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7F0C6135-AD2C-4E53-9C65-EF87D6205C24}" xr6:coauthVersionLast="44" xr6:coauthVersionMax="44" xr10:uidLastSave="{00000000-0000-0000-0000-000000000000}"/>
  <bookViews>
    <workbookView xWindow="-108" yWindow="-108" windowWidth="23256" windowHeight="12576" tabRatio="917" firstSheet="14" activeTab="3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 r:id="rId41"/>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thau'!$D$1:$AT$45</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78" l="1"/>
  <c r="D6" i="78"/>
  <c r="E6" i="78"/>
  <c r="F6" i="78"/>
  <c r="C7" i="78"/>
  <c r="D7" i="78"/>
  <c r="E7" i="78"/>
  <c r="F7" i="78"/>
  <c r="C8" i="78"/>
  <c r="D8" i="78"/>
  <c r="E8" i="78"/>
  <c r="F8" i="78"/>
  <c r="C9" i="78"/>
  <c r="D9" i="78"/>
  <c r="E9" i="78"/>
  <c r="F9" i="78"/>
  <c r="C10" i="78"/>
  <c r="D10" i="78"/>
  <c r="E10" i="78"/>
  <c r="F10" i="78"/>
  <c r="C11" i="78"/>
  <c r="D11" i="78"/>
  <c r="E11" i="78"/>
  <c r="F11" i="78"/>
  <c r="C12" i="78"/>
  <c r="D12" i="78"/>
  <c r="E12" i="78"/>
  <c r="F12" i="78"/>
  <c r="C13" i="78"/>
  <c r="D13" i="78"/>
  <c r="E13" i="78"/>
  <c r="F13" i="78"/>
  <c r="C14" i="78"/>
  <c r="D14" i="78"/>
  <c r="E14" i="78"/>
  <c r="F14" i="78"/>
  <c r="C15" i="78"/>
  <c r="D15" i="78"/>
  <c r="E15" i="78"/>
  <c r="F15" i="78"/>
  <c r="C16" i="78"/>
  <c r="D16" i="78"/>
  <c r="E16" i="78"/>
  <c r="F16" i="78"/>
  <c r="C17" i="78"/>
  <c r="D17" i="78"/>
  <c r="E17" i="78"/>
  <c r="F17" i="78"/>
  <c r="C18" i="78"/>
  <c r="D18" i="78"/>
  <c r="E18" i="78"/>
  <c r="F18" i="78"/>
  <c r="C19" i="78"/>
  <c r="D19" i="78"/>
  <c r="E19" i="78"/>
  <c r="F19" i="78"/>
  <c r="C20" i="78"/>
  <c r="D20" i="78"/>
  <c r="E20" i="78"/>
  <c r="F20" i="78"/>
  <c r="C21" i="78"/>
  <c r="D21" i="78"/>
  <c r="E21" i="78"/>
  <c r="F21" i="78"/>
  <c r="C22" i="78"/>
  <c r="D22" i="78"/>
  <c r="E22" i="78"/>
  <c r="F22" i="78"/>
  <c r="C23" i="78"/>
  <c r="D23" i="78"/>
  <c r="E23" i="78"/>
  <c r="F23" i="78"/>
  <c r="C24" i="78"/>
  <c r="D24" i="78"/>
  <c r="E24" i="78"/>
  <c r="F24" i="78"/>
  <c r="B269" i="97"/>
  <c r="J269" i="97" s="1"/>
  <c r="B270" i="97"/>
  <c r="B271" i="97"/>
  <c r="B2" i="97"/>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B257" i="97"/>
  <c r="J257" i="97" s="1"/>
  <c r="I270" i="97"/>
  <c r="I271" i="97"/>
  <c r="I272" i="97"/>
  <c r="F270" i="97"/>
  <c r="G270" i="97"/>
  <c r="H270" i="97"/>
  <c r="F271" i="97"/>
  <c r="G271" i="97"/>
  <c r="H271" i="97"/>
  <c r="F272" i="97"/>
  <c r="G272" i="97"/>
  <c r="H272" i="97"/>
  <c r="D270" i="97"/>
  <c r="E270" i="97"/>
  <c r="D271" i="97"/>
  <c r="E271" i="97"/>
  <c r="D272" i="97"/>
  <c r="B272" i="97" s="1"/>
  <c r="E272" i="97"/>
  <c r="I269" i="97"/>
  <c r="F269" i="97"/>
  <c r="G269" i="97"/>
  <c r="H269" i="97"/>
  <c r="D269" i="97"/>
  <c r="E269" i="97"/>
  <c r="I263" i="97"/>
  <c r="I255" i="97"/>
  <c r="I264" i="97"/>
  <c r="I256" i="97"/>
  <c r="I265" i="97"/>
  <c r="I266" i="97"/>
  <c r="I267" i="97"/>
  <c r="I268" i="97"/>
  <c r="F263" i="97"/>
  <c r="G263" i="97"/>
  <c r="H263" i="97"/>
  <c r="F255" i="97"/>
  <c r="G255" i="97"/>
  <c r="H255" i="97"/>
  <c r="F264" i="97"/>
  <c r="G264" i="97"/>
  <c r="H264" i="97"/>
  <c r="F256" i="97"/>
  <c r="G256" i="97"/>
  <c r="H256" i="97"/>
  <c r="F265" i="97"/>
  <c r="G265" i="97"/>
  <c r="H265" i="97"/>
  <c r="F266" i="97"/>
  <c r="G266" i="97"/>
  <c r="H266" i="97"/>
  <c r="F267" i="97"/>
  <c r="G267" i="97"/>
  <c r="H267" i="97"/>
  <c r="F268" i="97"/>
  <c r="G268" i="97"/>
  <c r="H268" i="97"/>
  <c r="D263" i="97"/>
  <c r="B263" i="97" s="1"/>
  <c r="J263" i="97" s="1"/>
  <c r="E263" i="97"/>
  <c r="D255" i="97"/>
  <c r="B255" i="97" s="1"/>
  <c r="J255" i="97" s="1"/>
  <c r="E255" i="97"/>
  <c r="D264" i="97"/>
  <c r="B264" i="97" s="1"/>
  <c r="J264" i="97" s="1"/>
  <c r="E264" i="97"/>
  <c r="D256" i="97"/>
  <c r="B256" i="97" s="1"/>
  <c r="J256" i="97" s="1"/>
  <c r="E256" i="97"/>
  <c r="D265" i="97"/>
  <c r="B265" i="97" s="1"/>
  <c r="J265" i="97" s="1"/>
  <c r="E265" i="97"/>
  <c r="D266" i="97"/>
  <c r="B266" i="97" s="1"/>
  <c r="J266" i="97" s="1"/>
  <c r="E266" i="97"/>
  <c r="D267" i="97"/>
  <c r="B267" i="97" s="1"/>
  <c r="J267" i="97" s="1"/>
  <c r="E267" i="97"/>
  <c r="D268" i="97"/>
  <c r="B268" i="97" s="1"/>
  <c r="J268" i="97" s="1"/>
  <c r="E268" i="97"/>
  <c r="I258" i="97"/>
  <c r="I259" i="97"/>
  <c r="I260" i="97"/>
  <c r="I261" i="97"/>
  <c r="I262" i="97"/>
  <c r="F258" i="97"/>
  <c r="G258" i="97"/>
  <c r="H258" i="97"/>
  <c r="F259" i="97"/>
  <c r="G259" i="97"/>
  <c r="H259" i="97"/>
  <c r="F260" i="97"/>
  <c r="G260" i="97"/>
  <c r="H260" i="97"/>
  <c r="F261" i="97"/>
  <c r="G261" i="97"/>
  <c r="H261" i="97"/>
  <c r="F262" i="97"/>
  <c r="G262" i="97"/>
  <c r="H262" i="97"/>
  <c r="D258" i="97"/>
  <c r="B258" i="97" s="1"/>
  <c r="J258" i="97" s="1"/>
  <c r="E258" i="97"/>
  <c r="D259" i="97"/>
  <c r="B259" i="97" s="1"/>
  <c r="J259" i="97" s="1"/>
  <c r="E259" i="97"/>
  <c r="D260" i="97"/>
  <c r="B260" i="97" s="1"/>
  <c r="J260" i="97" s="1"/>
  <c r="E260" i="97"/>
  <c r="D261" i="97"/>
  <c r="B261" i="97" s="1"/>
  <c r="J261" i="97" s="1"/>
  <c r="E261" i="97"/>
  <c r="D262" i="97"/>
  <c r="B262" i="97" s="1"/>
  <c r="J262" i="97" s="1"/>
  <c r="E262" i="97"/>
  <c r="I257" i="97"/>
  <c r="I254" i="97"/>
  <c r="F257" i="97"/>
  <c r="G257" i="97"/>
  <c r="H257" i="97"/>
  <c r="F254" i="97"/>
  <c r="G254" i="97"/>
  <c r="H254" i="97"/>
  <c r="D257" i="97"/>
  <c r="E257" i="97"/>
  <c r="D254" i="97"/>
  <c r="B254" i="97" s="1"/>
  <c r="J254" i="97" s="1"/>
  <c r="E254" i="97"/>
  <c r="J271" i="97"/>
  <c r="A3" i="121"/>
  <c r="AT37" i="121"/>
  <c r="H35" i="121"/>
  <c r="AT35" i="121" s="1"/>
  <c r="BE34" i="121"/>
  <c r="AT34" i="121"/>
  <c r="BE33" i="121"/>
  <c r="AT33" i="121"/>
  <c r="H33" i="121"/>
  <c r="H36" i="121" s="1"/>
  <c r="D33" i="121"/>
  <c r="D34" i="121" s="1"/>
  <c r="D35" i="121" s="1"/>
  <c r="D36" i="121" s="1"/>
  <c r="H31" i="121"/>
  <c r="AT31" i="121" s="1"/>
  <c r="BE30" i="121"/>
  <c r="AT30" i="121"/>
  <c r="BE29" i="121"/>
  <c r="AT29" i="121"/>
  <c r="BE28" i="121"/>
  <c r="BD28" i="121"/>
  <c r="BC28" i="121"/>
  <c r="BB28" i="121"/>
  <c r="BA28" i="121"/>
  <c r="AZ28" i="121"/>
  <c r="AY28" i="121"/>
  <c r="AX28" i="121"/>
  <c r="AW28" i="121"/>
  <c r="AV28" i="121"/>
  <c r="AU28" i="121"/>
  <c r="AT28" i="121"/>
  <c r="H27" i="121"/>
  <c r="BE27" i="121" s="1"/>
  <c r="H26" i="121"/>
  <c r="BE26" i="121" s="1"/>
  <c r="BE25" i="121"/>
  <c r="AT25" i="121"/>
  <c r="BD23" i="121"/>
  <c r="BC23" i="121"/>
  <c r="BB23" i="121"/>
  <c r="BA23" i="121"/>
  <c r="AZ23" i="121"/>
  <c r="AY23" i="121"/>
  <c r="AX23" i="121"/>
  <c r="AW23" i="121"/>
  <c r="AV23" i="121"/>
  <c r="AU23" i="121"/>
  <c r="AT23" i="121"/>
  <c r="H23" i="121"/>
  <c r="BE23" i="121" s="1"/>
  <c r="H22" i="121"/>
  <c r="H24" i="121" s="1"/>
  <c r="BE21" i="121"/>
  <c r="BD21" i="121"/>
  <c r="BC21" i="121"/>
  <c r="BB21" i="121"/>
  <c r="BA21" i="121"/>
  <c r="AZ21" i="121"/>
  <c r="AY21" i="121"/>
  <c r="AX21" i="121"/>
  <c r="AW21" i="121"/>
  <c r="AV21" i="121"/>
  <c r="AU21" i="121"/>
  <c r="AT21" i="121"/>
  <c r="AS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BD18" i="121"/>
  <c r="BC18" i="121"/>
  <c r="BB18" i="121"/>
  <c r="BA18" i="121"/>
  <c r="AZ18" i="121"/>
  <c r="AY18" i="121"/>
  <c r="AX18" i="121"/>
  <c r="AW18" i="121"/>
  <c r="AV18" i="121"/>
  <c r="AU18" i="121"/>
  <c r="AT18" i="121"/>
  <c r="BE17" i="121"/>
  <c r="BD17" i="121"/>
  <c r="BC17" i="121"/>
  <c r="BB17" i="121"/>
  <c r="BA17" i="121"/>
  <c r="AZ17" i="121"/>
  <c r="AY17" i="121"/>
  <c r="AX17" i="121"/>
  <c r="AW17" i="121"/>
  <c r="AV17" i="121"/>
  <c r="AU17" i="121"/>
  <c r="AT17" i="121"/>
  <c r="BE16" i="121"/>
  <c r="BD16" i="121"/>
  <c r="BC16" i="121"/>
  <c r="BB16" i="121"/>
  <c r="BA16" i="121"/>
  <c r="AZ16" i="121"/>
  <c r="AY16" i="121"/>
  <c r="AX16" i="121"/>
  <c r="AW16" i="121"/>
  <c r="AV16" i="121"/>
  <c r="AU16" i="121"/>
  <c r="AT16" i="121"/>
  <c r="BE15" i="121"/>
  <c r="BD15" i="121"/>
  <c r="BC15" i="121"/>
  <c r="BB15" i="121"/>
  <c r="BA15" i="121"/>
  <c r="AZ15" i="121"/>
  <c r="AY15" i="121"/>
  <c r="AX15" i="121"/>
  <c r="AW15" i="121"/>
  <c r="AV15" i="121"/>
  <c r="AU15" i="121"/>
  <c r="AT15" i="121"/>
  <c r="BE14" i="12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BD11" i="121"/>
  <c r="BC11" i="121"/>
  <c r="BB11" i="121"/>
  <c r="BA11" i="121"/>
  <c r="AZ11" i="121"/>
  <c r="AY11" i="121"/>
  <c r="AX11" i="121"/>
  <c r="AW11" i="121"/>
  <c r="AV11" i="121"/>
  <c r="AU11" i="121"/>
  <c r="AT11" i="121"/>
  <c r="BE10" i="12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AS8" i="121"/>
  <c r="BD6" i="121"/>
  <c r="BC6" i="121"/>
  <c r="BB6" i="121"/>
  <c r="BA6" i="121"/>
  <c r="AZ6" i="121"/>
  <c r="AY6" i="121"/>
  <c r="AX6" i="121"/>
  <c r="AW6" i="121"/>
  <c r="AV6" i="121"/>
  <c r="AU6" i="121"/>
  <c r="D3" i="121"/>
  <c r="D2" i="121"/>
  <c r="BE31" i="121" l="1"/>
  <c r="BE35" i="121"/>
  <c r="AT36" i="121"/>
  <c r="BE36" i="121"/>
  <c r="BE24" i="121"/>
  <c r="AT24" i="121"/>
  <c r="AT26" i="121"/>
  <c r="AT22" i="121"/>
  <c r="AT27" i="121"/>
  <c r="BE22" i="121"/>
  <c r="AA2" i="96"/>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J5" i="97"/>
  <c r="J101" i="97"/>
  <c r="J91" i="97"/>
  <c r="J93" i="97"/>
  <c r="J6" i="97"/>
  <c r="J96" i="97"/>
  <c r="J92" i="97"/>
  <c r="J103"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J108" i="97"/>
  <c r="C141" i="119"/>
  <c r="C134" i="119"/>
  <c r="C132" i="119"/>
  <c r="C135" i="119"/>
  <c r="C140" i="119"/>
  <c r="C138" i="119"/>
  <c r="H7" i="114"/>
  <c r="I7" i="114"/>
  <c r="H1884" i="1"/>
  <c r="H1885" i="1"/>
  <c r="H1883" i="1"/>
  <c r="H27" i="113"/>
  <c r="I27" i="113"/>
  <c r="B249" i="119" l="1"/>
  <c r="J104" i="97"/>
  <c r="B252" i="119"/>
  <c r="J97" i="97"/>
  <c r="B253" i="119"/>
  <c r="J102" i="97"/>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94" i="97" l="1"/>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D15" i="79"/>
  <c r="O18" i="78"/>
  <c r="E53" i="78"/>
  <c r="C53" i="78"/>
  <c r="B50" i="79" s="1"/>
  <c r="G50" i="79" s="1"/>
  <c r="G27" i="26"/>
  <c r="C31" i="78"/>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D35" i="78"/>
  <c r="C35" i="78"/>
  <c r="B32" i="117" s="1"/>
  <c r="D22" i="117"/>
  <c r="G22" i="117" s="1"/>
  <c r="O25" i="78"/>
  <c r="B6" i="111"/>
  <c r="O10" i="78"/>
  <c r="E30" i="78"/>
  <c r="D27" i="117" s="1"/>
  <c r="G27" i="117" s="1"/>
  <c r="C30" i="78"/>
  <c r="D19" i="117"/>
  <c r="G19" i="117" s="1"/>
  <c r="O22" i="78"/>
  <c r="H112" i="26"/>
  <c r="I112" i="26"/>
  <c r="J112" i="26"/>
  <c r="K112" i="26"/>
  <c r="G95" i="26"/>
  <c r="C99" i="78"/>
  <c r="H108" i="26"/>
  <c r="I108" i="26"/>
  <c r="J108" i="26"/>
  <c r="K108" i="26"/>
  <c r="C103" i="78"/>
  <c r="O103" i="78" s="1"/>
  <c r="G99" i="26"/>
  <c r="G90" i="26"/>
  <c r="C94" i="78"/>
  <c r="C3" i="117"/>
  <c r="B3" i="117"/>
  <c r="E57" i="78"/>
  <c r="C57" i="78"/>
  <c r="O57" i="78" s="1"/>
  <c r="E70" i="78"/>
  <c r="C70" i="78"/>
  <c r="O70" i="78" s="1"/>
  <c r="B16" i="79"/>
  <c r="G16" i="79" s="1"/>
  <c r="D67" i="78"/>
  <c r="C67" i="78"/>
  <c r="B64" i="79" s="1"/>
  <c r="G64" i="79" s="1"/>
  <c r="B9" i="111"/>
  <c r="O13" i="78"/>
  <c r="D8" i="117"/>
  <c r="G8" i="117" s="1"/>
  <c r="B8" i="117"/>
  <c r="H104" i="26"/>
  <c r="I104" i="26"/>
  <c r="J104" i="26"/>
  <c r="K104" i="26"/>
  <c r="H117" i="26"/>
  <c r="I117" i="26"/>
  <c r="J117" i="26"/>
  <c r="K117" i="26"/>
  <c r="C104" i="78"/>
  <c r="O104" i="78" s="1"/>
  <c r="G100" i="26"/>
  <c r="C95" i="78"/>
  <c r="G91" i="26"/>
  <c r="D42" i="78"/>
  <c r="C42" i="78"/>
  <c r="O42" i="78" s="1"/>
  <c r="D47" i="78"/>
  <c r="C44" i="79" s="1"/>
  <c r="C47" i="78"/>
  <c r="O47" i="78" s="1"/>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B56" i="79"/>
  <c r="G56" i="79" s="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O99"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D24" i="79"/>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D12" i="79"/>
  <c r="D40" i="78"/>
  <c r="C37" i="117" s="1"/>
  <c r="E40" i="78"/>
  <c r="D37" i="79" s="1"/>
  <c r="G36" i="26"/>
  <c r="E68" i="78"/>
  <c r="D65" i="79" s="1"/>
  <c r="D76" i="78"/>
  <c r="C74" i="79" s="1"/>
  <c r="D264" i="115"/>
  <c r="D12" i="114"/>
  <c r="E49" i="78"/>
  <c r="D46" i="117" s="1"/>
  <c r="G46" i="117" s="1"/>
  <c r="D51" i="79"/>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B48" i="79"/>
  <c r="G48" i="79" s="1"/>
  <c r="D75" i="78"/>
  <c r="C73" i="117" s="1"/>
  <c r="D66" i="78"/>
  <c r="C63" i="79" s="1"/>
  <c r="G71" i="26"/>
  <c r="J71" i="26" s="1"/>
  <c r="G43" i="26"/>
  <c r="D60" i="78"/>
  <c r="C57" i="117" s="1"/>
  <c r="D36" i="78"/>
  <c r="C33" i="79" s="1"/>
  <c r="G56" i="26"/>
  <c r="D63" i="78"/>
  <c r="C60" i="117" s="1"/>
  <c r="C9" i="79"/>
  <c r="D57" i="117"/>
  <c r="G57" i="117" s="1"/>
  <c r="D39" i="78"/>
  <c r="C36" i="79" s="1"/>
  <c r="G45" i="26"/>
  <c r="B40" i="79"/>
  <c r="G40" i="79" s="1"/>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O30" i="78"/>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O27" i="78"/>
  <c r="C17" i="79"/>
  <c r="O31" i="78"/>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D27" i="79"/>
  <c r="E39" i="78"/>
  <c r="G58" i="26"/>
  <c r="D42" i="79"/>
  <c r="D69" i="79"/>
  <c r="G66" i="26"/>
  <c r="H66" i="26" s="1"/>
  <c r="O54" i="78"/>
  <c r="D41" i="117"/>
  <c r="G41" i="117" s="1"/>
  <c r="D23" i="79"/>
  <c r="A164" i="23"/>
  <c r="D19" i="79"/>
  <c r="O33" i="78"/>
  <c r="B30" i="117"/>
  <c r="B30" i="79"/>
  <c r="G30" i="79" s="1"/>
  <c r="E20" i="111"/>
  <c r="D20" i="111"/>
  <c r="C47" i="117"/>
  <c r="C47" i="79"/>
  <c r="C45" i="117"/>
  <c r="C64" i="117"/>
  <c r="C64" i="79"/>
  <c r="C25" i="117"/>
  <c r="C25" i="79"/>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C39" i="117"/>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C32" i="117"/>
  <c r="C32" i="79"/>
  <c r="H1947" i="1"/>
  <c r="C1916" i="1"/>
  <c r="D58" i="117"/>
  <c r="G58" i="117" s="1"/>
  <c r="D58" i="79"/>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8" i="79"/>
  <c r="D68" i="117"/>
  <c r="G68" i="117" s="1"/>
  <c r="D50" i="117"/>
  <c r="G50" i="117" s="1"/>
  <c r="D50" i="79"/>
  <c r="I347" i="23"/>
  <c r="C104" i="115"/>
  <c r="D93" i="115"/>
  <c r="D15" i="117" l="1"/>
  <c r="G15" i="117" s="1"/>
  <c r="C4" i="79"/>
  <c r="C3" i="79"/>
  <c r="F21" i="111"/>
  <c r="I21" i="111" s="1"/>
  <c r="F24" i="111"/>
  <c r="I24" i="111" s="1"/>
  <c r="F23" i="111"/>
  <c r="I23" i="111" s="1"/>
  <c r="D35" i="79"/>
  <c r="D60" i="79"/>
  <c r="D43" i="117"/>
  <c r="G43" i="117" s="1"/>
  <c r="M6" i="78"/>
  <c r="D8" i="79"/>
  <c r="B72" i="117"/>
  <c r="B71" i="79"/>
  <c r="G71" i="79" s="1"/>
  <c r="D66" i="79"/>
  <c r="E3" i="117"/>
  <c r="H91" i="26"/>
  <c r="I91" i="26"/>
  <c r="J91" i="26"/>
  <c r="K91" i="26"/>
  <c r="H102" i="26"/>
  <c r="F106" i="78" s="1"/>
  <c r="I102" i="26"/>
  <c r="J102" i="26"/>
  <c r="K102" i="26"/>
  <c r="H100" i="26"/>
  <c r="I100" i="26"/>
  <c r="J100" i="26"/>
  <c r="K100" i="26"/>
  <c r="K104" i="78" s="1"/>
  <c r="H93" i="26"/>
  <c r="F97" i="78" s="1"/>
  <c r="I93" i="26"/>
  <c r="G97" i="78" s="1"/>
  <c r="J93" i="26"/>
  <c r="K93" i="26"/>
  <c r="H101" i="26"/>
  <c r="I101" i="26"/>
  <c r="J101" i="26"/>
  <c r="K101" i="26"/>
  <c r="K105" i="78" s="1"/>
  <c r="H90" i="26"/>
  <c r="I90" i="26"/>
  <c r="J90" i="26"/>
  <c r="K90" i="26"/>
  <c r="H95" i="26"/>
  <c r="F99" i="78" s="1"/>
  <c r="I95" i="26"/>
  <c r="J95" i="26"/>
  <c r="K95" i="26"/>
  <c r="H99" i="26"/>
  <c r="I99" i="26"/>
  <c r="G103" i="78" s="1"/>
  <c r="J99" i="26"/>
  <c r="K99" i="26"/>
  <c r="K103" i="78" s="1"/>
  <c r="H96" i="26"/>
  <c r="F100" i="78" s="1"/>
  <c r="I96" i="26"/>
  <c r="G100" i="78" s="1"/>
  <c r="J96" i="26"/>
  <c r="K96" i="26"/>
  <c r="K100" i="78" s="1"/>
  <c r="H97" i="26"/>
  <c r="F101" i="78" s="1"/>
  <c r="I97" i="26"/>
  <c r="G101" i="78" s="1"/>
  <c r="J97" i="26"/>
  <c r="K97" i="26"/>
  <c r="K101" i="78" s="1"/>
  <c r="H92" i="26"/>
  <c r="I92" i="26"/>
  <c r="J92" i="26"/>
  <c r="K92" i="26"/>
  <c r="H98" i="26"/>
  <c r="F102" i="78" s="1"/>
  <c r="I98" i="26"/>
  <c r="G102" i="78" s="1"/>
  <c r="J98" i="26"/>
  <c r="K98" i="26"/>
  <c r="K102" i="78" s="1"/>
  <c r="H94" i="26"/>
  <c r="F98" i="78" s="1"/>
  <c r="I94" i="26"/>
  <c r="G98" i="78" s="1"/>
  <c r="J94" i="26"/>
  <c r="J98" i="78" s="1"/>
  <c r="K94" i="26"/>
  <c r="J105" i="78"/>
  <c r="J103" i="78"/>
  <c r="J101" i="78"/>
  <c r="J99" i="78"/>
  <c r="J97" i="78"/>
  <c r="J95" i="78"/>
  <c r="J89" i="78"/>
  <c r="F104" i="78"/>
  <c r="F96" i="78"/>
  <c r="J106" i="78"/>
  <c r="J100" i="78"/>
  <c r="J96" i="78"/>
  <c r="F103" i="78"/>
  <c r="F89" i="78"/>
  <c r="K97" i="78"/>
  <c r="K89" i="78"/>
  <c r="G104" i="78"/>
  <c r="G96" i="78"/>
  <c r="K106" i="78"/>
  <c r="K98" i="78"/>
  <c r="K96" i="78"/>
  <c r="G105" i="78"/>
  <c r="G99" i="78"/>
  <c r="G95" i="78"/>
  <c r="G89" i="78"/>
  <c r="J104" i="78"/>
  <c r="J102" i="78"/>
  <c r="F105" i="78"/>
  <c r="F95" i="78"/>
  <c r="K99" i="78"/>
  <c r="K95" i="78"/>
  <c r="G106"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L16" i="78" s="1"/>
  <c r="E12" i="117"/>
  <c r="J16" i="78"/>
  <c r="D366" i="23"/>
  <c r="B56" i="117"/>
  <c r="M7" i="78"/>
  <c r="G7" i="78"/>
  <c r="F4" i="117" s="1"/>
  <c r="E4" i="79"/>
  <c r="O59" i="78"/>
  <c r="D5" i="79"/>
  <c r="G15" i="78"/>
  <c r="F11" i="79" s="1"/>
  <c r="E11" i="117"/>
  <c r="K15" i="78"/>
  <c r="J15" i="78"/>
  <c r="L9" i="78"/>
  <c r="G9" i="78"/>
  <c r="F6" i="79" s="1"/>
  <c r="E6" i="117"/>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E14" i="117"/>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E13" i="117"/>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D225" i="115" l="1"/>
  <c r="D226" i="115"/>
  <c r="E3" i="79"/>
  <c r="F3" i="117"/>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E15" i="79"/>
  <c r="G10" i="78"/>
  <c r="F7" i="117" s="1"/>
  <c r="E7" i="79"/>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<sst xmlns="http://schemas.openxmlformats.org/spreadsheetml/2006/main" count="17577" uniqueCount="5324">
  <si>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</si>
  <si>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</si>
  <si>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</si>
  <si>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</si>
  <si>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</si>
  <si>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</si>
  <si>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</si>
  <si>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</si>
  <si>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</si>
  <si>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</si>
  <si>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</si>
  <si>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</si>
  <si>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</si>
  <si>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</si>
  <si>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</si>
  <si>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</si>
  <si>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</si>
  <si>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</si>
  <si>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</si>
  <si>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</si>
  <si>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</si>
  <si>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</si>
  <si>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</si>
  <si>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</si>
  <si>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</si>
  <si>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</si>
  <si>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</si>
  <si>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</si>
  <si>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</si>
  <si>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</si>
  <si>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</si>
  <si>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</si>
  <si>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</si>
  <si>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</si>
  <si>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</si>
  <si>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</si>
  <si>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</si>
  <si>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</si>
  <si>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</si>
  <si>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</si>
  <si>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</si>
  <si>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</si>
  <si>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</si>
  <si>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</si>
  <si>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</si>
  <si>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</si>
  <si>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</si>
  <si>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</si>
  <si>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</si>
  <si>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</si>
  <si>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</si>
  <si>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</si>
  <si>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</si>
  <si>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</si>
  <si>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</si>
  <si>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</si>
  <si>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</si>
  <si>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</si>
  <si>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</si>
  <si>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</si>
  <si>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</si>
  <si>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</si>
  <si>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</si>
  <si>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</si>
  <si>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</si>
  <si>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</si>
  <si>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</si>
  <si>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</si>
  <si>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</si>
  <si>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</si>
  <si>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</si>
  <si>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</si>
  <si>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</si>
  <si>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</si>
  <si>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</si>
  <si>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</si>
  <si>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</si>
  <si>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</si>
  <si>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</si>
  <si>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</si>
  <si>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</si>
  <si>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</si>
  <si>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</si>
  <si>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</si>
  <si>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</si>
  <si>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</si>
  <si>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</si>
  <si>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</si>
  <si>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</si>
  <si>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</si>
  <si>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</si>
  <si>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</si>
  <si>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</si>
  <si>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</si>
  <si>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</si>
  <si>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</si>
  <si>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</si>
  <si>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</si>
  <si>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</si>
  <si>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</si>
  <si>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</si>
  <si>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</si>
  <si>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</si>
  <si>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</si>
  <si>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</si>
  <si>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</si>
  <si>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</si>
  <si>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</si>
  <si>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</si>
  <si>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</si>
  <si>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</si>
  <si>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</si>
  <si>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</si>
  <si>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</si>
  <si>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</si>
  <si>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</si>
  <si>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</si>
  <si>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</si>
  <si>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</si>
  <si>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</si>
  <si>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</si>
  <si>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</si>
  <si>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</si>
  <si>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</si>
  <si>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</si>
  <si>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</si>
  <si>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</si>
  <si>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</si>
  <si>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</si>
  <si>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</si>
  <si>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</si>
  <si>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</si>
  <si>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</si>
  <si>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</si>
  <si>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</si>
  <si>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</si>
  <si>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</si>
  <si>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</si>
  <si>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</si>
  <si>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</si>
  <si>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</si>
  <si>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</si>
  <si>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</si>
  <si>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</si>
  <si>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</si>
  <si>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</si>
  <si>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</si>
  <si>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</si>
  <si>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</si>
  <si>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</si>
  <si>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</si>
  <si>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</si>
  <si>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</si>
  <si>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</si>
  <si>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</si>
  <si>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</si>
  <si>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</si>
  <si>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</si>
  <si>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</si>
  <si>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</si>
  <si>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</si>
  <si>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</si>
  <si>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</si>
  <si>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</si>
  <si>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</si>
  <si>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</si>
  <si>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</si>
  <si>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</si>
  <si>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</si>
  <si>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</si>
  <si>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</si>
  <si>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</si>
  <si>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</si>
  <si>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</si>
  <si>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</si>
  <si>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</si>
  <si>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</si>
  <si>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</si>
  <si>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</si>
  <si>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</si>
  <si>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</si>
  <si>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</si>
  <si>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</si>
  <si>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</si>
  <si>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</si>
  <si>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</si>
  <si>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</si>
  <si>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</si>
  <si>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</si>
  <si>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</si>
  <si>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</si>
  <si>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</si>
  <si>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</si>
  <si>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</si>
  <si>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</si>
  <si>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</si>
  <si>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</si>
  <si>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</si>
  <si>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</si>
  <si>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</si>
  <si>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</si>
  <si>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</si>
  <si>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</si>
  <si>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</si>
  <si>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</si>
  <si>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</si>
  <si>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</si>
  <si>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</si>
  <si>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</si>
  <si>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</si>
  <si>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</si>
  <si>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</si>
  <si>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</si>
  <si>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</si>
  <si>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</si>
  <si>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</si>
  <si>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</si>
  <si>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</si>
  <si>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</si>
  <si>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</si>
  <si>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</si>
  <si>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</si>
  <si>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</si>
  <si>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</si>
  <si>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</si>
  <si>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</si>
  <si>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</si>
  <si>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</si>
  <si>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</si>
  <si>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</si>
  <si>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</si>
  <si>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</si>
  <si>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</si>
  <si>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</si>
  <si>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</si>
  <si>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</si>
  <si>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</si>
  <si>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</si>
  <si>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</si>
  <si>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</si>
  <si>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</si>
  <si>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</si>
  <si>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</si>
  <si>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</si>
  <si>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</si>
  <si>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</si>
  <si>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</si>
  <si>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</si>
  <si>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</si>
  <si>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</si>
  <si>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</si>
  <si>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</si>
  <si>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</si>
  <si>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</si>
  <si>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</si>
  <si>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</si>
  <si>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</si>
  <si>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</si>
  <si>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</si>
  <si>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</si>
  <si>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</si>
  <si>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</si>
  <si>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</si>
  <si>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</si>
  <si>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</si>
  <si>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</si>
  <si>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</si>
  <si>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</si>
  <si>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</si>
  <si>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</si>
  <si>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</si>
  <si>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</si>
  <si>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</si>
  <si>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</si>
  <si>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</si>
  <si>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</si>
  <si>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</si>
  <si>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</si>
  <si>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</si>
  <si>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</si>
  <si>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</si>
  <si>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</si>
  <si>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</si>
  <si>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</si>
  <si>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</si>
  <si>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</si>
  <si>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</si>
  <si>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</si>
  <si>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</si>
  <si>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</si>
  <si>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</si>
  <si>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</si>
  <si>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</si>
  <si>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</si>
  <si>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</si>
  <si>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</si>
  <si>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</si>
  <si>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</si>
  <si>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</si>
  <si>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</si>
  <si>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</si>
  <si>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</si>
  <si>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</si>
  <si>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</si>
  <si>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</si>
  <si>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</si>
  <si>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</si>
  <si>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</si>
  <si>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</si>
  <si>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</si>
  <si>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</si>
  <si>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</si>
  <si>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</si>
  <si>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</si>
  <si>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</si>
  <si>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</si>
  <si>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</si>
  <si>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</si>
  <si>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</si>
  <si>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</si>
  <si>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</si>
  <si>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</si>
  <si>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</si>
  <si>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</si>
  <si>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</si>
  <si>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</si>
  <si>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</si>
  <si>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</si>
  <si>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</si>
  <si>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</si>
  <si>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</si>
  <si>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</si>
  <si>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</si>
  <si>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</si>
  <si>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</si>
  <si>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</si>
  <si>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</si>
  <si>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</si>
  <si>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</si>
  <si>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</si>
  <si>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</si>
  <si>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</si>
  <si>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</si>
  <si>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</si>
  <si>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</si>
  <si>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</si>
  <si>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</si>
  <si>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</si>
  <si>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</si>
  <si>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</si>
  <si>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</si>
  <si>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</si>
  <si>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</si>
  <si>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</si>
  <si>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</si>
  <si>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</si>
  <si>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</si>
  <si>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</si>
  <si>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</si>
  <si>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</si>
  <si>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</si>
  <si>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</si>
  <si>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</si>
  <si>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</si>
  <si>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</si>
  <si>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</si>
  <si>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</si>
  <si>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</si>
  <si>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</si>
  <si>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</si>
  <si>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</si>
  <si>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</si>
  <si>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</si>
  <si>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</si>
  <si>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</si>
  <si>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</si>
  <si>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</si>
  <si>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</si>
  <si>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</si>
  <si>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</si>
  <si>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</si>
  <si>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</si>
  <si>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</si>
  <si>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</si>
  <si>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</si>
  <si>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</si>
  <si>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</si>
  <si>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</si>
  <si>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</si>
  <si>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</si>
  <si>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</si>
  <si>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</si>
  <si>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</si>
  <si>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</si>
  <si>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</si>
  <si>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</si>
  <si>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</si>
  <si>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</si>
  <si>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</si>
  <si>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</si>
  <si>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</si>
  <si>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</si>
  <si>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</si>
  <si>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</si>
  <si>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</si>
  <si>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</si>
  <si>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</si>
  <si>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</si>
  <si>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</si>
  <si>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</si>
  <si>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</si>
  <si>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</si>
  <si>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</si>
  <si>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</si>
  <si>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</si>
  <si>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</si>
  <si>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</si>
  <si>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</si>
  <si>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</si>
  <si>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</si>
  <si>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</si>
  <si>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</si>
  <si>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</si>
  <si>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</si>
  <si>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</si>
  <si>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</si>
  <si>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</si>
  <si>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</si>
  <si>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</si>
  <si>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</si>
  <si>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</si>
  <si>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</si>
  <si>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</si>
  <si>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</si>
  <si>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</si>
  <si>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</si>
  <si>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</si>
  <si>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</si>
  <si>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</si>
  <si>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</si>
  <si>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</si>
  <si>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</si>
  <si>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</si>
  <si>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</si>
  <si>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</si>
  <si>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</si>
  <si>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</si>
  <si>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</si>
  <si>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</si>
  <si>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</si>
  <si>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</si>
  <si>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</si>
  <si>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</si>
  <si>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</si>
  <si>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</si>
  <si>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</si>
  <si>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</si>
  <si>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</si>
  <si>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</si>
  <si>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</si>
  <si>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</si>
  <si>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</si>
  <si>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</si>
  <si>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</si>
  <si>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</si>
  <si>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</si>
  <si>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</si>
  <si>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</si>
  <si>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</si>
  <si>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</si>
  <si>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</si>
  <si>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</si>
  <si>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</si>
  <si>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</si>
  <si>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</si>
  <si>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</si>
  <si>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</si>
  <si>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</si>
  <si>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</si>
  <si>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</si>
  <si>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</si>
  <si>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</si>
  <si>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</si>
  <si>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</si>
  <si>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</si>
  <si>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</si>
  <si>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</si>
  <si>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</si>
  <si>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</si>
  <si>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</si>
  <si>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</si>
  <si>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</si>
  <si>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</si>
  <si>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</si>
  <si>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</si>
  <si>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</si>
  <si>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</si>
  <si>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</si>
  <si>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</si>
  <si>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</si>
  <si>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</si>
  <si>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</si>
  <si>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</si>
  <si>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</si>
  <si>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</si>
  <si>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</si>
  <si>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</si>
  <si>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</si>
  <si>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</si>
  <si>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</si>
  <si>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</si>
  <si>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</si>
  <si>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</si>
  <si>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</si>
  <si>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</si>
  <si>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</si>
  <si>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</si>
  <si>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</si>
  <si>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</si>
  <si>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</si>
  <si>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</si>
  <si>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</si>
  <si>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</si>
  <si>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</si>
  <si>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</si>
  <si>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</si>
  <si>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</si>
  <si>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</si>
  <si>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</si>
  <si>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</si>
  <si>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</si>
  <si>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</si>
  <si>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</si>
  <si>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</si>
  <si>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</si>
  <si>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</si>
  <si>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</si>
  <si>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</si>
  <si>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</si>
  <si>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</si>
  <si>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</si>
  <si>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</si>
  <si>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</si>
  <si>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</si>
  <si>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</si>
  <si>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</si>
  <si>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</si>
  <si>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</si>
  <si>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</si>
  <si>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</si>
  <si>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</si>
  <si>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</si>
  <si>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</si>
  <si>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</si>
  <si>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</si>
  <si>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</si>
  <si>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</si>
  <si>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</si>
  <si>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</si>
  <si>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</si>
  <si>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</si>
  <si>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</si>
  <si>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</si>
  <si>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</si>
  <si>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</si>
  <si>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</si>
  <si>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</si>
  <si>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</si>
  <si>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</si>
  <si>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</si>
  <si>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</si>
  <si>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</si>
  <si>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</si>
  <si>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</si>
  <si>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</si>
  <si>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</si>
  <si>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</si>
  <si>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</si>
  <si>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</si>
  <si>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</si>
  <si>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</si>
  <si>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</si>
  <si>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</si>
  <si>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</si>
  <si>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</si>
  <si>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</si>
  <si>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</si>
  <si>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</si>
  <si>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</si>
  <si>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</si>
  <si>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</si>
  <si>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</si>
  <si>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</si>
  <si>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</si>
  <si>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</si>
  <si>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</si>
  <si>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</si>
  <si>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</si>
  <si>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</si>
  <si>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</si>
  <si>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</si>
  <si>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</si>
  <si>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</si>
  <si>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</si>
  <si>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</si>
  <si>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</si>
  <si>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</si>
  <si>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</si>
  <si>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</si>
  <si>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</si>
  <si>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</si>
  <si>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</si>
  <si>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</si>
  <si>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</si>
  <si>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</si>
  <si>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</si>
  <si>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</si>
  <si>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</si>
  <si>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</si>
  <si>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</si>
  <si>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</si>
  <si>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</si>
  <si>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</si>
  <si>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</si>
  <si>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</si>
  <si>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</si>
  <si>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</si>
  <si>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</si>
  <si>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</si>
  <si>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</si>
  <si>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</si>
  <si>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</si>
  <si>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</si>
  <si>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</si>
  <si>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</si>
  <si>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</si>
  <si>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</si>
  <si>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</si>
  <si>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</si>
  <si>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</si>
  <si>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</si>
  <si>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</si>
  <si>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</si>
  <si>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</si>
  <si>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</si>
  <si>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</si>
  <si>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</si>
  <si>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</si>
  <si>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</si>
  <si>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</si>
  <si>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</si>
  <si>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</si>
  <si>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</si>
  <si>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</si>
  <si>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</si>
  <si>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</si>
  <si>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</si>
  <si>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</si>
  <si>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</si>
  <si>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</si>
  <si>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</si>
  <si>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</si>
  <si>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</si>
  <si>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</si>
  <si>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</si>
  <si>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</si>
  <si>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</si>
  <si>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</si>
  <si>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</si>
  <si>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</si>
  <si>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</si>
  <si>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</si>
  <si>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</si>
  <si>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</si>
  <si>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</si>
  <si>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</si>
  <si>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</si>
  <si>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</si>
  <si>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</si>
  <si>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</si>
  <si>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</si>
  <si>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</si>
  <si>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</si>
  <si>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</si>
  <si>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</si>
  <si>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</si>
  <si>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</si>
  <si>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</si>
  <si>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</si>
  <si>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</si>
  <si>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</si>
  <si>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</si>
  <si>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</si>
  <si>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</si>
  <si>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</si>
  <si>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</si>
  <si>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</si>
  <si>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</si>
  <si>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</si>
  <si>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</si>
  <si>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</si>
  <si>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</si>
  <si>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</si>
  <si>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</si>
  <si>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</si>
  <si>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</si>
  <si>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</si>
  <si>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</si>
  <si>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</si>
  <si>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</si>
  <si>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</si>
  <si>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</si>
  <si>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</si>
  <si>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</si>
  <si>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</si>
  <si>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</si>
  <si>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</si>
  <si>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</si>
  <si>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</si>
  <si>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</si>
  <si>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</si>
  <si>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</si>
  <si>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</si>
  <si>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</si>
  <si>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</si>
  <si>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</si>
  <si>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</si>
  <si>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</si>
  <si>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</si>
  <si>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</si>
  <si>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</si>
  <si>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</si>
  <si>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</si>
  <si>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</si>
  <si>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</si>
  <si>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</si>
  <si>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</si>
  <si>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</si>
  <si>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</si>
  <si>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</si>
  <si>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</si>
  <si>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</si>
  <si>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</si>
  <si>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</si>
  <si>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</si>
  <si>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</si>
  <si>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</si>
  <si>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</si>
  <si>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</si>
  <si>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</si>
  <si>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</si>
  <si>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</si>
  <si>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</si>
  <si>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</si>
  <si>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</si>
  <si>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</si>
  <si>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</si>
  <si>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</si>
  <si>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</si>
  <si>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</si>
  <si>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</si>
  <si>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</si>
  <si>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</si>
  <si>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</si>
  <si>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</si>
  <si>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</si>
  <si>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</si>
  <si>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</si>
  <si>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</si>
  <si>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</si>
  <si>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</si>
  <si>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</si>
  <si>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</si>
  <si>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</si>
  <si>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</si>
  <si>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</si>
  <si>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</si>
  <si>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</si>
  <si>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</si>
  <si>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</si>
  <si>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</si>
  <si>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</si>
  <si>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</si>
  <si>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</si>
  <si>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</si>
  <si>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</si>
  <si>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</si>
  <si>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</si>
  <si>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</si>
  <si>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</si>
  <si>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</si>
  <si>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</si>
  <si>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</si>
  <si>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</si>
  <si>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</si>
  <si>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</si>
  <si>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</si>
  <si>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</si>
  <si>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</si>
  <si>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</si>
  <si>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</si>
  <si>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</si>
  <si>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</si>
  <si>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</si>
  <si>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</si>
  <si>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</si>
  <si>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</si>
  <si>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</si>
  <si>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</si>
  <si>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</si>
  <si>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</si>
  <si>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</si>
  <si>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</si>
  <si>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</si>
  <si>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</si>
  <si>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</si>
  <si>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</si>
  <si>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</si>
  <si>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</si>
  <si>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</si>
  <si>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</si>
  <si>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</si>
  <si>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</si>
  <si>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</si>
  <si>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</si>
  <si>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</si>
  <si>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</si>
  <si>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</si>
  <si>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</si>
  <si>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</si>
  <si>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</si>
  <si>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</si>
  <si>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</si>
  <si>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</si>
  <si>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</si>
  <si>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</si>
  <si>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</si>
  <si>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</si>
  <si>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</si>
  <si>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</si>
  <si>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</si>
  <si>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</si>
  <si>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</si>
  <si>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</si>
  <si>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</si>
  <si>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</si>
  <si>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</si>
  <si>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</si>
  <si>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</si>
  <si>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</si>
  <si>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</si>
  <si>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</si>
  <si>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</si>
  <si>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</si>
  <si>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</si>
  <si>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</si>
  <si>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</si>
  <si>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</si>
  <si>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</si>
  <si>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</si>
  <si>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</si>
  <si>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</si>
  <si>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</si>
  <si>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</si>
  <si>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</si>
  <si>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</si>
  <si>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</si>
  <si>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</si>
  <si>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</si>
  <si>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</si>
  <si>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</si>
  <si>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</si>
  <si>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</si>
  <si>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</si>
  <si>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</si>
  <si>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</si>
  <si>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</si>
  <si>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</si>
  <si>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</si>
  <si>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</si>
  <si>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</si>
  <si>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</si>
  <si>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</si>
  <si>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</si>
  <si>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</si>
  <si>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</si>
  <si>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</si>
  <si>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</si>
  <si>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</si>
  <si>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</si>
  <si>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</si>
  <si>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</si>
  <si>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</si>
  <si>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</si>
  <si>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</si>
  <si>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</si>
  <si>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</si>
  <si>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</si>
  <si>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</si>
  <si>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</si>
  <si>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</si>
  <si>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</si>
  <si>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</si>
  <si>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</si>
  <si>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</si>
  <si>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</si>
  <si>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</si>
  <si>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</si>
  <si>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</si>
  <si>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</si>
  <si>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</si>
  <si>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</si>
  <si>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</si>
  <si>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</si>
  <si>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</si>
  <si>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</si>
  <si>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</si>
  <si>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</si>
  <si>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</si>
  <si>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</si>
  <si>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</si>
  <si>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</si>
  <si>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</si>
  <si>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</si>
  <si>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</si>
  <si>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</si>
  <si>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</si>
  <si>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</si>
  <si>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</si>
  <si>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</si>
  <si>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</si>
  <si>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</si>
  <si>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</si>
  <si>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</si>
  <si>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</si>
  <si>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</si>
  <si>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</si>
  <si>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</si>
  <si>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</si>
  <si>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</si>
  <si>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</si>
  <si>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</si>
  <si>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</si>
  <si>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</si>
  <si>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</si>
  <si>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</si>
  <si>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</si>
  <si>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</si>
  <si>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</si>
  <si>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</si>
  <si>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</si>
  <si>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</si>
  <si>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</si>
  <si>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</si>
  <si>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</si>
  <si>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</si>
  <si>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</si>
  <si>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</si>
  <si>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</si>
  <si>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</si>
  <si>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</si>
  <si>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</si>
  <si>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</si>
  <si>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</si>
  <si>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</si>
  <si>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</si>
  <si>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</si>
  <si>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</si>
  <si>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</si>
  <si>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</si>
  <si>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</si>
  <si>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</si>
  <si>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</si>
  <si>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</si>
  <si>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</si>
  <si>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</si>
  <si>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</si>
  <si>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</si>
  <si>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</si>
  <si>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</si>
  <si>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</si>
  <si>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</si>
  <si>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</si>
  <si>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</si>
  <si>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</si>
  <si>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</si>
  <si>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</si>
  <si>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</si>
  <si>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</si>
  <si>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</si>
  <si>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</si>
  <si>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</si>
  <si>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</si>
  <si>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</si>
  <si>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</si>
  <si>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</si>
  <si>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</si>
  <si>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</si>
  <si>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</si>
  <si>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</si>
  <si>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</si>
  <si>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</si>
  <si>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</si>
  <si>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</si>
  <si>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</si>
  <si>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</si>
  <si>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</si>
  <si>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</si>
  <si>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</si>
  <si>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</si>
  <si>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</si>
  <si>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</si>
  <si>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</si>
  <si>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</si>
  <si>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</si>
  <si>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</si>
  <si>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</si>
  <si>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</si>
  <si>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</si>
  <si>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</si>
  <si>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</si>
  <si>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</si>
  <si>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</si>
  <si>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</si>
  <si>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</si>
  <si>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</si>
  <si>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</si>
  <si>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</si>
  <si>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</si>
  <si>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</si>
  <si>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</si>
  <si>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</si>
  <si>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</si>
  <si>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</si>
  <si>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</si>
  <si>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</si>
  <si>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</si>
  <si>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</si>
  <si>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</si>
  <si>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</si>
  <si>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</si>
  <si>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</si>
  <si>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</si>
  <si>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</si>
  <si>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</si>
  <si>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</si>
  <si>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</si>
  <si>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</si>
  <si>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</si>
  <si>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</si>
  <si>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</si>
  <si>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</si>
  <si>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</si>
  <si>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</si>
  <si>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</si>
  <si>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</si>
  <si>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</si>
  <si>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</si>
  <si>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</si>
  <si>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</si>
  <si>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</si>
  <si>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</si>
  <si>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</si>
  <si>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</si>
  <si>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</si>
  <si>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</si>
  <si>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</si>
  <si>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</si>
  <si>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</si>
  <si>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</si>
  <si>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</si>
  <si>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</si>
  <si>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</si>
  <si>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</si>
  <si>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</si>
  <si>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</si>
  <si>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</si>
  <si>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</si>
  <si>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</si>
  <si>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</si>
  <si>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</si>
  <si>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</si>
  <si>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</si>
  <si>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</si>
  <si>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</si>
  <si>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</si>
  <si>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</si>
  <si>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</si>
  <si>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</si>
  <si>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</si>
  <si>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</si>
  <si>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</si>
  <si>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</si>
  <si>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</si>
  <si>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</si>
  <si>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</si>
  <si>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</si>
  <si>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</si>
  <si>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</si>
  <si>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</si>
  <si>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</si>
  <si>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</si>
  <si>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</si>
  <si>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</si>
  <si>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</si>
  <si>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</si>
  <si>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</si>
  <si>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</si>
  <si>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</si>
  <si>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</si>
  <si>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</si>
  <si>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</si>
  <si>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</si>
  <si>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</si>
  <si>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</si>
  <si>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</si>
  <si>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</si>
  <si>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</si>
  <si>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</si>
  <si>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</si>
  <si>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</si>
  <si>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</si>
  <si>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</si>
  <si>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</si>
  <si>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</si>
  <si>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</si>
  <si>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</si>
  <si>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</si>
  <si>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</si>
  <si>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</si>
  <si>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</si>
  <si>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</si>
  <si>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</si>
  <si>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</si>
  <si>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</si>
  <si>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</si>
  <si>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</si>
  <si>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</si>
  <si>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</si>
  <si>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</si>
  <si>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</si>
  <si>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</si>
  <si>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</si>
  <si>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</si>
  <si>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</si>
  <si>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</si>
  <si>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</si>
  <si>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</si>
  <si>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</si>
  <si>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</si>
  <si>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</si>
  <si>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</si>
  <si>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</si>
  <si>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</si>
  <si>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</si>
  <si>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</si>
  <si>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</si>
  <si>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</si>
  <si>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</si>
  <si>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</si>
  <si>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</si>
  <si>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</si>
  <si>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</si>
  <si>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</si>
  <si>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</si>
  <si>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</si>
  <si>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</si>
  <si>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</si>
  <si>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</si>
  <si>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</si>
  <si>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</si>
  <si>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</si>
  <si>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</si>
  <si>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</si>
  <si>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</si>
  <si>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</si>
  <si>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</si>
  <si>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</si>
  <si>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</si>
  <si>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</si>
  <si>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</si>
  <si>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</si>
  <si>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</si>
  <si>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</si>
  <si>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</si>
  <si>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</si>
  <si>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</si>
  <si>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</si>
  <si>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</si>
  <si>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</si>
  <si>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</si>
  <si>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</si>
  <si>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</si>
  <si>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</si>
  <si>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</si>
  <si>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</si>
  <si>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</si>
  <si>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</si>
  <si>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</si>
  <si>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</si>
  <si>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</si>
  <si>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</si>
  <si>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</si>
  <si>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</si>
  <si>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</si>
  <si>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</si>
  <si>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</si>
  <si>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</si>
  <si>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</si>
  <si>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</si>
  <si>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</si>
  <si>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</si>
  <si>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</si>
  <si>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</si>
  <si>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</si>
  <si>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</si>
  <si>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</si>
  <si>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</si>
  <si>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</si>
  <si>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</si>
  <si>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</si>
  <si>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</si>
  <si>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</si>
  <si>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</si>
  <si>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</si>
  <si>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</si>
  <si>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</si>
  <si>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</si>
  <si>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</si>
  <si>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</si>
  <si>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</si>
  <si>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</si>
  <si>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</si>
  <si>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</si>
  <si>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</si>
  <si>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</si>
  <si>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</si>
  <si>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</si>
  <si>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</si>
  <si>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</si>
  <si>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</si>
  <si>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</si>
  <si>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</si>
  <si>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</si>
  <si>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</si>
  <si>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</si>
  <si>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</si>
  <si>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</si>
  <si>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</si>
  <si>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</si>
  <si>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</si>
  <si>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</si>
  <si>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</si>
  <si>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</si>
  <si>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</si>
  <si>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</si>
  <si>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</si>
  <si>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</si>
  <si>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</si>
  <si>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</si>
  <si>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</si>
  <si>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</si>
  <si>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</si>
  <si>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</si>
  <si>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</si>
  <si>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</si>
  <si>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</si>
  <si>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</si>
  <si>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</si>
  <si>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</si>
  <si>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</si>
  <si>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</si>
  <si>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</si>
  <si>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</si>
  <si>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</si>
  <si>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</si>
  <si>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</si>
  <si>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</si>
  <si>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</si>
  <si>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</si>
  <si>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</si>
  <si>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</si>
  <si>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</si>
  <si>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</si>
  <si>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</si>
  <si>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</si>
  <si>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</si>
  <si>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</si>
  <si>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</si>
  <si>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</si>
  <si>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</si>
  <si>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</si>
  <si>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</si>
  <si>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</si>
  <si>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</si>
  <si>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</si>
  <si>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</si>
  <si>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</si>
  <si>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</si>
  <si>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</si>
  <si>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</si>
  <si>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</si>
  <si>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</si>
  <si>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</si>
  <si>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</si>
  <si>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</si>
  <si>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</si>
  <si>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</si>
  <si>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</si>
  <si>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</si>
  <si>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</si>
  <si>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</si>
  <si>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</si>
  <si>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</si>
  <si>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</si>
  <si>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</si>
  <si>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</si>
  <si>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</si>
  <si>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</si>
  <si>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</si>
  <si>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</si>
  <si>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</si>
  <si>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</si>
  <si>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</si>
  <si>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</si>
  <si>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</si>
  <si>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</si>
  <si>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</si>
  <si>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</si>
  <si>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</si>
  <si>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</si>
  <si>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</si>
  <si>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</si>
  <si>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</si>
  <si>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</si>
  <si>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</si>
  <si>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</si>
  <si>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</si>
  <si>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</si>
  <si>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</si>
  <si>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</si>
  <si>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</si>
  <si>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</si>
  <si>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</si>
  <si>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</si>
  <si>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</si>
  <si>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</si>
  <si>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</si>
  <si>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</si>
  <si>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</si>
  <si>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</si>
  <si>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</si>
  <si>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</si>
  <si>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</si>
  <si>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</si>
  <si>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</si>
  <si>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</si>
  <si>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</si>
  <si>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</si>
  <si>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</si>
  <si>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</si>
  <si>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</si>
  <si>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</si>
  <si>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</si>
  <si>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</si>
  <si>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</si>
  <si>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</si>
  <si>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</si>
  <si>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</si>
  <si>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</si>
  <si>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</si>
  <si>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</si>
  <si>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</si>
  <si>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</si>
  <si>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</si>
  <si>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</si>
  <si>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</si>
  <si>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</si>
  <si>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</si>
  <si>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</si>
  <si>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</si>
  <si>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</si>
  <si>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</si>
  <si>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</si>
  <si>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</si>
  <si>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</si>
  <si>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</si>
  <si>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</si>
  <si>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</si>
  <si>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</si>
  <si>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</si>
  <si>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</si>
  <si>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</si>
  <si>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</si>
  <si>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</si>
  <si>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</si>
  <si>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</si>
  <si>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</si>
  <si>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</si>
  <si>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</si>
  <si>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</si>
  <si>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</si>
  <si>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</si>
  <si>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</si>
  <si>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</si>
  <si>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</si>
  <si>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</si>
  <si>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</si>
  <si>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</si>
  <si>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</si>
  <si>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</si>
  <si>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</si>
  <si>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</si>
  <si>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</si>
  <si>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</si>
  <si>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</si>
  <si>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</si>
  <si>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</si>
  <si>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</si>
  <si>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</si>
  <si>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</si>
  <si>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</si>
  <si>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</si>
  <si>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</si>
  <si>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</si>
  <si>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</si>
  <si>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</si>
  <si>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</si>
  <si>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</si>
  <si>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</si>
  <si>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</si>
  <si>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</si>
  <si>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</si>
  <si>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</si>
  <si>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</si>
  <si>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</si>
  <si>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</si>
  <si>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</si>
  <si>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</si>
  <si>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</si>
  <si>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</si>
  <si>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</si>
  <si>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</si>
  <si>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</si>
  <si>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</si>
  <si>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</si>
  <si>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</si>
  <si>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</si>
  <si>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</si>
  <si>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</si>
  <si>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</si>
  <si>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</si>
  <si>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</si>
  <si>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</si>
  <si>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</si>
  <si>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</si>
  <si>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</si>
  <si>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</si>
  <si>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</si>
  <si>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</si>
  <si>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</si>
  <si>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</si>
  <si>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</si>
  <si>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</si>
  <si>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</si>
  <si>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</si>
  <si>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</si>
  <si>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</si>
  <si>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</si>
  <si>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</si>
  <si>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</si>
  <si>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</si>
  <si>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</si>
  <si>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</si>
  <si>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</si>
  <si>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</si>
  <si>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</si>
  <si>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</si>
  <si>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</si>
  <si>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</si>
  <si>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</si>
  <si>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</si>
  <si>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</si>
  <si>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</si>
  <si>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</si>
  <si>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</si>
  <si>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</si>
  <si>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</si>
  <si>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</si>
  <si>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</si>
  <si>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</si>
  <si>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</si>
  <si>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</si>
  <si>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</si>
  <si>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</si>
  <si>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</si>
  <si>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</si>
  <si>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</si>
  <si>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</si>
  <si>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</si>
  <si>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</si>
  <si>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</si>
  <si>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</si>
  <si>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</si>
  <si>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</si>
  <si>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</si>
  <si>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</si>
  <si>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</si>
  <si>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</si>
  <si>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</si>
  <si>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</si>
  <si>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</si>
  <si>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</si>
  <si>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</si>
  <si>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</si>
  <si>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</si>
  <si>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</si>
  <si>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</si>
  <si>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</si>
  <si>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</si>
  <si>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</si>
  <si>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</si>
  <si>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</si>
  <si>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</si>
  <si>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</si>
  <si>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</si>
  <si>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</si>
  <si>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</si>
  <si>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</si>
  <si>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</si>
  <si>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</si>
  <si>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</si>
  <si>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</si>
  <si>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</si>
  <si>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</si>
  <si>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</si>
  <si>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</si>
  <si>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</si>
  <si>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</si>
  <si>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</si>
  <si>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</si>
  <si>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</si>
  <si>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</si>
  <si>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</si>
  <si>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</si>
  <si>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</si>
  <si>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</si>
  <si>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</si>
  <si>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</si>
  <si>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</si>
  <si>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</si>
  <si>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</si>
  <si>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</si>
  <si>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</si>
  <si>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</si>
  <si>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</si>
  <si>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</si>
  <si>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</si>
  <si>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</si>
  <si>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</si>
  <si>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</si>
  <si>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</si>
  <si>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</si>
  <si>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</si>
  <si>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</si>
  <si>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</si>
  <si>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</si>
  <si>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</si>
  <si>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</si>
  <si>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</si>
  <si>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</si>
  <si>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</si>
  <si>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</si>
  <si>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</si>
  <si>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</si>
  <si>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</si>
  <si>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</si>
  <si>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</si>
  <si>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</si>
  <si>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</si>
  <si>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</si>
  <si>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</si>
  <si>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</si>
  <si>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</si>
  <si>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</si>
  <si>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</si>
  <si>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</si>
  <si>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</si>
  <si>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</si>
  <si>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</si>
  <si>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</si>
  <si>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</si>
  <si>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</si>
  <si>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</si>
  <si>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</si>
  <si>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</si>
  <si>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</si>
  <si>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</si>
  <si>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</si>
  <si>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</si>
  <si>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</si>
  <si>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</si>
  <si>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</si>
  <si>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</si>
  <si>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</si>
  <si>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</si>
  <si>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</si>
  <si>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</si>
  <si>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</si>
  <si>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</si>
  <si>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</si>
  <si>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</si>
  <si>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</si>
  <si>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</si>
  <si>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</si>
  <si>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</si>
  <si>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</si>
  <si>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</si>
  <si>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</si>
  <si>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</si>
  <si>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</si>
  <si>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</si>
  <si>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</si>
  <si>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</si>
  <si>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</si>
  <si>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</si>
  <si>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</si>
  <si>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</si>
  <si>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</si>
  <si>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</si>
  <si>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</si>
  <si>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</si>
  <si>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</si>
  <si>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</si>
  <si>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</si>
  <si>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</si>
  <si>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</si>
  <si>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</si>
  <si>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</si>
  <si>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</si>
  <si>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</si>
  <si>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</si>
  <si>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</si>
  <si>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</si>
  <si>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</si>
  <si>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</si>
  <si>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</si>
  <si>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</si>
  <si>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</si>
  <si>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</si>
  <si>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</si>
  <si>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</si>
  <si>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</si>
  <si>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</si>
  <si>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</si>
  <si>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</si>
  <si>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</si>
  <si>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</si>
  <si>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</si>
  <si>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</si>
  <si>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</si>
  <si>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</si>
  <si>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</si>
  <si>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</si>
  <si>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</si>
  <si>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</si>
  <si>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</si>
  <si>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</si>
  <si>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</si>
  <si>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</si>
  <si>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</si>
  <si>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</si>
  <si>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</si>
  <si>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</si>
  <si>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</si>
  <si>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</si>
  <si>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</si>
  <si>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</si>
  <si>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</si>
  <si>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</si>
  <si>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</si>
  <si>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</si>
  <si>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</si>
  <si>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</si>
  <si>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</si>
  <si>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</si>
  <si>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</si>
  <si>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</si>
  <si>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</si>
  <si>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</si>
  <si>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</si>
  <si>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</si>
  <si>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</si>
  <si>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</si>
  <si>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</si>
  <si>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</si>
  <si>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</si>
  <si>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</si>
  <si>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</si>
  <si>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</si>
  <si>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</si>
  <si>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</si>
  <si>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</si>
  <si>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</si>
  <si>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</si>
  <si>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</si>
  <si>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</si>
  <si>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</si>
  <si>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</si>
  <si>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</si>
  <si>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</si>
  <si>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</si>
  <si>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</si>
  <si>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</si>
  <si>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</si>
  <si>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</si>
  <si>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</si>
  <si>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</si>
  <si>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</si>
  <si>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</si>
  <si>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</si>
  <si>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</si>
  <si>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</si>
  <si>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</si>
  <si>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</si>
  <si>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</si>
  <si>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</si>
  <si>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</si>
  <si>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</si>
  <si>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</si>
  <si>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</si>
  <si>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</si>
  <si>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</si>
  <si>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</si>
  <si>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</si>
  <si>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</si>
  <si>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</si>
  <si>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</si>
  <si>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</si>
  <si>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</si>
  <si>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</si>
  <si>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</si>
  <si>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</si>
  <si>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</si>
  <si>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</si>
  <si>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</si>
  <si>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</si>
  <si>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</si>
  <si>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</si>
  <si>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</si>
  <si>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</si>
  <si>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</si>
  <si>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</si>
  <si>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</si>
  <si>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</si>
  <si>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</si>
  <si>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</si>
  <si>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</si>
  <si>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</si>
  <si>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</si>
  <si>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</si>
  <si>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</si>
  <si>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</si>
  <si>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</si>
  <si>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</si>
  <si>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</si>
  <si>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</si>
  <si>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</si>
  <si>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</si>
  <si>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</si>
  <si>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</si>
  <si>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</si>
  <si>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</si>
  <si>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</si>
  <si>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</si>
  <si>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</si>
  <si>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</si>
  <si>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</si>
  <si>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</si>
  <si>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</si>
  <si>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</si>
  <si>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</si>
  <si>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</si>
  <si>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</si>
  <si>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</si>
  <si>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</si>
  <si>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</si>
  <si>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</si>
  <si>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</si>
  <si>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</si>
  <si>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</si>
  <si>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</si>
  <si>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</si>
  <si>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</si>
  <si>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</si>
  <si>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</si>
  <si>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</si>
  <si>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</si>
  <si>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</si>
  <si>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</si>
  <si>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</si>
  <si>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</si>
  <si>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</si>
  <si>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</si>
  <si>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</si>
  <si>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</si>
  <si>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</si>
  <si>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</si>
  <si>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</si>
  <si>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</si>
  <si>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</si>
  <si>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</si>
  <si>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</si>
  <si>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</si>
  <si>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</si>
  <si>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</si>
  <si>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</si>
  <si>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</si>
  <si>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</si>
  <si>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</si>
  <si>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</si>
  <si>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</si>
  <si>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</si>
  <si>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</si>
  <si>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</si>
  <si>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</si>
  <si>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</si>
  <si>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</si>
  <si>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</si>
  <si>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</si>
  <si>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</si>
  <si>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</si>
  <si>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</si>
  <si>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</si>
  <si>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</si>
  <si>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</si>
  <si>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</si>
  <si>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</si>
  <si>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</si>
  <si>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</si>
  <si>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</si>
  <si>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</si>
  <si>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</si>
  <si>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</si>
  <si>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</si>
  <si>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</si>
  <si>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</si>
  <si>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</si>
  <si>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</si>
  <si>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</si>
  <si>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</si>
  <si>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</si>
  <si>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</si>
  <si>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</si>
  <si>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</si>
  <si>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</si>
  <si>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</si>
  <si>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</si>
  <si>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</si>
  <si>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</si>
  <si>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</si>
  <si>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</si>
  <si>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</si>
  <si>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</si>
  <si>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</si>
  <si>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</si>
  <si>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</si>
  <si>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</si>
  <si>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</si>
  <si>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</si>
  <si>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</si>
  <si>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</si>
  <si>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</si>
  <si>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</si>
  <si>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</si>
  <si>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</si>
  <si>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</si>
  <si>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</si>
  <si>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</si>
  <si>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</si>
  <si>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</si>
  <si>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</si>
  <si>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</si>
  <si>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</si>
  <si>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</si>
  <si>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</si>
  <si>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</si>
  <si>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</si>
  <si>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</si>
  <si>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</si>
  <si>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</si>
  <si>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</si>
  <si>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</si>
  <si>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</si>
  <si>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</si>
  <si>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</si>
  <si>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</si>
  <si>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</si>
  <si>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</si>
  <si>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</si>
  <si>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</si>
  <si>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</si>
  <si>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</si>
  <si>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</si>
  <si>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</si>
  <si>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</si>
  <si>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</si>
  <si>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</si>
  <si>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</si>
  <si>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</si>
  <si>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</si>
  <si>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</si>
  <si>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</si>
  <si>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</si>
  <si>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</si>
  <si>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</si>
  <si>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</si>
  <si>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</si>
  <si>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</si>
  <si>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</si>
  <si>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</si>
  <si>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</si>
  <si>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</si>
  <si>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</si>
  <si>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</si>
  <si>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</si>
  <si>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</si>
  <si>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</si>
  <si>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</si>
  <si>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</si>
  <si>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</si>
  <si>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</si>
  <si>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</si>
  <si>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</si>
  <si>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</si>
  <si>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</si>
  <si>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</si>
  <si>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</si>
  <si>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</si>
  <si>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</si>
  <si>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</si>
  <si>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</si>
  <si>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</si>
  <si>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</si>
  <si>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</si>
  <si>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</si>
  <si>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</si>
  <si>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</si>
  <si>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</si>
  <si>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</si>
  <si>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</si>
  <si>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</si>
  <si>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</si>
  <si>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</si>
  <si>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</si>
  <si>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</si>
  <si>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</si>
  <si>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</si>
  <si>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</si>
  <si>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</si>
  <si>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</si>
  <si>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</si>
  <si>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</si>
  <si>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</si>
  <si>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</si>
  <si>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</si>
  <si>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</si>
  <si>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</si>
  <si>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</si>
  <si>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</si>
  <si>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</si>
  <si>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</si>
  <si>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</si>
  <si>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</si>
  <si>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</si>
  <si>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</si>
  <si>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</si>
  <si>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</si>
  <si>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</si>
  <si>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</si>
  <si>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</si>
  <si>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</si>
  <si>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</si>
  <si>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</si>
  <si>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</si>
  <si>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</si>
  <si>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</si>
  <si>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</si>
  <si>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</si>
  <si>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</si>
  <si>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</si>
  <si>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</si>
  <si>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</si>
  <si>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</si>
  <si>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</si>
  <si>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</si>
  <si>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</si>
  <si>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</si>
  <si>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</si>
  <si>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</si>
  <si>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</si>
  <si>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</si>
  <si>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</si>
  <si>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</si>
  <si>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</si>
  <si>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</si>
  <si>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</si>
  <si>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</si>
  <si>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</si>
  <si>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</si>
  <si>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</si>
  <si>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</si>
  <si>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</si>
  <si>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</si>
  <si>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</si>
  <si>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</si>
  <si>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</si>
  <si>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</si>
  <si>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</si>
  <si>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</si>
  <si>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</si>
  <si>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</si>
  <si>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</si>
  <si>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</si>
  <si>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</si>
  <si>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</si>
  <si>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</si>
  <si>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</si>
  <si>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</si>
  <si>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</si>
  <si>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</si>
  <si>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</si>
  <si>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</si>
  <si>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</si>
  <si>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</si>
  <si>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</si>
  <si>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</si>
  <si>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</si>
  <si>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</si>
  <si>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</si>
  <si>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</si>
  <si>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</si>
  <si>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</si>
  <si>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</si>
  <si>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</si>
  <si>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</si>
  <si>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</si>
  <si>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</si>
  <si>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</si>
  <si>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</si>
  <si>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</si>
  <si>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</si>
  <si>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</si>
  <si>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</si>
  <si>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</si>
  <si>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</si>
  <si>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</si>
  <si>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</si>
  <si>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</si>
  <si>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</si>
  <si>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</si>
  <si>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</si>
  <si>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</si>
  <si>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</si>
  <si>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</si>
  <si>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</si>
  <si>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</si>
  <si>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</si>
  <si>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</si>
  <si>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</si>
  <si>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</si>
  <si>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</si>
  <si>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</si>
  <si>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</si>
  <si>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</si>
  <si>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</si>
  <si>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</si>
  <si>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</si>
  <si>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</si>
  <si>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</si>
  <si>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</si>
  <si>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</si>
  <si>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</si>
  <si>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</si>
  <si>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</si>
  <si>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</si>
  <si>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</si>
  <si>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</si>
  <si>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</si>
  <si>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</si>
  <si>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</si>
  <si>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</si>
  <si>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</si>
  <si>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</si>
  <si>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</si>
  <si>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</si>
  <si>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</si>
  <si>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</si>
  <si>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</si>
  <si>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</si>
  <si>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</si>
  <si>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</si>
  <si>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</si>
  <si>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</si>
  <si>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</si>
  <si>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</si>
  <si>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</si>
  <si>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</si>
  <si>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</si>
  <si>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</si>
  <si>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</si>
  <si>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</si>
  <si>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</si>
  <si>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</si>
  <si>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</si>
  <si>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</si>
  <si>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</si>
  <si>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</si>
  <si>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</si>
  <si>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</si>
  <si>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</si>
  <si>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</si>
  <si>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</si>
  <si>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</si>
  <si>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</si>
  <si>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</si>
  <si>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</si>
  <si>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</si>
  <si>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</si>
  <si>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</si>
  <si>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</si>
  <si>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</si>
  <si>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</si>
  <si>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</si>
  <si>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</si>
  <si>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</si>
  <si>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</si>
  <si>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</si>
  <si>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</si>
  <si>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</si>
  <si>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</si>
  <si>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</si>
  <si>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</si>
  <si>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</si>
  <si>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</si>
  <si>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</si>
  <si>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</si>
  <si>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</si>
  <si>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</si>
  <si>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</si>
  <si>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</si>
  <si>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</si>
  <si>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</si>
  <si>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</si>
  <si>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</si>
  <si>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</si>
  <si>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</si>
  <si>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</si>
  <si>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</si>
  <si>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</si>
  <si>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</si>
  <si>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</si>
  <si>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</si>
  <si>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</si>
  <si>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</si>
  <si>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</si>
  <si>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</si>
  <si>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</si>
  <si>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</si>
  <si>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</si>
  <si>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</si>
  <si>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</si>
  <si>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</si>
  <si>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</si>
  <si>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</si>
  <si>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</si>
  <si>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</si>
  <si>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</si>
  <si>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</si>
  <si>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</si>
  <si>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</si>
  <si>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</si>
  <si>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</si>
  <si>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</si>
  <si>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</si>
  <si>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</si>
  <si>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</si>
  <si>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</si>
  <si>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</si>
  <si>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</si>
  <si>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</si>
  <si>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</si>
  <si>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</si>
  <si>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</si>
  <si>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</si>
  <si>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</si>
  <si>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</si>
  <si>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</si>
  <si>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</si>
  <si>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</si>
  <si>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</si>
  <si>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</si>
  <si>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</si>
  <si>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</si>
  <si>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</si>
  <si>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</si>
  <si>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</si>
  <si>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</si>
  <si>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</si>
  <si>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</si>
  <si>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</si>
  <si>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</si>
  <si>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</si>
  <si>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</si>
  <si>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</si>
  <si>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</si>
  <si>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</si>
  <si>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</si>
  <si>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</si>
  <si>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</si>
  <si>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</si>
  <si>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</si>
  <si>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</si>
  <si>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</si>
  <si>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</si>
  <si>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</si>
  <si>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</si>
  <si>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</si>
  <si>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</si>
  <si>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</si>
  <si>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</si>
  <si>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</si>
  <si>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</si>
  <si>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</si>
  <si>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</si>
  <si>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</si>
  <si>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</si>
  <si>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</si>
  <si>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</si>
  <si>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</si>
  <si>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</si>
  <si>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</si>
  <si>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</si>
  <si>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</si>
  <si>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</si>
  <si>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</si>
  <si>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</si>
  <si>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</si>
  <si>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</si>
  <si>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</si>
  <si>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</si>
  <si>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</si>
  <si>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</si>
  <si>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</si>
  <si>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</si>
  <si>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</si>
  <si>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</si>
  <si>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</si>
  <si>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</si>
  <si>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</si>
  <si>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</si>
  <si>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</si>
  <si>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</si>
  <si>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</si>
  <si>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</si>
  <si>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</si>
  <si>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</si>
  <si>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</si>
  <si>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</si>
  <si>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</si>
  <si>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</si>
  <si>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</si>
  <si>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</si>
  <si>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</si>
  <si>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</si>
  <si>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</si>
  <si>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</si>
  <si>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</si>
  <si>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</si>
  <si>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</si>
  <si>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</si>
  <si>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</si>
  <si>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</si>
  <si>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</si>
  <si>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</si>
  <si>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</si>
  <si>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</si>
  <si>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</si>
  <si>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</si>
  <si>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</si>
  <si>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</si>
  <si>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</si>
  <si>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</si>
  <si>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</si>
  <si>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</si>
  <si>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</si>
  <si>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</si>
  <si>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</si>
  <si>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</si>
  <si>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</si>
  <si>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</si>
  <si>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</si>
  <si>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</si>
  <si>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</si>
  <si>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</si>
  <si>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</si>
  <si>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</si>
  <si>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</si>
  <si>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</si>
  <si>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</si>
  <si>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</si>
  <si>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</si>
  <si>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</si>
  <si>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</si>
  <si>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</si>
  <si>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</si>
  <si>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</si>
  <si>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</si>
  <si>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</si>
  <si>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</si>
  <si>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</si>
  <si>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</si>
  <si>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</si>
  <si>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</si>
  <si>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</si>
  <si>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</si>
  <si>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</si>
  <si>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</si>
  <si>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</si>
  <si>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</si>
  <si>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</si>
  <si>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</si>
  <si>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</si>
  <si>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</si>
  <si>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</si>
  <si>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</si>
  <si>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</si>
  <si>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</si>
  <si>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</si>
  <si>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</si>
  <si>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</si>
  <si>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</si>
  <si>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</si>
  <si>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</si>
  <si>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</si>
  <si>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</si>
  <si>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</si>
  <si>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</si>
  <si>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</si>
  <si>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</si>
  <si>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</si>
  <si>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</si>
  <si>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</si>
  <si>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</si>
  <si>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</si>
  <si>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</si>
  <si>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</si>
  <si>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</si>
  <si>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</si>
  <si>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</si>
  <si>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</si>
  <si>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</si>
  <si>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</si>
  <si>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</si>
  <si>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</si>
  <si>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</si>
  <si>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</si>
  <si>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</si>
  <si>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</si>
  <si>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</si>
  <si>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</si>
  <si>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</si>
  <si>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</si>
  <si>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</si>
  <si>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</si>
  <si>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</si>
  <si>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</si>
  <si>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</si>
  <si>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</si>
  <si>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</si>
  <si>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</si>
  <si>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</si>
  <si>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</si>
  <si>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</si>
  <si>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</si>
  <si>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</si>
  <si>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</si>
  <si>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</si>
  <si>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</si>
  <si>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</si>
  <si>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</si>
  <si>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</si>
  <si>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</si>
  <si>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</si>
  <si>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</si>
  <si>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</si>
  <si>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</si>
  <si>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</si>
  <si>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</si>
  <si>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</si>
  <si>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</si>
  <si>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</si>
  <si>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</si>
  <si>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</si>
  <si>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</si>
  <si>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</si>
  <si>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</si>
  <si>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</si>
  <si>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</si>
  <si>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</si>
  <si>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</si>
  <si>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</si>
  <si>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</si>
  <si>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</si>
  <si>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</si>
  <si>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</si>
  <si>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</si>
  <si>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</si>
  <si>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</si>
  <si>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</si>
  <si>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</si>
  <si>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</si>
  <si>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</si>
  <si>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</si>
  <si>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</si>
  <si>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</si>
  <si>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</si>
  <si>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</si>
  <si>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</si>
  <si>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</si>
  <si>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</si>
  <si>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</si>
  <si>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</si>
  <si>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</si>
  <si>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</si>
  <si>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</si>
  <si>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</si>
  <si>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</si>
  <si>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</si>
  <si>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</si>
  <si>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</si>
  <si>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</si>
  <si>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</si>
  <si>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</si>
  <si>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</si>
  <si>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</si>
  <si>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</si>
  <si>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</si>
  <si>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</si>
  <si>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</si>
  <si>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</si>
  <si>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</si>
  <si>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</si>
  <si>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</si>
  <si>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</si>
  <si>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</si>
  <si>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</si>
  <si>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</si>
  <si>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</si>
  <si>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</si>
  <si>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</si>
  <si>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</si>
  <si>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</si>
  <si>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</si>
  <si>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</si>
  <si>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</si>
  <si>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</si>
  <si>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</si>
  <si>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</si>
  <si>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</si>
  <si>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</si>
  <si>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</si>
  <si>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</si>
  <si>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</si>
  <si>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</si>
  <si>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</si>
  <si>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</si>
  <si>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</si>
  <si>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</si>
  <si>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</si>
  <si>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</si>
  <si>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</si>
  <si>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</si>
  <si>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</si>
  <si>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</si>
  <si>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</si>
  <si>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</si>
  <si>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</si>
  <si>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</si>
  <si>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</si>
  <si>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</si>
  <si>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</si>
  <si>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</si>
  <si>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</si>
  <si>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</si>
  <si>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</si>
  <si>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</si>
  <si>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</si>
  <si>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</si>
  <si>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</si>
  <si>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</si>
  <si>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</si>
  <si>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</si>
  <si>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</si>
  <si>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</si>
  <si>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</si>
  <si>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</si>
  <si>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</si>
  <si>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</si>
  <si>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</si>
  <si>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</si>
  <si>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</si>
  <si>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</si>
  <si>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</si>
  <si>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</si>
  <si>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</si>
  <si>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</si>
  <si>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</si>
  <si>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</si>
  <si>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</si>
  <si>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</si>
  <si>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</si>
  <si>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</si>
  <si>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</si>
  <si>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</si>
  <si>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</si>
  <si>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</si>
  <si>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</si>
  <si>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</si>
  <si>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</si>
  <si>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</si>
  <si>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</si>
  <si>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</si>
  <si>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</si>
  <si>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</si>
  <si>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</si>
  <si>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</si>
  <si>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</si>
  <si>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</si>
  <si>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</si>
  <si>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</si>
  <si>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</si>
  <si>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</si>
  <si>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</si>
  <si>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</si>
  <si>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</si>
  <si>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</si>
  <si>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</si>
  <si>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</si>
  <si>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</si>
  <si>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</si>
  <si>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</si>
  <si>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</si>
  <si>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</si>
  <si>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</si>
  <si>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</si>
  <si>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</si>
  <si>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</si>
  <si>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</si>
  <si>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</si>
  <si>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</si>
  <si>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</si>
  <si>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</si>
  <si>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</si>
  <si>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</si>
  <si>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</si>
  <si>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</si>
  <si>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</si>
  <si>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</si>
  <si>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</si>
  <si>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</si>
  <si>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</si>
  <si>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</si>
  <si>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</si>
  <si>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</si>
  <si>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</si>
  <si>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</si>
  <si>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</si>
  <si>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</si>
  <si>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</si>
  <si>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</si>
  <si>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</si>
  <si>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</si>
  <si>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</si>
  <si>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</si>
  <si>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</si>
  <si>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</si>
  <si>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</si>
  <si>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</si>
  <si>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</si>
  <si>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</si>
  <si>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</si>
  <si>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</si>
  <si>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</si>
  <si>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</si>
  <si>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</si>
  <si>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</si>
  <si>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</si>
  <si>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</si>
  <si>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</si>
  <si>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</si>
  <si>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</si>
  <si>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</si>
  <si>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</si>
  <si>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</si>
  <si>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</si>
  <si>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</si>
  <si>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</si>
  <si>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</si>
  <si>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</si>
  <si>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</si>
  <si>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</si>
  <si>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</si>
  <si>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</si>
  <si>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</si>
  <si>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</si>
  <si>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</si>
  <si>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</si>
  <si>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</si>
  <si>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</si>
  <si>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</si>
  <si>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</si>
  <si>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</si>
  <si>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</si>
  <si>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</si>
  <si>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</si>
  <si>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</si>
  <si>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</si>
  <si>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</si>
  <si>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</si>
  <si>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</si>
  <si>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</si>
  <si>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</si>
  <si>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</si>
  <si>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</si>
  <si>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</si>
  <si>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</si>
  <si>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</si>
  <si>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</si>
  <si>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</si>
  <si>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</si>
  <si>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</si>
  <si>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</si>
  <si>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</si>
  <si>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</si>
  <si>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</si>
  <si>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</si>
  <si>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</si>
  <si>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</si>
  <si>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</si>
  <si>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</si>
  <si>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</si>
  <si>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</si>
  <si>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</si>
  <si>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</si>
  <si>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</si>
  <si>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</si>
  <si>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</si>
  <si>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</si>
  <si>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</si>
  <si>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</si>
  <si>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</si>
  <si>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</si>
  <si>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</si>
  <si>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</si>
  <si>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</si>
  <si>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</si>
  <si>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</si>
  <si>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</si>
  <si>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</si>
  <si>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</si>
  <si>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</si>
  <si>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</si>
  <si>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</si>
  <si>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</si>
  <si>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</si>
  <si>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</si>
  <si>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</si>
  <si>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</si>
  <si>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</si>
  <si>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</si>
  <si>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</si>
  <si>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</si>
  <si>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</si>
  <si>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</si>
  <si>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</si>
  <si>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</si>
  <si>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</si>
  <si>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</si>
  <si>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</si>
  <si>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</si>
  <si>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</si>
  <si>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</si>
  <si>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</si>
  <si>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</si>
  <si>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</si>
  <si>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</si>
  <si>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</si>
  <si>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</si>
  <si>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</si>
  <si>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</si>
  <si>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</si>
  <si>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</si>
  <si>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</si>
  <si>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</si>
  <si>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</si>
  <si>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</si>
  <si>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</si>
  <si>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</si>
  <si>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</si>
  <si>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</si>
  <si>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</si>
  <si>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</si>
  <si>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</si>
  <si>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</si>
  <si>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</si>
  <si>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</si>
  <si>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</si>
  <si>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</si>
  <si>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</si>
  <si>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</si>
  <si>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</si>
  <si>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</si>
  <si>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</si>
  <si>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</si>
  <si>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</si>
  <si>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</si>
  <si>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</si>
  <si>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</si>
  <si>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</si>
  <si>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</si>
  <si>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</si>
  <si>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</si>
  <si>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</si>
  <si>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</si>
  <si>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</si>
  <si>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</si>
  <si>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</si>
  <si>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</si>
  <si>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</si>
  <si>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</si>
  <si>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</si>
  <si>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</si>
  <si>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</si>
  <si>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</si>
  <si>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</si>
  <si>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</si>
  <si>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</si>
  <si>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</si>
  <si>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</si>
  <si>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</si>
  <si>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</si>
  <si>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</si>
  <si>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</si>
  <si>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</si>
  <si>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</si>
  <si>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</si>
  <si>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</si>
  <si>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</si>
  <si>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</si>
  <si>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</si>
  <si>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</si>
  <si>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</si>
  <si>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</si>
  <si>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</si>
  <si>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</si>
  <si>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</si>
  <si>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</si>
  <si>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</si>
  <si>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</si>
  <si>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</si>
  <si>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</si>
  <si>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</si>
  <si>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</si>
  <si>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</si>
  <si>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</si>
  <si>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</si>
  <si>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</si>
  <si>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</si>
  <si>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</si>
  <si>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</si>
  <si>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</si>
  <si>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</si>
  <si>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</si>
  <si>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</si>
  <si>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</si>
  <si>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</si>
  <si>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</si>
  <si>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</si>
  <si>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</si>
  <si>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</si>
  <si>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</si>
  <si>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</si>
  <si>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</si>
  <si>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</si>
  <si>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</si>
  <si>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</si>
  <si>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</si>
  <si>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</si>
  <si>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</si>
  <si>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</si>
  <si>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</si>
  <si>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</si>
  <si>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</si>
  <si>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</si>
  <si>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</si>
  <si>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</si>
  <si>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</si>
  <si>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</si>
  <si>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</si>
  <si>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</si>
  <si>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</si>
  <si>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</si>
  <si>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</si>
  <si>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</si>
  <si>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</si>
  <si>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</si>
  <si>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</si>
  <si>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</si>
  <si>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</si>
  <si>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</si>
  <si>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</si>
  <si>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</si>
  <si>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</si>
  <si>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</si>
  <si>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</si>
  <si>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</si>
  <si>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</si>
  <si>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</si>
  <si>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</si>
  <si>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</si>
  <si>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</si>
  <si>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</si>
  <si>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</si>
  <si>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</si>
  <si>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</si>
  <si>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</si>
  <si>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</si>
  <si>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</si>
  <si>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</si>
  <si>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</si>
  <si>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</si>
  <si>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</si>
  <si>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</si>
  <si>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</si>
  <si>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</si>
  <si>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</si>
  <si>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</si>
  <si>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</si>
  <si>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</si>
  <si>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</si>
  <si>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</si>
  <si>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</si>
  <si>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</si>
  <si>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</si>
  <si>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</si>
  <si>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</si>
  <si>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</si>
  <si>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</si>
  <si>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</si>
  <si>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</si>
  <si>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</si>
  <si>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</si>
  <si>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</si>
  <si>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</si>
  <si>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</si>
  <si>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</si>
  <si>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</si>
  <si>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</si>
  <si>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</si>
  <si>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</si>
  <si>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</si>
  <si>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</si>
  <si>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</si>
  <si>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</si>
  <si>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</si>
  <si>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</si>
  <si>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</si>
  <si>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</si>
  <si>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</si>
  <si>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</si>
  <si>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</si>
  <si>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</si>
  <si>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</si>
  <si>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</si>
  <si>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</si>
  <si>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</si>
  <si>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</si>
  <si>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</si>
  <si>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</si>
  <si>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</si>
  <si>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</si>
  <si>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</si>
  <si>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</si>
  <si>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</si>
  <si>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</si>
  <si>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</si>
  <si>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</si>
  <si>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</si>
  <si>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</si>
  <si>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</si>
  <si>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</si>
  <si>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</si>
  <si>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</si>
  <si>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</si>
  <si>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</si>
  <si>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</si>
  <si>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</si>
  <si>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</si>
  <si>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</si>
  <si>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</si>
  <si>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</si>
  <si>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</si>
  <si>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</si>
  <si>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</si>
  <si>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</si>
  <si>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</si>
  <si>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</si>
  <si>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</si>
  <si>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</si>
  <si>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</si>
  <si>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</si>
  <si>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</si>
  <si>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</si>
  <si>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</si>
  <si>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</si>
  <si>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</si>
  <si>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</si>
  <si>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</si>
  <si>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</si>
  <si>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</si>
  <si>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</si>
  <si>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</si>
  <si>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</si>
  <si>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</si>
  <si>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</si>
  <si>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</si>
  <si>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</si>
  <si>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</si>
  <si>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</si>
  <si>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</si>
  <si>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</si>
  <si>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</si>
  <si>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</si>
  <si>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</si>
  <si>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</si>
  <si>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</si>
  <si>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</si>
  <si>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</si>
  <si>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</si>
  <si>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</si>
  <si>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</si>
  <si>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</si>
  <si>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</si>
  <si>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</si>
  <si>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</si>
  <si>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</si>
  <si>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</si>
  <si>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</si>
  <si>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</si>
  <si>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</si>
  <si>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</si>
  <si>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</si>
  <si>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</si>
  <si>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</si>
  <si>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</si>
  <si>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</si>
  <si>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</si>
  <si>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</si>
  <si>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</si>
  <si>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</si>
  <si>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</si>
  <si>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</si>
  <si>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</si>
  <si>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</si>
  <si>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</si>
  <si>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</si>
  <si>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</si>
  <si>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</si>
  <si>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</si>
  <si>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</si>
  <si>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</si>
  <si>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</si>
  <si>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</si>
  <si>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</si>
  <si>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</si>
  <si>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</si>
  <si>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</si>
  <si>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</si>
  <si>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</si>
  <si>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</si>
  <si>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</si>
  <si>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</si>
  <si>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</si>
  <si>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</si>
  <si>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</si>
  <si>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</si>
  <si>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</si>
  <si>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</si>
  <si>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</si>
  <si>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</si>
  <si>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</si>
  <si>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</si>
  <si>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</si>
  <si>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</si>
  <si>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</si>
  <si>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</si>
  <si>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</si>
  <si>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</si>
  <si>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</si>
  <si>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</si>
  <si>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</si>
  <si>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</si>
  <si>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</si>
  <si>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</si>
  <si>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</si>
  <si>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</si>
  <si>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</si>
  <si>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</si>
  <si>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</si>
  <si>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</si>
  <si>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</si>
  <si>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</si>
  <si>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</si>
  <si>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</si>
  <si>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</si>
  <si>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</si>
  <si>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</si>
  <si>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</si>
  <si>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</si>
  <si>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</si>
  <si>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</si>
  <si>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</si>
  <si>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</si>
  <si>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</si>
  <si>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</si>
  <si>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</si>
  <si>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</si>
  <si>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</si>
  <si>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</si>
  <si>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</si>
  <si>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</si>
  <si>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</si>
  <si>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</si>
  <si>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</si>
  <si>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</si>
  <si>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</si>
  <si>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</si>
  <si>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</si>
  <si>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</si>
  <si>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</si>
  <si>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</si>
  <si>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</si>
  <si>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</si>
  <si>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</si>
  <si>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</si>
  <si>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</si>
  <si>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</si>
  <si>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</si>
  <si>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</si>
  <si>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</si>
  <si>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</si>
  <si>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</si>
  <si>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</si>
  <si>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</si>
  <si>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</si>
  <si>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</si>
  <si>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</si>
  <si>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</si>
  <si>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</si>
  <si>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</si>
  <si>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</si>
  <si>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</si>
  <si>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</si>
  <si>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</si>
  <si>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</si>
  <si>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</si>
  <si>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</si>
  <si>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</si>
  <si>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</si>
  <si>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</si>
  <si>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</si>
  <si>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</si>
  <si>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</si>
  <si>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</si>
  <si>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</si>
  <si>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</si>
  <si>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</si>
  <si>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</si>
  <si>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</si>
  <si>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</si>
  <si>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</si>
  <si>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</si>
  <si>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</si>
  <si>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</si>
  <si>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</si>
  <si>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</si>
  <si>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</si>
  <si>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</si>
  <si>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</si>
  <si>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</si>
  <si>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</si>
  <si>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</si>
  <si>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</si>
  <si>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</si>
  <si>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</si>
  <si>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</si>
  <si>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</si>
  <si>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</si>
  <si>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</si>
  <si>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</si>
  <si>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</si>
  <si>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</si>
  <si>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</si>
  <si>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</si>
  <si>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</si>
  <si>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</si>
  <si>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</si>
  <si>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</si>
  <si>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</si>
  <si>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</si>
  <si>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</si>
  <si>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</si>
  <si>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</si>
  <si>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</si>
  <si>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</si>
  <si>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</si>
  <si>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</si>
  <si>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</si>
  <si>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</si>
  <si>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</si>
  <si>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</si>
  <si>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</si>
  <si>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</si>
  <si>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</si>
  <si>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</si>
  <si>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</si>
  <si>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</si>
  <si>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</si>
  <si>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</si>
  <si>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</si>
  <si>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</si>
  <si>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</si>
  <si>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</si>
  <si>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</si>
  <si>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</si>
  <si>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</si>
  <si>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</si>
  <si>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</si>
  <si>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</si>
  <si>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</si>
  <si>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</si>
  <si>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</si>
  <si>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</si>
  <si>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</si>
  <si>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</si>
  <si>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</si>
  <si>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</si>
  <si>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</si>
  <si>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</si>
  <si>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</si>
  <si>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</si>
  <si>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</si>
  <si>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</si>
  <si>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</si>
  <si>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</si>
  <si>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</si>
  <si>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</si>
  <si>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</si>
  <si>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</si>
  <si>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</si>
  <si>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</si>
  <si>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</si>
  <si>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</si>
  <si>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</si>
  <si>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</si>
  <si>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</si>
  <si>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</si>
  <si>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</si>
  <si>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</si>
  <si>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</si>
  <si>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</si>
  <si>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</si>
  <si>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</si>
  <si>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</si>
  <si>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</si>
  <si>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</si>
  <si>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</si>
  <si>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</si>
  <si>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</si>
  <si>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</si>
  <si>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</si>
  <si>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</si>
  <si>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</si>
  <si>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</si>
  <si>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</si>
  <si>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</si>
  <si>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</si>
  <si>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</si>
  <si>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</si>
  <si>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</si>
  <si>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</si>
  <si>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</si>
  <si>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</si>
  <si>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</si>
  <si>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</si>
  <si>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</si>
  <si>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</si>
  <si>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</si>
  <si>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</si>
  <si>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</si>
  <si>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</si>
  <si>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</si>
  <si>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</si>
  <si>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</si>
  <si>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</si>
  <si>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</si>
  <si>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</si>
  <si>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</si>
  <si>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</si>
  <si>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</si>
  <si>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</si>
  <si>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</si>
  <si>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</si>
  <si>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</si>
  <si>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</si>
  <si>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</si>
  <si>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</si>
  <si>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</si>
  <si>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</si>
  <si>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</si>
  <si>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</si>
  <si>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</si>
  <si>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</si>
  <si>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</si>
  <si>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</si>
  <si>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</si>
  <si>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</si>
  <si>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</si>
  <si>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</si>
  <si>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</si>
  <si>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</si>
  <si>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</si>
  <si>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</si>
  <si>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</si>
  <si>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</si>
  <si>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</si>
  <si>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</si>
  <si>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</si>
  <si>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</si>
  <si>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</si>
  <si>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</si>
  <si>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</si>
  <si>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</si>
  <si>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</si>
  <si>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</si>
  <si>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</si>
  <si>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</si>
  <si>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</si>
  <si>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</si>
  <si>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</si>
  <si>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</si>
  <si>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</si>
  <si>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</si>
  <si>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</si>
  <si>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</si>
  <si>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</si>
  <si>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</si>
  <si>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</si>
  <si>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</si>
  <si>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</si>
  <si>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</si>
  <si>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</si>
  <si>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</si>
  <si>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</si>
  <si>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</si>
  <si>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</si>
  <si>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</si>
  <si>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</si>
  <si>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</si>
  <si>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</si>
  <si>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</si>
  <si>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</si>
  <si>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</si>
  <si>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</si>
  <si>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</si>
  <si>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</si>
  <si>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</si>
  <si>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</si>
  <si>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</si>
  <si>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</si>
  <si>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</si>
  <si>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</si>
  <si>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</si>
  <si>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</si>
  <si>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</si>
  <si>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</si>
  <si>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</si>
  <si>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</si>
  <si>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</si>
  <si>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</si>
  <si>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</si>
  <si>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</si>
  <si>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</si>
  <si>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</si>
  <si>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</si>
  <si>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</si>
  <si>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</si>
  <si>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</si>
  <si>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</si>
  <si>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</si>
  <si>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</si>
  <si>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</si>
  <si>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</si>
  <si>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</si>
  <si>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</si>
  <si>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</si>
  <si>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</si>
  <si>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</si>
  <si>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</si>
  <si>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</si>
  <si>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</si>
  <si>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</si>
  <si>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</si>
  <si>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</si>
  <si>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</si>
  <si>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</si>
  <si>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</si>
  <si>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</si>
  <si>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</si>
  <si>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</si>
  <si>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</si>
  <si>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</si>
  <si>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</si>
  <si>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</si>
  <si>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</si>
  <si>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</si>
  <si>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</si>
  <si>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</si>
  <si>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</si>
  <si>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</si>
  <si>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</si>
  <si>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</si>
  <si>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</si>
  <si>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</si>
  <si>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</si>
  <si>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</si>
  <si>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</si>
  <si>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</si>
  <si>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</si>
  <si>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</si>
  <si>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</si>
  <si>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</si>
  <si>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</si>
  <si>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</si>
  <si>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</si>
  <si>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</si>
  <si>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</si>
  <si>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</si>
  <si>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</si>
  <si>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</si>
  <si>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</si>
  <si>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</si>
  <si>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</si>
  <si>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</si>
  <si>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</si>
  <si>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</si>
  <si>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</si>
  <si>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</si>
  <si>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</si>
  <si>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</si>
  <si>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</si>
  <si>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</si>
  <si>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</si>
  <si>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</si>
  <si>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</si>
  <si>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</si>
  <si>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</si>
  <si>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</si>
  <si>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</si>
  <si>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</si>
  <si>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</si>
  <si>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</si>
  <si>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</si>
  <si>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</si>
  <si>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</si>
  <si>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</si>
  <si>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</si>
  <si>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</si>
  <si>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</si>
  <si>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</si>
  <si>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</si>
  <si>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</si>
  <si>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</si>
  <si>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</si>
  <si>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</si>
  <si>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</si>
  <si>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</si>
  <si>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</si>
  <si>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</si>
  <si>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</si>
  <si>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</si>
  <si>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</si>
  <si>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</si>
  <si>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</si>
  <si>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</si>
  <si>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</si>
  <si>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</si>
  <si>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</si>
  <si>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</si>
  <si>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</si>
  <si>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</si>
  <si>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</si>
  <si>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</si>
  <si>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</si>
  <si>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</si>
  <si>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</si>
  <si>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</si>
  <si>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</si>
  <si>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</si>
  <si>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</si>
  <si>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</si>
  <si>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</si>
  <si>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</si>
  <si>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</si>
  <si>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</si>
  <si>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</si>
  <si>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</si>
  <si>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</si>
  <si>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</si>
  <si>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</si>
  <si>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</si>
  <si>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</si>
  <si>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</si>
  <si>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</si>
  <si>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</si>
  <si>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</si>
  <si>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</si>
  <si>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</si>
  <si>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</si>
  <si>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</si>
  <si>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</si>
  <si>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</si>
  <si>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</si>
  <si>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</si>
  <si>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</si>
  <si>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</si>
  <si>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</si>
  <si>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</si>
  <si>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</si>
  <si>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</si>
  <si>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</si>
  <si>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</si>
  <si>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</si>
  <si>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</si>
  <si>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</si>
  <si>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</si>
  <si>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</si>
  <si>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</si>
  <si>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</si>
  <si>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</si>
  <si>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</si>
  <si>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</si>
  <si>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</si>
  <si>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</si>
  <si>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</si>
  <si>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</si>
  <si>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</si>
  <si>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</si>
  <si>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</si>
  <si>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</si>
  <si>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</si>
  <si>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</si>
  <si>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</si>
  <si>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</si>
  <si>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</si>
  <si>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</si>
  <si>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</si>
  <si>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</si>
  <si>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</si>
  <si>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</si>
  <si>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</si>
  <si>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</si>
  <si>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</si>
  <si>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</si>
  <si>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</si>
  <si>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</si>
  <si>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</si>
  <si>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</si>
  <si>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</si>
  <si>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</si>
  <si>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</si>
  <si>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</si>
  <si>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</si>
  <si>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</si>
  <si>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</si>
  <si>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</si>
  <si>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</si>
  <si>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</si>
  <si>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</si>
  <si>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</si>
  <si>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</si>
  <si>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</si>
  <si>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</si>
  <si>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</si>
  <si>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</si>
  <si>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</si>
  <si>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</si>
  <si>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</si>
  <si>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</si>
  <si>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</si>
  <si>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</si>
  <si>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</si>
  <si>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</si>
  <si>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</si>
  <si>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</si>
  <si>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</si>
  <si>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</si>
  <si>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</si>
  <si>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</si>
  <si>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</si>
  <si>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</si>
  <si>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</si>
  <si>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</si>
  <si>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</si>
  <si>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</si>
  <si>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</si>
  <si>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</si>
  <si>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</si>
  <si>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</si>
  <si>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</si>
  <si>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</si>
  <si>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</si>
  <si>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</si>
  <si>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</si>
  <si>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</si>
  <si>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</si>
  <si>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</si>
  <si>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</si>
  <si>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</si>
  <si>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</si>
  <si>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</si>
  <si>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</si>
  <si>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</si>
  <si>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</si>
  <si>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</si>
  <si>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</si>
  <si>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</si>
  <si>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</si>
  <si>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</si>
  <si>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</si>
  <si>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</si>
  <si>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</si>
  <si>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</si>
  <si>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</si>
  <si>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</si>
  <si>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</si>
  <si>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</si>
  <si>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</si>
  <si>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</si>
  <si>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</si>
  <si>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</si>
  <si>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</si>
  <si>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</si>
  <si>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</si>
  <si>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</si>
  <si>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</si>
  <si>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</si>
  <si>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</si>
  <si>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</si>
  <si>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</si>
  <si>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</si>
  <si>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</si>
  <si>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</si>
  <si>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</si>
  <si>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</si>
  <si>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</si>
  <si>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</si>
  <si>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</si>
  <si>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</si>
  <si>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</si>
  <si>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</si>
  <si>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</si>
  <si>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</si>
  <si>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</si>
  <si>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</si>
  <si>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</si>
  <si>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</si>
  <si>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</si>
  <si>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</si>
  <si>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</si>
  <si>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</si>
  <si>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</si>
  <si>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</si>
  <si>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</si>
  <si>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</si>
  <si>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</si>
  <si>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</si>
  <si>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</si>
  <si>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</si>
  <si>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</si>
  <si>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</si>
  <si>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</si>
  <si>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</si>
  <si>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</si>
  <si>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</si>
  <si>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</si>
  <si>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</si>
  <si>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</si>
  <si>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</si>
  <si>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</si>
  <si>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</si>
  <si>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</si>
  <si>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</si>
  <si>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</si>
  <si>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</si>
  <si>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</si>
  <si>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</si>
  <si>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</si>
  <si>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</si>
  <si>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</si>
  <si>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</si>
  <si>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</si>
  <si>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</si>
  <si>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</si>
  <si>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</si>
  <si>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</si>
  <si>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</si>
  <si>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</si>
  <si>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</si>
  <si>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</si>
  <si>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</si>
  <si>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</si>
  <si>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</si>
  <si>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</si>
  <si>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</si>
  <si>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</si>
  <si>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</si>
  <si>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</si>
  <si>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</si>
  <si>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</si>
  <si>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</si>
  <si>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</si>
  <si>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</si>
  <si>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</si>
  <si>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</si>
  <si>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</si>
  <si>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</si>
  <si>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</si>
  <si>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</si>
  <si>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</si>
  <si>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</si>
  <si>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</si>
  <si>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</si>
  <si>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</si>
  <si>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</si>
  <si>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</si>
  <si>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</si>
  <si>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</si>
  <si>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</si>
  <si>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</si>
  <si>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</si>
  <si>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</si>
  <si>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</si>
  <si>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</si>
  <si>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</si>
  <si>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</si>
  <si>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</si>
  <si>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</si>
  <si>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</si>
  <si>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</si>
  <si>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</si>
  <si>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</si>
  <si>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</si>
  <si>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</si>
  <si>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</si>
  <si>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</si>
  <si>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</si>
  <si>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</si>
  <si>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</si>
  <si>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</si>
  <si>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</si>
  <si>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</si>
  <si>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</si>
  <si>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</si>
  <si>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</si>
  <si>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</si>
  <si>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</si>
  <si>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</si>
  <si>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</si>
  <si>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</si>
  <si>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</si>
  <si>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</si>
  <si>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</si>
  <si>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</si>
  <si>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</si>
  <si>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</si>
  <si>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</si>
  <si>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</si>
  <si>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</si>
  <si>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</si>
  <si>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</si>
  <si>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</si>
  <si>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</si>
  <si>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</si>
  <si>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</si>
  <si>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</si>
  <si>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</si>
  <si>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</si>
  <si>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</si>
  <si>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</si>
  <si>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</si>
  <si>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</si>
  <si>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</si>
  <si>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</si>
  <si>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</si>
  <si>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</si>
  <si>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</si>
  <si>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</si>
  <si>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</si>
  <si>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</si>
  <si>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</si>
  <si>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</si>
  <si>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</si>
  <si>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</si>
  <si>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</si>
  <si>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</si>
  <si>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</si>
  <si>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</si>
  <si>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</si>
  <si>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</si>
  <si>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</si>
  <si>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</si>
  <si>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</si>
  <si>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</si>
  <si>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</si>
  <si>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</si>
  <si>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</si>
  <si>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</si>
  <si>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</si>
  <si>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</si>
  <si>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</si>
  <si>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</si>
  <si>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</si>
  <si>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</si>
  <si>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</si>
  <si>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</si>
  <si>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</si>
  <si>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</si>
  <si>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</si>
  <si>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</si>
  <si>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</si>
  <si>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</si>
  <si>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</si>
  <si>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</si>
  <si>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</si>
  <si>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</si>
  <si>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</si>
  <si>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</si>
  <si>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</si>
  <si>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</si>
  <si>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</si>
  <si>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</si>
  <si>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</si>
  <si>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</si>
  <si>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</si>
  <si>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</si>
  <si>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</si>
  <si>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</si>
  <si>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</si>
  <si>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</si>
  <si>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</si>
  <si>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</si>
  <si>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</si>
  <si>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</si>
  <si>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</si>
  <si>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</si>
  <si>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</si>
  <si>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</si>
  <si>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</si>
  <si>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</si>
  <si>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</si>
  <si>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</si>
  <si>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</si>
  <si>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</si>
  <si>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</si>
  <si>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</si>
  <si>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</si>
  <si>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</si>
  <si>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</si>
  <si>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</si>
  <si>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</si>
  <si>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</si>
  <si>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</si>
  <si>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</si>
  <si>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</si>
  <si>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</si>
  <si>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</si>
  <si>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</si>
  <si>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</si>
  <si>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</si>
  <si>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</si>
  <si>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</si>
  <si>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</si>
  <si>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</si>
  <si>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</si>
  <si>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</si>
  <si>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</si>
  <si>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</si>
  <si>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</si>
  <si>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</si>
  <si>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</si>
  <si>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</si>
  <si>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</si>
  <si>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</si>
  <si>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</si>
  <si>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</si>
  <si>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</si>
  <si>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</si>
  <si>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</si>
  <si>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</si>
  <si>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</si>
  <si>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</si>
  <si>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</si>
  <si>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</si>
  <si>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</si>
  <si>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</si>
  <si>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</si>
  <si>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</si>
  <si>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</si>
  <si>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</si>
  <si>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</si>
  <si>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</si>
  <si>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</si>
  <si>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</si>
  <si>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</si>
  <si>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</si>
  <si>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</si>
  <si>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</si>
  <si>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</si>
  <si>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</si>
  <si>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</si>
  <si>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</si>
  <si>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</si>
  <si>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</si>
  <si>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</si>
  <si>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</si>
  <si>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</si>
  <si>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</si>
  <si>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</si>
  <si>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</si>
  <si>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</si>
  <si>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</si>
  <si>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</si>
  <si>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</si>
  <si>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</si>
  <si>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</si>
  <si>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</si>
  <si>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</si>
  <si>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</si>
  <si>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</si>
  <si>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</si>
  <si>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</si>
  <si>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</si>
  <si>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</si>
  <si>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</si>
  <si>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</si>
  <si>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</si>
  <si>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</si>
  <si>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</si>
  <si>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</si>
  <si>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</si>
  <si>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</si>
  <si>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</si>
  <si>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</si>
  <si>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</si>
  <si>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</si>
  <si>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</si>
  <si>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</si>
  <si>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</si>
  <si>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</si>
  <si>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</si>
  <si>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</si>
  <si>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</si>
  <si>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</si>
  <si>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</si>
  <si>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</si>
  <si>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</si>
  <si>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</si>
  <si>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</si>
  <si>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</si>
  <si>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</si>
  <si>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</si>
  <si>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</si>
  <si>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</si>
  <si>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</si>
  <si>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</si>
  <si>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</si>
  <si>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</si>
  <si>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</si>
  <si>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</si>
  <si>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</si>
  <si>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</si>
  <si>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</si>
  <si>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</si>
  <si>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</si>
  <si>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</si>
  <si>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</si>
  <si>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</si>
  <si>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</si>
  <si>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</si>
  <si>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</si>
  <si>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</si>
  <si>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</si>
  <si>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</si>
  <si>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</si>
  <si>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</si>
  <si>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</si>
  <si>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</si>
  <si>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</si>
  <si>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</si>
  <si>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</si>
  <si>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</si>
  <si>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</si>
  <si>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</si>
  <si>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</si>
  <si>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</si>
  <si>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</si>
  <si>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</si>
  <si>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</si>
  <si>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</si>
  <si>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</si>
  <si>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</si>
  <si>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</si>
  <si>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</si>
  <si>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</si>
  <si>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</si>
  <si>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</si>
  <si>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</si>
  <si>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</si>
  <si>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</si>
  <si>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</si>
  <si>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</si>
  <si>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</si>
  <si>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</si>
  <si>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</si>
  <si>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</si>
  <si>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</si>
  <si>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</si>
  <si>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</si>
  <si>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</si>
  <si>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</si>
  <si>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</si>
  <si>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</si>
  <si>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</si>
  <si>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</si>
  <si>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</si>
  <si>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</si>
  <si>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</si>
  <si>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</si>
  <si>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</si>
  <si>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</si>
  <si>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</si>
  <si>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</si>
  <si>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</si>
  <si>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</si>
  <si>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</si>
  <si>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</si>
  <si>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</si>
  <si>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</si>
  <si>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</si>
  <si>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</si>
  <si>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</si>
  <si>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</si>
  <si>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</si>
  <si>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</si>
  <si>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</si>
  <si>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</si>
  <si>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</si>
  <si>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</si>
  <si>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</si>
  <si>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</si>
  <si>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</si>
  <si>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</si>
  <si>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</si>
  <si>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</si>
  <si>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</si>
  <si>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</si>
  <si>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</si>
  <si>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</si>
  <si>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</si>
  <si>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</si>
  <si>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</si>
  <si>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</si>
  <si>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</si>
  <si>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</si>
  <si>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</si>
  <si>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</si>
  <si>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</si>
  <si>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</si>
  <si>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</si>
  <si>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</si>
  <si>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</si>
  <si>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</si>
  <si>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</si>
  <si>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</si>
  <si>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</si>
  <si>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</si>
  <si>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</si>
  <si>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</si>
  <si>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</si>
  <si>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</si>
  <si>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</si>
  <si>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</si>
  <si>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</si>
  <si>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</si>
  <si>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</si>
  <si>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</si>
  <si>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</si>
  <si>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</si>
  <si>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</si>
  <si>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</si>
  <si>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</si>
  <si>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</si>
  <si>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</si>
  <si>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</si>
  <si>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</si>
  <si>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</si>
  <si>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</si>
  <si>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</si>
  <si>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</si>
  <si>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</si>
  <si>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</si>
  <si>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</si>
  <si>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</si>
  <si>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</si>
  <si>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</si>
  <si>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</si>
  <si>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</si>
  <si>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</si>
  <si>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</si>
  <si>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</si>
  <si>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</si>
  <si>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</si>
  <si>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</si>
  <si>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</si>
  <si>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</si>
  <si>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</si>
  <si>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</si>
  <si>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</si>
  <si>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</si>
  <si>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</si>
  <si>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</si>
  <si>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</si>
  <si>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</si>
  <si>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</si>
  <si>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</si>
  <si>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</si>
  <si>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</si>
  <si>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</si>
  <si>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</si>
  <si>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</si>
  <si>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</si>
  <si>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</si>
  <si>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</si>
  <si>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</si>
  <si>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</si>
  <si>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</si>
  <si>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</si>
  <si>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</si>
  <si>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</si>
  <si>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</si>
  <si>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</si>
  <si>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</si>
  <si>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</si>
  <si>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</si>
  <si>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</si>
  <si>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</si>
  <si>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</si>
  <si>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</si>
  <si>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</si>
  <si>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</si>
  <si>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</si>
  <si>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</si>
  <si>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</si>
  <si>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</si>
  <si>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</si>
  <si>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</si>
  <si>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</si>
  <si>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</si>
  <si>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</si>
  <si>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</si>
  <si>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</si>
  <si>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</si>
  <si>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</si>
  <si>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</si>
  <si>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</si>
  <si>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</si>
  <si>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</si>
  <si>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</si>
  <si>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</si>
  <si>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</si>
  <si>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</si>
  <si>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</si>
  <si>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</si>
  <si>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</si>
  <si>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</si>
  <si>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</si>
  <si>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</si>
  <si>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</si>
  <si>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</si>
  <si>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</si>
  <si>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</si>
  <si>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</si>
  <si>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</si>
  <si>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</si>
  <si>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</si>
  <si>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</si>
  <si>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</si>
  <si>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</si>
  <si>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</si>
  <si>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</si>
  <si>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</si>
  <si>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</si>
  <si>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</si>
  <si>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</si>
  <si>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</si>
  <si>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</si>
  <si>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</si>
  <si>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</si>
  <si>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</si>
  <si>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</si>
  <si>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</si>
  <si>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</si>
  <si>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</si>
  <si>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</si>
  <si>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</si>
  <si>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</si>
  <si>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</si>
  <si>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</si>
  <si>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</si>
  <si>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</si>
  <si>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</si>
  <si>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</si>
  <si>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</si>
  <si>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</si>
  <si>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</si>
  <si>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</si>
  <si>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</si>
  <si>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</si>
  <si>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</si>
  <si>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</si>
  <si>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</si>
  <si>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</si>
  <si>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</si>
  <si>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</si>
  <si>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</si>
  <si>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</si>
  <si>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</si>
  <si>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</si>
  <si>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</si>
  <si>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</si>
  <si>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</si>
  <si>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</si>
  <si>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</si>
  <si>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</si>
  <si>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</si>
  <si>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</si>
  <si>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</si>
  <si>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</si>
  <si>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</si>
  <si>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</si>
  <si>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</si>
  <si>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</si>
  <si>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</si>
  <si>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</si>
  <si>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</si>
  <si>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</si>
  <si>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</si>
  <si>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</si>
  <si>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</si>
  <si>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</si>
  <si>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</si>
  <si>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</si>
  <si>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</si>
  <si>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</si>
  <si>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</si>
  <si>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</si>
  <si>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</si>
  <si>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</si>
  <si>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</si>
  <si>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</si>
  <si>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</si>
  <si>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</si>
  <si>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</si>
  <si>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</si>
  <si>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</si>
  <si>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</si>
  <si>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</si>
  <si>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</si>
  <si>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</si>
  <si>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</si>
  <si>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</si>
  <si>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</si>
  <si>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</si>
  <si>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</si>
  <si>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</si>
  <si>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</si>
  <si>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</si>
  <si>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</si>
  <si>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</si>
  <si>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</si>
  <si>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</si>
  <si>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</si>
  <si>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</si>
  <si>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</si>
  <si>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</si>
  <si>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</si>
  <si>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</si>
  <si>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</si>
  <si>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</si>
  <si>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</si>
  <si>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</si>
  <si>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</si>
  <si>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</si>
  <si>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</si>
  <si>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</si>
  <si>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</si>
  <si>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</si>
  <si>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</si>
  <si>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</si>
  <si>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</si>
  <si>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</si>
  <si>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</si>
  <si>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</si>
  <si>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</si>
  <si>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</si>
  <si>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</si>
  <si>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</si>
  <si>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</si>
  <si>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</si>
  <si>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</si>
  <si>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</si>
  <si>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</si>
  <si>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</si>
  <si>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</si>
  <si>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</si>
  <si>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</si>
  <si>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</si>
  <si>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</si>
  <si>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</si>
  <si>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</si>
  <si>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</si>
  <si>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</si>
  <si>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</si>
  <si>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</si>
  <si>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</si>
  <si>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</si>
  <si>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</si>
  <si>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</si>
  <si>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</si>
  <si>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</si>
  <si>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</si>
  <si>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</si>
  <si>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</si>
  <si>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</si>
  <si>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</si>
  <si>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</si>
  <si>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</si>
  <si>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</si>
  <si>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</si>
  <si>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</si>
  <si>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</si>
  <si>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</si>
  <si>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</si>
  <si>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</si>
  <si>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</si>
  <si>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</si>
  <si>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</si>
  <si>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</si>
  <si>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</si>
  <si>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</si>
  <si>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</si>
  <si>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</si>
  <si>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</si>
  <si>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</si>
  <si>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</si>
  <si>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</si>
  <si>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</si>
  <si>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</si>
  <si>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</si>
  <si>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</si>
  <si>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</si>
  <si>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</si>
  <si>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</si>
  <si>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</si>
  <si>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</si>
  <si>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</si>
  <si>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</si>
  <si>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</si>
  <si>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</si>
  <si>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</si>
  <si>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</si>
  <si>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</si>
  <si>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</si>
  <si>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</si>
  <si>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</si>
  <si>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</si>
  <si>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</si>
  <si>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</si>
  <si>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</si>
  <si>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</si>
  <si>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</si>
  <si>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</si>
  <si>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</si>
  <si>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</si>
  <si>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</si>
  <si>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</si>
  <si>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</si>
  <si>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</si>
  <si>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</si>
  <si>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</si>
  <si>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</si>
  <si>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</si>
  <si>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</si>
  <si>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</si>
  <si>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</si>
  <si>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</si>
  <si>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</si>
  <si>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</si>
  <si>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</si>
  <si>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</si>
  <si>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</si>
  <si>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</si>
  <si>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</si>
  <si>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</si>
  <si>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</si>
  <si>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</si>
  <si>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</si>
  <si>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</si>
  <si>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</si>
  <si>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</si>
  <si>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</si>
  <si>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</si>
  <si>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</si>
  <si>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</si>
  <si>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</si>
  <si>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</si>
  <si>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</si>
  <si>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</si>
  <si>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</si>
  <si>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</si>
  <si>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</si>
  <si>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</si>
  <si>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</si>
  <si>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</si>
  <si>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</si>
  <si>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</si>
  <si>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</si>
  <si>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</si>
  <si>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</si>
  <si>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</si>
  <si>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</si>
  <si>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</si>
  <si>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</si>
  <si>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</si>
  <si>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</si>
  <si>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</si>
  <si>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</si>
  <si>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</si>
  <si>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</si>
  <si>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</si>
  <si>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</si>
  <si>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</si>
  <si>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</si>
  <si>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</si>
  <si>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</si>
  <si>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</si>
  <si>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</si>
  <si>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</si>
  <si>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</si>
  <si>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</si>
  <si>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</si>
  <si>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</si>
  <si>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</si>
  <si>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</si>
  <si>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</si>
  <si>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</si>
  <si>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</si>
  <si>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</si>
  <si>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</si>
  <si>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</si>
  <si>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</si>
  <si>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</si>
  <si>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</si>
  <si>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</si>
  <si>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</si>
  <si>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</si>
  <si>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</si>
  <si>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</si>
  <si>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</si>
  <si>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</si>
  <si>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</si>
  <si>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</si>
  <si>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</si>
  <si>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</si>
  <si>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</si>
  <si>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</si>
  <si>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</si>
  <si>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</si>
  <si>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</si>
  <si>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</si>
  <si>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</si>
  <si>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</si>
  <si>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</si>
  <si>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</si>
  <si>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</si>
  <si>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</si>
  <si>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</si>
  <si>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</si>
  <si>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</si>
  <si>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</si>
  <si>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</si>
  <si>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</si>
  <si>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</si>
  <si>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</si>
  <si>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</si>
  <si>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</si>
  <si>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</si>
  <si>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</si>
  <si>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</si>
  <si>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</si>
  <si>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</si>
  <si>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</si>
  <si>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</si>
  <si>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</si>
  <si>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</si>
  <si>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</si>
  <si>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</si>
  <si>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</si>
  <si>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</si>
  <si>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</si>
  <si>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</si>
  <si>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</si>
  <si>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</si>
  <si>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</si>
  <si>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</si>
  <si>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</si>
  <si>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</si>
  <si>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</si>
  <si>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</si>
  <si>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</si>
  <si>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</si>
  <si>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</si>
  <si>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</si>
  <si>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</si>
  <si>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</si>
  <si>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</si>
  <si>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</si>
  <si>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</si>
  <si>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</si>
  <si>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</si>
  <si>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</si>
  <si>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</si>
  <si>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</si>
  <si>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</si>
  <si>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</si>
  <si>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</si>
  <si>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</si>
  <si>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</si>
  <si>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</si>
  <si>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</si>
  <si>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</si>
  <si>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</si>
  <si>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</si>
  <si>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</si>
  <si>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</si>
  <si>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</si>
  <si>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</si>
  <si>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</si>
  <si>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</si>
  <si>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</si>
  <si>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</si>
  <si>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</si>
  <si>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</si>
  <si>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</si>
  <si>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</si>
  <si>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</si>
  <si>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</si>
  <si>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</si>
  <si>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</si>
  <si>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</si>
  <si>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</si>
  <si>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</si>
  <si>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</si>
  <si>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</si>
  <si>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</si>
  <si>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</si>
  <si>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</si>
  <si>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</si>
  <si>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</si>
  <si>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</si>
  <si>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</si>
  <si>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</si>
  <si>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</si>
  <si>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</si>
  <si>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</si>
  <si>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</si>
  <si>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</si>
  <si>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</si>
  <si>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</si>
  <si>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</si>
  <si>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</si>
  <si>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</si>
  <si>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</si>
  <si>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</si>
  <si>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</si>
  <si>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</si>
  <si>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</si>
  <si>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</si>
  <si>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</si>
  <si>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</si>
  <si>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</si>
  <si>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</si>
  <si>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</si>
  <si>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</si>
  <si>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</si>
  <si>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</si>
  <si>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</si>
  <si>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</si>
  <si>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</si>
  <si>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</si>
  <si>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</si>
  <si>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</si>
  <si>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</si>
  <si>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</si>
  <si>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</si>
  <si>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</si>
  <si>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</si>
  <si>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</si>
  <si>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</si>
  <si>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</si>
  <si>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</si>
  <si>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</si>
  <si>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</si>
  <si>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</si>
  <si>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</si>
  <si>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</si>
  <si>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</si>
  <si>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</si>
  <si>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</si>
  <si>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</si>
  <si>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</si>
  <si>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</si>
  <si>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</si>
  <si>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</si>
  <si>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</si>
  <si>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</si>
  <si>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</si>
  <si>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</si>
  <si>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</si>
  <si>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</si>
  <si>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</si>
  <si>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</si>
  <si>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</si>
  <si>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</si>
  <si>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</si>
  <si>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</si>
  <si>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</si>
  <si>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</si>
  <si>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</si>
  <si>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</si>
  <si>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</si>
  <si>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</si>
  <si>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</si>
  <si>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</si>
  <si>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</si>
  <si>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</si>
  <si>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</si>
  <si>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</si>
  <si>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</si>
  <si>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</si>
  <si>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</si>
  <si>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</si>
  <si>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</si>
  <si>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</si>
  <si>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</si>
  <si>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</si>
  <si>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</si>
  <si>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</si>
  <si>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</si>
  <si>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</si>
  <si>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</si>
  <si>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</si>
  <si>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</si>
  <si>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</si>
  <si>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</si>
  <si>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</si>
  <si>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</si>
  <si>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</si>
  <si>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</si>
  <si>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</si>
  <si>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</si>
  <si>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</si>
  <si>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</si>
  <si>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</si>
  <si>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</si>
  <si>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</si>
  <si>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</si>
  <si>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</si>
  <si>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</si>
  <si>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</si>
  <si>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</si>
  <si>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</si>
  <si>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</si>
  <si>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</si>
  <si>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</si>
  <si>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</si>
  <si>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</si>
  <si>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</si>
  <si>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</si>
  <si>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</si>
  <si>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</si>
  <si>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</si>
  <si>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</si>
  <si>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</si>
  <si>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</si>
  <si>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</si>
  <si>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</si>
  <si>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</si>
  <si>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</si>
  <si>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</si>
  <si>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</si>
  <si>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</si>
  <si>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</si>
  <si>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</si>
  <si>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</si>
  <si>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</si>
  <si>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</si>
  <si>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</si>
  <si>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</si>
  <si>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</si>
  <si>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</si>
  <si>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</si>
  <si>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</si>
  <si>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</si>
  <si>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</si>
  <si>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</si>
  <si>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</si>
  <si>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</si>
  <si>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</si>
  <si>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</si>
  <si>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</si>
  <si>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</si>
  <si>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</si>
  <si>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</si>
  <si>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</si>
  <si>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</si>
  <si>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</si>
  <si>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</si>
  <si>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</si>
  <si>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</si>
  <si>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</si>
  <si>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</si>
  <si>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</si>
  <si>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</si>
  <si>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</si>
  <si>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</si>
  <si>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</si>
  <si>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</si>
  <si>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</si>
  <si>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</si>
  <si>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</si>
  <si>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</si>
  <si>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</si>
  <si>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</si>
  <si>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</si>
  <si>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</si>
  <si>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</si>
  <si>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</si>
  <si>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</si>
  <si>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</si>
  <si>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</si>
  <si>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</si>
  <si>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</si>
  <si>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</si>
  <si>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</si>
  <si>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</si>
  <si>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</si>
  <si>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</si>
  <si>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</si>
  <si>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</si>
  <si>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</si>
  <si>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</si>
  <si>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</si>
  <si>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</si>
  <si>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</si>
  <si>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</si>
  <si>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</si>
  <si>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</si>
  <si>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</si>
  <si>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</si>
  <si>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</si>
  <si>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</si>
  <si>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</si>
  <si>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</si>
  <si>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</si>
  <si>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</si>
  <si>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</si>
  <si>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</si>
  <si>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</si>
  <si>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</si>
  <si>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</si>
  <si>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</si>
  <si>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</si>
  <si>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</si>
  <si>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</si>
  <si>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</si>
  <si>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</si>
  <si>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</si>
  <si>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</si>
  <si>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</si>
  <si>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</si>
  <si>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</si>
  <si>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</si>
  <si>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</si>
  <si>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</si>
  <si>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</si>
  <si>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</si>
  <si>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</si>
  <si>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</si>
  <si>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</si>
  <si>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</si>
  <si>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</si>
  <si>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</si>
  <si>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</si>
  <si>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</si>
  <si>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</si>
  <si>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</si>
  <si>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</si>
  <si>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</si>
  <si>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</si>
  <si>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</si>
  <si>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</si>
  <si>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</si>
  <si>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</si>
  <si>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</si>
  <si>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</si>
  <si>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</si>
  <si>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</si>
  <si>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</si>
  <si>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</si>
  <si>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</si>
  <si>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</si>
  <si>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</si>
  <si>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</si>
  <si>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</si>
  <si>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</si>
  <si>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</si>
  <si>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</si>
  <si>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</si>
  <si>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</si>
  <si>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</si>
  <si>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</si>
  <si>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</si>
  <si>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</si>
  <si>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</si>
  <si>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</si>
  <si>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</si>
  <si>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</si>
  <si>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</si>
  <si>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</si>
  <si>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</si>
  <si>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</si>
  <si>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</si>
  <si>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</si>
  <si>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</si>
  <si>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</si>
  <si>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</si>
  <si>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</si>
  <si>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</si>
  <si>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</si>
  <si>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</si>
  <si>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</si>
  <si>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</si>
  <si>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</si>
  <si>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</si>
  <si>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</si>
  <si>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</si>
  <si>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</si>
  <si>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</si>
  <si>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</si>
  <si>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</si>
  <si>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</si>
  <si>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</si>
  <si>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</si>
  <si>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</si>
  <si>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</si>
  <si>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</si>
  <si>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</si>
  <si>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</si>
  <si>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</si>
  <si>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</si>
  <si>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</si>
  <si>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</si>
  <si>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</si>
  <si>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</si>
  <si>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</si>
  <si>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</si>
  <si>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</si>
  <si>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</si>
  <si>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</si>
  <si>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</si>
  <si>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</si>
  <si>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</si>
  <si>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</si>
  <si>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</si>
  <si>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</si>
  <si>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</si>
  <si>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</si>
  <si>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</si>
  <si>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</si>
  <si>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</si>
  <si>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</si>
  <si>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</si>
  <si>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</si>
  <si>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</si>
  <si>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</si>
  <si>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</si>
  <si>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</si>
  <si>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</si>
  <si>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</si>
  <si>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</si>
  <si>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</si>
  <si>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</si>
  <si>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</si>
  <si>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</si>
  <si>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</si>
  <si>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</si>
  <si>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</si>
  <si>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</si>
  <si>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</si>
  <si>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</si>
  <si>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</si>
  <si>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</si>
  <si>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</si>
  <si>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</si>
  <si>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</si>
  <si>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</si>
  <si>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</si>
  <si>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</si>
  <si>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</si>
  <si>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</si>
  <si>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</si>
  <si>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</si>
  <si>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</si>
  <si>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</si>
  <si>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</si>
  <si>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</si>
  <si>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</si>
  <si>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</si>
  <si>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</si>
  <si>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</si>
  <si>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</si>
  <si>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</si>
  <si>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</si>
  <si>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</si>
  <si>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</si>
  <si>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</si>
  <si>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</si>
  <si>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</si>
  <si>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</si>
  <si>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</si>
  <si>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</si>
  <si>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</si>
  <si>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</si>
  <si>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</si>
  <si>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</si>
  <si>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</si>
  <si>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</si>
  <si>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</si>
  <si>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</si>
  <si>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</si>
  <si>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</si>
  <si>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</si>
  <si>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</si>
  <si>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</si>
  <si>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</si>
  <si>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</si>
  <si>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</si>
  <si>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</si>
  <si>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</si>
  <si>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</si>
  <si>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</si>
  <si>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</si>
  <si>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</si>
  <si>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</si>
  <si>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</si>
  <si>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</si>
  <si>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</si>
  <si>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</si>
  <si>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</si>
  <si>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</si>
  <si>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</si>
  <si>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</si>
  <si>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</si>
  <si>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</si>
  <si>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</si>
  <si>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</si>
  <si>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</si>
  <si>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</si>
  <si>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</si>
  <si>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</si>
  <si>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</si>
  <si>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</si>
  <si>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</si>
  <si>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</si>
  <si>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</si>
  <si>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</si>
  <si>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</si>
  <si>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</si>
  <si>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</si>
  <si>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</si>
  <si>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</si>
  <si>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</si>
  <si>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</si>
  <si>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</si>
  <si>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</si>
  <si>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</si>
  <si>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</si>
  <si>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</si>
  <si>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</si>
  <si>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</si>
  <si>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</si>
  <si>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</si>
  <si>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</si>
  <si>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</si>
  <si>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</si>
  <si>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</si>
  <si>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</si>
  <si>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</si>
  <si>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</si>
  <si>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</si>
  <si>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</si>
  <si>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</si>
  <si>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</si>
  <si>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</si>
  <si>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</si>
  <si>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</si>
  <si>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</si>
  <si>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</si>
  <si>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</si>
  <si>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</si>
  <si>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</si>
  <si>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</si>
  <si>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</si>
  <si>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</si>
  <si>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</si>
  <si>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</si>
  <si>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</si>
  <si>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</si>
  <si>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</si>
  <si>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</si>
  <si>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</si>
  <si>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</si>
  <si>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</si>
  <si>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</si>
  <si>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</si>
  <si>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</si>
  <si>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</si>
  <si>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</si>
  <si>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</si>
  <si>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</si>
  <si>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</si>
  <si>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</si>
  <si>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</si>
  <si>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</si>
  <si>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</si>
  <si>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</si>
  <si>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</si>
  <si>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</si>
  <si>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</si>
  <si>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</si>
  <si>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</si>
  <si>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</si>
  <si>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</si>
  <si>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</si>
  <si>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</si>
  <si>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</si>
  <si>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</si>
  <si>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</si>
  <si>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</si>
  <si>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</si>
  <si>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</si>
  <si>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</si>
  <si>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</si>
  <si>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</si>
  <si>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</si>
  <si>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</si>
  <si>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</si>
  <si>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</si>
  <si>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</si>
  <si>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</si>
  <si>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</si>
  <si>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</si>
  <si>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</si>
  <si>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</si>
  <si>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</si>
  <si>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</si>
  <si>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</si>
  <si>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</si>
  <si>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</si>
  <si>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</si>
  <si>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</si>
  <si>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</si>
  <si>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</si>
  <si>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</si>
  <si>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</si>
  <si>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</si>
  <si>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</si>
  <si>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</si>
  <si>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</si>
  <si>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</si>
  <si>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</si>
  <si>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</si>
  <si>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</si>
  <si>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</si>
  <si>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</si>
  <si>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</si>
  <si>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</si>
  <si>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</si>
  <si>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</si>
  <si>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</si>
  <si>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</si>
  <si>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</si>
  <si>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</si>
  <si>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</si>
  <si>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</si>
  <si>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</si>
  <si>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</si>
  <si>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</si>
  <si>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</si>
  <si>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</si>
  <si>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</si>
  <si>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</si>
  <si>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</si>
  <si>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</si>
  <si>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</si>
  <si>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</si>
  <si>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</si>
  <si>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</si>
  <si>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</si>
  <si>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</si>
  <si>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</si>
  <si>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</si>
  <si>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</si>
  <si>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</si>
  <si>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</si>
  <si>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</si>
  <si>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</si>
  <si>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</si>
  <si>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</si>
  <si>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</si>
  <si>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</si>
  <si>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</si>
  <si>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</si>
  <si>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</si>
  <si>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</si>
  <si>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</si>
  <si>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</si>
  <si>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</si>
  <si>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</si>
  <si>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</si>
  <si>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</si>
  <si>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</si>
  <si>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</si>
  <si>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</si>
  <si>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</si>
  <si>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</si>
  <si>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</si>
  <si>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</si>
  <si>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</si>
  <si>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</si>
  <si>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</si>
  <si>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</si>
  <si>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</si>
  <si>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</si>
  <si>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</si>
  <si>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</si>
  <si>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</si>
  <si>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</si>
  <si>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</si>
  <si>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</si>
  <si>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</si>
  <si>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</si>
  <si>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</si>
  <si>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</si>
  <si>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</si>
  <si>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</si>
  <si>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</si>
  <si>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</si>
  <si>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</si>
  <si>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</si>
  <si>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</si>
  <si>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</si>
  <si>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</si>
  <si>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</si>
  <si>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</si>
  <si>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</si>
  <si>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</si>
  <si>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</si>
  <si>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</si>
  <si>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</si>
  <si>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</si>
  <si>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</si>
  <si>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</si>
  <si>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</si>
  <si>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</si>
  <si>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</si>
  <si>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</si>
  <si>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</si>
  <si>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</si>
  <si>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</si>
  <si>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</si>
  <si>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</si>
  <si>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</si>
  <si>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</si>
  <si>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</si>
  <si>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</si>
  <si>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</si>
  <si>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</si>
  <si>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</si>
  <si>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</si>
  <si>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</si>
  <si>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</si>
  <si>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</si>
  <si>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</si>
  <si>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</si>
  <si>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</si>
  <si>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</si>
  <si>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</si>
  <si>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</si>
  <si>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</si>
  <si>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</si>
  <si>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</si>
  <si>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</si>
  <si>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</si>
  <si>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</si>
  <si>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</si>
  <si>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</si>
  <si>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</si>
  <si>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</si>
  <si>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</si>
  <si>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</si>
  <si>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</si>
  <si>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</si>
  <si>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</si>
  <si>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</si>
  <si>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</si>
  <si>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</si>
  <si>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</si>
  <si>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</si>
  <si>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</si>
  <si>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</si>
  <si>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</si>
  <si>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</si>
  <si>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</si>
  <si>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</si>
  <si>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</si>
  <si>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</si>
  <si>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</si>
  <si>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</si>
  <si>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</si>
  <si>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</si>
  <si>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</si>
  <si>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</si>
  <si>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</si>
  <si>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</si>
  <si>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</si>
  <si>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</si>
  <si>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</si>
  <si>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</si>
  <si>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</si>
  <si>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</si>
  <si>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</si>
  <si>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</si>
  <si>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</si>
  <si>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</si>
  <si>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</si>
  <si>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</si>
  <si>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</si>
  <si>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</si>
  <si>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</si>
  <si>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</si>
  <si>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</si>
  <si>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</si>
  <si>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</si>
  <si>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</si>
  <si>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</si>
  <si>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</si>
  <si>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</si>
  <si>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</si>
  <si>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</si>
  <si>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</si>
  <si>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</si>
  <si>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</si>
  <si>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</si>
  <si>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</si>
  <si>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</si>
  <si>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</si>
  <si>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</si>
  <si>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</si>
  <si>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</si>
  <si>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</si>
  <si>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</si>
  <si>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</si>
  <si>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</si>
  <si>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</si>
  <si>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</si>
  <si>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</si>
  <si>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</si>
  <si>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</si>
  <si>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</si>
  <si>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</si>
  <si>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</si>
  <si>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</si>
  <si>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</si>
  <si>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</si>
  <si>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</si>
  <si>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</si>
  <si>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</si>
  <si>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</si>
  <si>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</si>
  <si>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</si>
  <si>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</si>
  <si>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</si>
  <si>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</si>
  <si>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</si>
  <si>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</si>
  <si>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</si>
  <si>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Công ty TNHH Lộc Lan Anh</t>
  </si>
  <si>
    <t>CÔNG TY TNHH
LỘC LAN ANH</t>
  </si>
  <si>
    <t>Bùi Duy Lộc</t>
  </si>
  <si>
    <t>Gói Thầu Số 07 (Xây Dựng): Hệ thống pano, đèn led trang trí, camera an ninh - Thuộc dự án: Đường Nguyễn Thị Minh Khai, Huyện Xuân Lộc</t>
  </si>
  <si>
    <t>BẢNG TỔNG HỢP ĐƠN GIÁ</t>
  </si>
  <si>
    <t>MÃ HIỆU 
ĐƠN GIÁ</t>
  </si>
  <si>
    <t>NỘI DUNG CÔNG VIỆC</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</si>
  <si>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</si>
  <si>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</si>
  <si>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</si>
  <si>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</si>
  <si>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</si>
  <si>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</si>
  <si>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</si>
  <si>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</si>
  <si>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</si>
  <si>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</si>
  <si>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</si>
  <si>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</si>
  <si>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</si>
  <si>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</si>
  <si>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</si>
  <si>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</si>
  <si>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</si>
  <si>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</si>
  <si>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</si>
  <si>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</si>
  <si>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</si>
  <si>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</si>
  <si>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</si>
  <si>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</si>
  <si>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</si>
  <si>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</si>
  <si>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</si>
  <si>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</si>
  <si>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</si>
  <si>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</si>
  <si>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</si>
  <si>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</si>
  <si>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</si>
  <si>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</si>
  <si>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</si>
  <si>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</si>
  <si>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</si>
  <si>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</si>
  <si>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</si>
  <si>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</si>
  <si>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</si>
  <si>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</si>
  <si>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</si>
  <si>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</si>
  <si>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</si>
  <si>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</si>
  <si>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</si>
  <si>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</si>
  <si>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</si>
  <si>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</si>
  <si>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</si>
  <si>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</si>
  <si>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</si>
  <si>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</si>
  <si>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</si>
  <si>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</si>
  <si>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</si>
  <si>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</si>
  <si>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</si>
  <si>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</si>
  <si>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</si>
  <si>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</si>
  <si>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</si>
  <si>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</si>
  <si>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</si>
  <si>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</si>
  <si>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</si>
  <si>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201367/BB-TNĐ</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</si>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</sst>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0" fontId="29" fillId="0" borderId="3" xfId="74" quotePrefix="1" applyFont="1" applyBorder="1" applyAlignment="1">
      <alignment horizontal="center" vertical="center" wrapText="1"/>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0" fontId="129" fillId="0" borderId="0" xfId="21" applyFont="1" applyAlignment="1">
      <alignment horizontal="center"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D578175C-BAE0-4F96-8EA9-9FAE2061DCDB}"/>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Normal_xuan tan xuan dinh" xfId="74" xr:uid="{BEB44439-22E9-4762-A5CF-1B216EA6AACC}"/>
    <cellStyle name="Normal_xuan tan xuan dinh_7. du toan lap dat bo sung den trang tri" xfId="73" xr:uid="{ADD6962E-C709-42A6-AEDA-929BD93F0D31}"/>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7620</xdr:colOff>
      <xdr:row>37</xdr:row>
      <xdr:rowOff>228600</xdr:rowOff>
    </xdr:from>
    <xdr:to>
      <xdr:col>59</xdr:col>
      <xdr:colOff>464820</xdr:colOff>
      <xdr:row>51</xdr:row>
      <xdr:rowOff>144915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2140" y="10005060"/>
          <a:ext cx="7581900" cy="3528195"/>
          <a:chOff x="2762249" y="21549501"/>
          <a:chExt cx="9800167"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
            <xdr:nvSpPr>
              <xdr:cNvPr id="12" name="TextBox 11">
                <a:extLst>
                  <a:ext uri="{FF2B5EF4-FFF2-40B4-BE49-F238E27FC236}">
                    <a16:creationId xmlns:a16="http://schemas.microsoft.com/office/drawing/2014/main" id="{0972F1DE-EEC9-48BA-B76C-43D7F5BC6F4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17</xdr:col>
      <xdr:colOff>89275</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56831754"/>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YN/Desktop/Nguy&#7877;n%20th&#7883;%20minh%20khai/TH&#7848;M%20TRA%20OK%2013.2/Gi&#225;%20v&#7853;t%20t&#432;%20&#273;&#432;&#7901;ng%20NTM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row r="3">
          <cell r="A3" t="str">
            <v>HẠNG MỤC: PANO HỘP ĐÈN TRANG TRÍ + CAMERA AN NINH + DÂY ĐÈN LED TRANG TRÍ TRỤ ĐÈN CHIẾU SÁNG</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P"/>
      <sheetName val="HSTV"/>
      <sheetName val="TMINH"/>
      <sheetName val="TDT"/>
      <sheetName val="CPK "/>
      <sheetName val="HM chung"/>
      <sheetName val="TH chi phí XD"/>
      <sheetName val="THKP hạng mục"/>
      <sheetName val="Công trình"/>
      <sheetName val="Tổng hợp VT"/>
      <sheetName val="Giá tháng"/>
      <sheetName val="Đầu vào"/>
      <sheetName val="Nhân công"/>
      <sheetName val="Máy"/>
      <sheetName val="HaoPhiVatTu"/>
      <sheetName val="THVT gộp"/>
      <sheetName val="Cước VC"/>
      <sheetName val="Cước bộ"/>
      <sheetName val="Đơn giá chi tiết"/>
      <sheetName val="Giá tổng hợp"/>
      <sheetName val="TH chi phí TB"/>
      <sheetName val="Dự phòng"/>
      <sheetName val="NhiênLiệu"/>
      <sheetName val="TH kinh phí"/>
      <sheetName val="Luật XD"/>
      <sheetName val="Công trình TL"/>
      <sheetName val="Chiết tính"/>
      <sheetName val="Hệ số"/>
      <sheetName val="Đơn giá TH"/>
      <sheetName val="Dự thầu"/>
      <sheetName val="HM chung thầu"/>
      <sheetName val="Dự phòng thầu"/>
      <sheetName val="Dự toán gói thầu"/>
      <sheetName val="Phân tích VT"/>
      <sheetName val="Bìa"/>
      <sheetName val="Thẩm định"/>
      <sheetName val="Thép"/>
      <sheetName val="HSXL"/>
      <sheetName val="Định mức tư vấn"/>
      <sheetName val="Quyết toán"/>
      <sheetName val="Giá tháng QT"/>
      <sheetName val="Đầu vào QT"/>
      <sheetName val="Nhân công QT"/>
      <sheetName val="Máy QT"/>
      <sheetName val="HaoPhiVatTu QT"/>
      <sheetName val="Tổng hợp VT QT"/>
      <sheetName val="Cước VC QT"/>
      <sheetName val="Cước bộ QT"/>
      <sheetName val="NhiênLiệu QT"/>
      <sheetName val="Chiết tính QT"/>
      <sheetName val="Dự thầu QT"/>
      <sheetName val="Hệ số QT"/>
      <sheetName val="HSXLQT"/>
      <sheetName val="KL hoàn thành"/>
      <sheetName val="KL phát sinh"/>
      <sheetName val="Tổng hợp QT"/>
      <sheetName val="Cấu hình"/>
    </sheetNames>
    <sheetDataSet>
      <sheetData sheetId="0"/>
      <sheetData sheetId="1"/>
      <sheetData sheetId="2"/>
      <sheetData sheetId="3"/>
      <sheetData sheetId="4"/>
      <sheetData sheetId="5"/>
      <sheetData sheetId="6"/>
      <sheetData sheetId="7"/>
      <sheetData sheetId="8"/>
      <sheetData sheetId="9"/>
      <sheetData sheetId="10">
        <row r="101">
          <cell r="F101">
            <v>71610000</v>
          </cell>
        </row>
        <row r="102">
          <cell r="F102">
            <v>3500000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5202</v>
      </c>
      <c r="B1" s="1776" t="s">
        <v>2615</v>
      </c>
      <c r="C1" s="1775" t="s">
        <v>2616</v>
      </c>
      <c r="D1" s="1479" t="s">
        <v>2617</v>
      </c>
      <c r="E1" s="1936"/>
      <c r="F1" s="1777" t="s">
        <v>1714</v>
      </c>
      <c r="G1" s="1777" t="s">
        <v>4556</v>
      </c>
      <c r="H1" s="1777" t="s">
        <v>4880</v>
      </c>
      <c r="I1" s="1777" t="s">
        <v>4881</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4876</v>
      </c>
      <c r="B62" s="1779"/>
      <c r="C62" s="79" t="s">
        <v>4877</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5198</v>
      </c>
      <c r="B84" s="1779"/>
      <c r="C84" s="79" t="s">
        <v>5199</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5020</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4960</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5174</v>
      </c>
      <c r="B139" s="84"/>
      <c r="C139" s="79" t="s">
        <v>5175</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4959</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5189</v>
      </c>
      <c r="B196" s="1782"/>
      <c r="C196" s="79" t="s">
        <v>5190</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4936</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4979</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4779</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4811</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4978</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4964</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5177</v>
      </c>
      <c r="B369" s="1779"/>
      <c r="C369" s="79" t="s">
        <v>4961</v>
      </c>
      <c r="D369" s="80" t="s">
        <v>2566</v>
      </c>
      <c r="E369" s="2275" t="str">
        <f t="shared" si="25"/>
        <v>SD</v>
      </c>
      <c r="F369" s="55">
        <v>6</v>
      </c>
      <c r="G369" s="55" t="s">
        <v>512</v>
      </c>
      <c r="J369" s="55" t="str">
        <f t="shared" si="26"/>
        <v>SDC</v>
      </c>
    </row>
    <row r="370" spans="1:10" hidden="1">
      <c r="A370" s="79" t="s">
        <v>5178</v>
      </c>
      <c r="B370" s="1779"/>
      <c r="C370" s="79" t="s">
        <v>4962</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4950</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4945</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4761</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4760</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4944</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4949</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4948</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4855</v>
      </c>
      <c r="D405" s="80" t="s">
        <v>2256</v>
      </c>
      <c r="E405" s="2275" t="str">
        <f t="shared" si="24"/>
        <v>SO</v>
      </c>
      <c r="F405" s="55">
        <v>50</v>
      </c>
      <c r="G405" s="55" t="s">
        <v>512</v>
      </c>
      <c r="J405" s="55" t="str">
        <f t="shared" si="31"/>
        <v>SO6</v>
      </c>
    </row>
    <row r="406" spans="1:10" hidden="1">
      <c r="A406" s="79" t="s">
        <v>1429</v>
      </c>
      <c r="B406" s="1779"/>
      <c r="C406" s="79" t="s">
        <v>4856</v>
      </c>
      <c r="D406" s="80" t="s">
        <v>2256</v>
      </c>
      <c r="E406" s="2275" t="str">
        <f t="shared" si="24"/>
        <v>SO</v>
      </c>
      <c r="F406" s="55">
        <v>50</v>
      </c>
      <c r="G406" s="55" t="s">
        <v>512</v>
      </c>
      <c r="J406" s="55" t="str">
        <f t="shared" si="31"/>
        <v>SO8</v>
      </c>
    </row>
    <row r="407" spans="1:10" hidden="1">
      <c r="A407" s="79" t="s">
        <v>2014</v>
      </c>
      <c r="B407" s="1779"/>
      <c r="C407" s="79" t="s">
        <v>4857</v>
      </c>
      <c r="D407" s="80" t="s">
        <v>2256</v>
      </c>
      <c r="E407" s="2275" t="str">
        <f t="shared" si="24"/>
        <v>SO</v>
      </c>
      <c r="F407" s="55">
        <v>50</v>
      </c>
      <c r="G407" s="55" t="s">
        <v>512</v>
      </c>
      <c r="J407" s="55" t="str">
        <f t="shared" si="31"/>
        <v>SO10</v>
      </c>
    </row>
    <row r="408" spans="1:10" hidden="1">
      <c r="A408" s="79" t="s">
        <v>1521</v>
      </c>
      <c r="B408" s="1779"/>
      <c r="C408" s="79" t="s">
        <v>4858</v>
      </c>
      <c r="D408" s="80" t="s">
        <v>2256</v>
      </c>
      <c r="E408" s="2275" t="str">
        <f t="shared" si="24"/>
        <v>SO</v>
      </c>
      <c r="F408" s="55">
        <v>50</v>
      </c>
      <c r="G408" s="55" t="s">
        <v>512</v>
      </c>
      <c r="J408" s="55" t="str">
        <f t="shared" si="31"/>
        <v>SO12</v>
      </c>
    </row>
    <row r="409" spans="1:10" hidden="1">
      <c r="A409" s="79" t="s">
        <v>1440</v>
      </c>
      <c r="B409" s="1779"/>
      <c r="C409" s="79" t="s">
        <v>4859</v>
      </c>
      <c r="D409" s="80" t="s">
        <v>2256</v>
      </c>
      <c r="E409" s="2275" t="str">
        <f t="shared" si="24"/>
        <v>SO</v>
      </c>
      <c r="F409" s="55">
        <v>50</v>
      </c>
      <c r="G409" s="55" t="s">
        <v>512</v>
      </c>
      <c r="J409" s="55" t="str">
        <f t="shared" si="31"/>
        <v>SO16</v>
      </c>
    </row>
    <row r="410" spans="1:10" hidden="1">
      <c r="A410" s="79" t="s">
        <v>1980</v>
      </c>
      <c r="B410" s="1779"/>
      <c r="C410" s="79" t="s">
        <v>4860</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4896</v>
      </c>
      <c r="B458" s="1779" t="s">
        <v>1760</v>
      </c>
      <c r="C458" s="1788" t="s">
        <v>4895</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4954</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4777</v>
      </c>
      <c r="B464" s="1779"/>
      <c r="C464" s="1788" t="s">
        <v>4955</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4932</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4813</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5006</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5010</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4850</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5012</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5008</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5014</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4804</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4814</v>
      </c>
      <c r="B1017" s="1779" t="s">
        <v>277</v>
      </c>
      <c r="C1017" s="1788" t="s">
        <v>4815</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4816</v>
      </c>
      <c r="B1111" s="84"/>
      <c r="C1111" s="1788" t="s">
        <v>4817</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4782</v>
      </c>
      <c r="D1143" s="80" t="s">
        <v>2566</v>
      </c>
      <c r="E1143" s="2275" t="str">
        <f t="shared" si="70"/>
        <v>OX</v>
      </c>
      <c r="F1143" s="55">
        <v>50</v>
      </c>
      <c r="G1143" s="55" t="s">
        <v>512</v>
      </c>
      <c r="J1143" s="55" t="str">
        <f t="shared" si="67"/>
        <v>OXC1/0</v>
      </c>
    </row>
    <row r="1144" spans="1:10" hidden="1">
      <c r="A1144" s="79" t="s">
        <v>1039</v>
      </c>
      <c r="B1144" s="1814" t="s">
        <v>1460</v>
      </c>
      <c r="C1144" s="1788" t="s">
        <v>4783</v>
      </c>
      <c r="D1144" s="80" t="s">
        <v>2566</v>
      </c>
      <c r="E1144" s="2275" t="str">
        <f t="shared" si="70"/>
        <v>OX</v>
      </c>
      <c r="F1144" s="55">
        <v>50</v>
      </c>
      <c r="G1144" s="55" t="s">
        <v>512</v>
      </c>
      <c r="J1144" s="55" t="str">
        <f t="shared" si="67"/>
        <v>OXC2/0</v>
      </c>
    </row>
    <row r="1145" spans="1:10" hidden="1">
      <c r="A1145" s="79" t="s">
        <v>2129</v>
      </c>
      <c r="B1145" s="1814" t="s">
        <v>1460</v>
      </c>
      <c r="C1145" s="1788" t="s">
        <v>4784</v>
      </c>
      <c r="D1145" s="80" t="s">
        <v>2566</v>
      </c>
      <c r="E1145" s="2275" t="str">
        <f t="shared" si="70"/>
        <v>OX</v>
      </c>
      <c r="F1145" s="55">
        <v>50</v>
      </c>
      <c r="G1145" s="55" t="s">
        <v>512</v>
      </c>
      <c r="J1145" s="55" t="str">
        <f t="shared" si="67"/>
        <v>OXCth</v>
      </c>
    </row>
    <row r="1146" spans="1:10" hidden="1">
      <c r="A1146" s="79" t="s">
        <v>1475</v>
      </c>
      <c r="B1146" s="1814" t="s">
        <v>1460</v>
      </c>
      <c r="C1146" s="1788" t="s">
        <v>4785</v>
      </c>
      <c r="D1146" s="80" t="s">
        <v>2566</v>
      </c>
      <c r="E1146" s="2275" t="str">
        <f t="shared" si="70"/>
        <v>OX</v>
      </c>
      <c r="F1146" s="55">
        <v>50</v>
      </c>
      <c r="G1146" s="55" t="s">
        <v>512</v>
      </c>
      <c r="J1146" s="55" t="str">
        <f t="shared" si="67"/>
        <v>OXC11</v>
      </c>
    </row>
    <row r="1147" spans="1:10" hidden="1">
      <c r="A1147" s="79" t="s">
        <v>2264</v>
      </c>
      <c r="B1147" s="1814" t="s">
        <v>1460</v>
      </c>
      <c r="C1147" s="1788" t="s">
        <v>4786</v>
      </c>
      <c r="D1147" s="80" t="s">
        <v>2566</v>
      </c>
      <c r="E1147" s="2275" t="str">
        <f t="shared" si="70"/>
        <v>OX</v>
      </c>
      <c r="F1147" s="55">
        <v>50</v>
      </c>
      <c r="G1147" s="55" t="s">
        <v>512</v>
      </c>
      <c r="J1147" s="55" t="str">
        <f t="shared" si="67"/>
        <v>OXC22</v>
      </c>
    </row>
    <row r="1148" spans="1:10" hidden="1">
      <c r="A1148" s="79" t="s">
        <v>1064</v>
      </c>
      <c r="B1148" s="1810" t="s">
        <v>1460</v>
      </c>
      <c r="C1148" s="79" t="s">
        <v>4787</v>
      </c>
      <c r="D1148" s="80" t="s">
        <v>2566</v>
      </c>
      <c r="E1148" s="2275" t="str">
        <f t="shared" si="70"/>
        <v>OX</v>
      </c>
      <c r="F1148" s="55">
        <v>50</v>
      </c>
      <c r="G1148" s="55" t="s">
        <v>512</v>
      </c>
      <c r="J1148" s="55" t="str">
        <f t="shared" si="67"/>
        <v>OXC25</v>
      </c>
    </row>
    <row r="1149" spans="1:10" hidden="1">
      <c r="A1149" s="79" t="s">
        <v>1065</v>
      </c>
      <c r="B1149" s="1814" t="s">
        <v>1460</v>
      </c>
      <c r="C1149" s="1788" t="s">
        <v>4788</v>
      </c>
      <c r="D1149" s="80" t="s">
        <v>2566</v>
      </c>
      <c r="E1149" s="2275" t="str">
        <f t="shared" si="70"/>
        <v>OX</v>
      </c>
      <c r="F1149" s="55">
        <v>50</v>
      </c>
      <c r="G1149" s="55" t="s">
        <v>512</v>
      </c>
      <c r="J1149" s="55" t="str">
        <f t="shared" si="67"/>
        <v>OXC38</v>
      </c>
    </row>
    <row r="1150" spans="1:10" hidden="1">
      <c r="A1150" s="79" t="s">
        <v>1474</v>
      </c>
      <c r="B1150" s="1814" t="s">
        <v>1460</v>
      </c>
      <c r="C1150" s="1788" t="s">
        <v>4789</v>
      </c>
      <c r="D1150" s="80" t="s">
        <v>2566</v>
      </c>
      <c r="E1150" s="2275" t="str">
        <f t="shared" si="70"/>
        <v>OX</v>
      </c>
      <c r="F1150" s="55">
        <v>50</v>
      </c>
      <c r="G1150" s="55" t="s">
        <v>512</v>
      </c>
      <c r="J1150" s="55" t="str">
        <f t="shared" si="67"/>
        <v>OXC50</v>
      </c>
    </row>
    <row r="1151" spans="1:10" hidden="1">
      <c r="A1151" s="79" t="s">
        <v>1625</v>
      </c>
      <c r="B1151" s="1814" t="s">
        <v>1460</v>
      </c>
      <c r="C1151" s="1788" t="s">
        <v>4790</v>
      </c>
      <c r="D1151" s="80" t="s">
        <v>2566</v>
      </c>
      <c r="E1151" s="2275" t="str">
        <f t="shared" si="70"/>
        <v>OX</v>
      </c>
      <c r="F1151" s="55">
        <v>50</v>
      </c>
      <c r="G1151" s="55" t="s">
        <v>512</v>
      </c>
      <c r="J1151" s="55" t="str">
        <f t="shared" si="67"/>
        <v>OXC70</v>
      </c>
    </row>
    <row r="1152" spans="1:10" hidden="1">
      <c r="A1152" s="79" t="s">
        <v>689</v>
      </c>
      <c r="B1152" s="1814" t="s">
        <v>1460</v>
      </c>
      <c r="C1152" s="1788" t="s">
        <v>4791</v>
      </c>
      <c r="D1152" s="80" t="s">
        <v>2566</v>
      </c>
      <c r="E1152" s="2275" t="str">
        <f t="shared" si="70"/>
        <v>OX</v>
      </c>
      <c r="F1152" s="55">
        <v>50</v>
      </c>
      <c r="G1152" s="55" t="s">
        <v>512</v>
      </c>
      <c r="J1152" s="55" t="str">
        <f t="shared" si="67"/>
        <v>OXC95</v>
      </c>
    </row>
    <row r="1153" spans="1:10" hidden="1">
      <c r="A1153" s="79" t="s">
        <v>625</v>
      </c>
      <c r="B1153" s="1814" t="s">
        <v>1460</v>
      </c>
      <c r="C1153" s="1788" t="s">
        <v>4792</v>
      </c>
      <c r="D1153" s="80" t="s">
        <v>2566</v>
      </c>
      <c r="E1153" s="2275" t="str">
        <f t="shared" si="70"/>
        <v>OX</v>
      </c>
      <c r="F1153" s="55">
        <v>50</v>
      </c>
      <c r="G1153" s="55" t="s">
        <v>512</v>
      </c>
      <c r="J1153" s="55" t="str">
        <f t="shared" si="67"/>
        <v>OXC120</v>
      </c>
    </row>
    <row r="1154" spans="1:10" hidden="1">
      <c r="A1154" s="79" t="s">
        <v>1098</v>
      </c>
      <c r="B1154" s="1810" t="s">
        <v>1460</v>
      </c>
      <c r="C1154" s="79" t="s">
        <v>4793</v>
      </c>
      <c r="D1154" s="80" t="s">
        <v>2566</v>
      </c>
      <c r="E1154" s="2275" t="str">
        <f t="shared" si="70"/>
        <v>OX</v>
      </c>
      <c r="F1154" s="55">
        <v>50</v>
      </c>
      <c r="G1154" s="55" t="s">
        <v>512</v>
      </c>
      <c r="J1154" s="55" t="str">
        <f t="shared" si="67"/>
        <v>OXC150</v>
      </c>
    </row>
    <row r="1155" spans="1:10" hidden="1">
      <c r="A1155" s="79" t="s">
        <v>2116</v>
      </c>
      <c r="B1155" s="1810" t="s">
        <v>1460</v>
      </c>
      <c r="C1155" s="79" t="s">
        <v>4794</v>
      </c>
      <c r="D1155" s="80" t="s">
        <v>2566</v>
      </c>
      <c r="E1155" s="2275" t="str">
        <f t="shared" si="70"/>
        <v>OX</v>
      </c>
      <c r="F1155" s="55">
        <v>50</v>
      </c>
      <c r="G1155" s="55" t="s">
        <v>512</v>
      </c>
      <c r="J1155" s="55" t="str">
        <f t="shared" si="67"/>
        <v>OXC185</v>
      </c>
    </row>
    <row r="1156" spans="1:10" hidden="1">
      <c r="A1156" s="79" t="s">
        <v>487</v>
      </c>
      <c r="B1156" s="1810" t="s">
        <v>1460</v>
      </c>
      <c r="C1156" s="79" t="s">
        <v>4795</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4968</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4982</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4980</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4756</v>
      </c>
      <c r="C1466" s="1798" t="s">
        <v>4674</v>
      </c>
      <c r="D1466" s="55" t="s">
        <v>2566</v>
      </c>
      <c r="F1466" s="55">
        <v>50</v>
      </c>
      <c r="J1466" s="55" t="str">
        <f t="shared" si="82"/>
        <v>ttf50</v>
      </c>
    </row>
    <row r="1467" spans="1:10" hidden="1">
      <c r="A1467" s="1798" t="s">
        <v>4757</v>
      </c>
      <c r="C1467" s="1798" t="s">
        <v>4967</v>
      </c>
      <c r="D1467" s="55" t="s">
        <v>2566</v>
      </c>
      <c r="F1467" s="55">
        <v>50</v>
      </c>
      <c r="J1467" s="55" t="str">
        <f t="shared" si="82"/>
        <v>ssf50</v>
      </c>
    </row>
    <row r="1468" spans="1:10" hidden="1">
      <c r="A1468" s="1798" t="s">
        <v>4675</v>
      </c>
      <c r="C1468" s="1798" t="s">
        <v>4676</v>
      </c>
      <c r="D1468" s="55" t="s">
        <v>858</v>
      </c>
      <c r="F1468" s="55">
        <v>1999</v>
      </c>
      <c r="J1468" s="55" t="str">
        <f t="shared" si="82"/>
        <v>GO-CH</v>
      </c>
    </row>
    <row r="1469" spans="1:10" hidden="1">
      <c r="A1469" s="1798" t="s">
        <v>4677</v>
      </c>
      <c r="C1469" s="1798" t="s">
        <v>4678</v>
      </c>
      <c r="D1469" s="55" t="s">
        <v>858</v>
      </c>
      <c r="F1469" s="55">
        <v>1999</v>
      </c>
      <c r="J1469" s="55" t="str">
        <f t="shared" si="82"/>
        <v>GO-DN</v>
      </c>
    </row>
    <row r="1470" spans="1:10" hidden="1">
      <c r="A1470" s="1798" t="s">
        <v>4679</v>
      </c>
      <c r="C1470" s="1798" t="s">
        <v>4680</v>
      </c>
      <c r="D1470" s="55" t="s">
        <v>858</v>
      </c>
      <c r="F1470" s="55">
        <v>1999</v>
      </c>
      <c r="J1470" s="55" t="str">
        <f t="shared" si="82"/>
        <v>GO-V</v>
      </c>
    </row>
    <row r="1471" spans="1:10" hidden="1">
      <c r="A1471" s="1798" t="s">
        <v>4681</v>
      </c>
      <c r="C1471" s="1798" t="s">
        <v>4682</v>
      </c>
      <c r="D1471" s="55" t="s">
        <v>858</v>
      </c>
      <c r="F1471" s="55">
        <v>2000</v>
      </c>
      <c r="J1471" s="55" t="str">
        <f t="shared" si="82"/>
        <v>MDD3R1</v>
      </c>
    </row>
    <row r="1472" spans="1:10" hidden="1">
      <c r="A1472" s="1798" t="s">
        <v>4683</v>
      </c>
      <c r="C1472" s="1798" t="s">
        <v>4684</v>
      </c>
      <c r="D1472" s="55" t="s">
        <v>2448</v>
      </c>
      <c r="F1472" s="55">
        <v>50</v>
      </c>
      <c r="J1472" s="55" t="str">
        <f t="shared" si="82"/>
        <v>B16750V</v>
      </c>
    </row>
    <row r="1473" spans="1:10" hidden="1">
      <c r="A1473" s="1798" t="s">
        <v>4892</v>
      </c>
      <c r="C1473" s="1798" t="s">
        <v>4893</v>
      </c>
      <c r="D1473" s="55" t="s">
        <v>2448</v>
      </c>
      <c r="F1473" s="55">
        <v>50</v>
      </c>
      <c r="J1473" s="55" t="str">
        <f t="shared" si="82"/>
        <v>B16800V</v>
      </c>
    </row>
    <row r="1474" spans="1:10" hidden="1">
      <c r="A1474" s="1798" t="s">
        <v>4685</v>
      </c>
      <c r="C1474" s="1798" t="s">
        <v>4686</v>
      </c>
      <c r="D1474" s="55" t="s">
        <v>4687</v>
      </c>
      <c r="F1474" s="55">
        <v>997</v>
      </c>
      <c r="J1474" s="55" t="str">
        <f t="shared" si="82"/>
        <v>LVANK</v>
      </c>
    </row>
    <row r="1475" spans="1:10" hidden="1">
      <c r="A1475" s="1798" t="s">
        <v>4688</v>
      </c>
      <c r="C1475" s="1798" t="s">
        <v>4689</v>
      </c>
      <c r="D1475" s="55" t="s">
        <v>2842</v>
      </c>
      <c r="F1475" s="55">
        <v>2</v>
      </c>
      <c r="J1475" s="55" t="str">
        <f t="shared" si="82"/>
        <v>T12540</v>
      </c>
    </row>
    <row r="1476" spans="1:10" hidden="1">
      <c r="A1476" s="1798" t="s">
        <v>4690</v>
      </c>
      <c r="C1476" s="1798" t="s">
        <v>4691</v>
      </c>
      <c r="D1476" s="55" t="s">
        <v>4692</v>
      </c>
      <c r="F1476" s="55">
        <v>50</v>
      </c>
      <c r="J1476" s="55" t="str">
        <f t="shared" si="82"/>
        <v>d22</v>
      </c>
    </row>
    <row r="1477" spans="1:10" hidden="1">
      <c r="A1477" s="1798" t="s">
        <v>4693</v>
      </c>
      <c r="C1477" s="1798" t="s">
        <v>4694</v>
      </c>
      <c r="D1477" s="55" t="s">
        <v>4692</v>
      </c>
      <c r="F1477" s="55">
        <v>50</v>
      </c>
      <c r="J1477" s="55" t="str">
        <f t="shared" si="82"/>
        <v>t81</v>
      </c>
    </row>
    <row r="1478" spans="1:10" hidden="1">
      <c r="A1478" s="1798" t="s">
        <v>4695</v>
      </c>
      <c r="C1478" s="1798" t="s">
        <v>4696</v>
      </c>
      <c r="D1478" s="55" t="s">
        <v>4692</v>
      </c>
      <c r="F1478" s="55">
        <v>50</v>
      </c>
      <c r="J1478" s="55" t="str">
        <f t="shared" si="82"/>
        <v>d200</v>
      </c>
    </row>
    <row r="1479" spans="1:10" hidden="1">
      <c r="A1479" s="1798" t="s">
        <v>4697</v>
      </c>
      <c r="C1479" s="1798" t="s">
        <v>4698</v>
      </c>
      <c r="D1479" s="55" t="s">
        <v>4692</v>
      </c>
      <c r="F1479" s="55">
        <v>50</v>
      </c>
      <c r="J1479" s="55" t="str">
        <f t="shared" si="82"/>
        <v>t115</v>
      </c>
    </row>
    <row r="1480" spans="1:10" hidden="1">
      <c r="A1480" s="1798" t="s">
        <v>4699</v>
      </c>
      <c r="C1480" s="1798" t="s">
        <v>4700</v>
      </c>
      <c r="D1480" s="55" t="s">
        <v>2448</v>
      </c>
      <c r="F1480" s="55">
        <v>2000</v>
      </c>
      <c r="J1480" s="55" t="str">
        <f t="shared" si="82"/>
        <v>XT2</v>
      </c>
    </row>
    <row r="1481" spans="1:10" hidden="1">
      <c r="A1481" s="1798" t="s">
        <v>4701</v>
      </c>
      <c r="C1481" s="1798" t="s">
        <v>4702</v>
      </c>
      <c r="D1481" s="55" t="s">
        <v>2448</v>
      </c>
      <c r="F1481" s="55">
        <v>2000</v>
      </c>
      <c r="J1481" s="55" t="str">
        <f t="shared" si="82"/>
        <v>XTK2</v>
      </c>
    </row>
    <row r="1482" spans="1:10" hidden="1">
      <c r="A1482" s="1798" t="s">
        <v>4703</v>
      </c>
      <c r="C1482" s="1798" t="s">
        <v>4704</v>
      </c>
      <c r="D1482" s="55" t="s">
        <v>2566</v>
      </c>
      <c r="F1482" s="55">
        <v>50</v>
      </c>
      <c r="J1482" s="55" t="str">
        <f t="shared" ref="J1482:J1514" si="83">A1482</f>
        <v>MANG4</v>
      </c>
    </row>
    <row r="1483" spans="1:10" hidden="1">
      <c r="A1483" s="1798" t="s">
        <v>4705</v>
      </c>
      <c r="C1483" s="1798" t="s">
        <v>4706</v>
      </c>
      <c r="D1483" s="55" t="s">
        <v>2541</v>
      </c>
      <c r="F1483" s="55">
        <v>50</v>
      </c>
      <c r="J1483" s="55" t="str">
        <f t="shared" si="83"/>
        <v>ACX50</v>
      </c>
    </row>
    <row r="1484" spans="1:10">
      <c r="A1484" s="1798" t="s">
        <v>4707</v>
      </c>
      <c r="C1484" s="1798" t="s">
        <v>4708</v>
      </c>
      <c r="D1484" s="55" t="s">
        <v>2566</v>
      </c>
      <c r="F1484" s="55">
        <v>50</v>
      </c>
      <c r="J1484" s="55" t="str">
        <f t="shared" si="83"/>
        <v>GNIU 185</v>
      </c>
    </row>
    <row r="1485" spans="1:10">
      <c r="A1485" s="1798" t="s">
        <v>4709</v>
      </c>
      <c r="C1485" s="1798" t="s">
        <v>4710</v>
      </c>
      <c r="D1485" s="55" t="s">
        <v>2566</v>
      </c>
      <c r="F1485" s="55">
        <v>50</v>
      </c>
      <c r="J1485" s="55" t="str">
        <f t="shared" si="83"/>
        <v>GNIU50</v>
      </c>
    </row>
    <row r="1486" spans="1:10" hidden="1">
      <c r="A1486" s="1798" t="s">
        <v>4711</v>
      </c>
      <c r="C1486" s="1798" t="s">
        <v>4712</v>
      </c>
      <c r="D1486" s="55" t="s">
        <v>2566</v>
      </c>
      <c r="F1486" s="55">
        <v>50</v>
      </c>
      <c r="J1486" s="55" t="str">
        <f t="shared" si="83"/>
        <v>ke279</v>
      </c>
    </row>
    <row r="1487" spans="1:10" hidden="1">
      <c r="A1487" s="1798" t="s">
        <v>4713</v>
      </c>
      <c r="C1487" s="1798" t="s">
        <v>4714</v>
      </c>
      <c r="D1487" s="55" t="s">
        <v>2566</v>
      </c>
      <c r="F1487" s="55">
        <v>50</v>
      </c>
      <c r="J1487" s="55" t="str">
        <f t="shared" si="83"/>
        <v>ke419</v>
      </c>
    </row>
    <row r="1488" spans="1:10" hidden="1">
      <c r="A1488" s="1798" t="s">
        <v>4715</v>
      </c>
      <c r="C1488" s="1798" t="s">
        <v>4716</v>
      </c>
      <c r="D1488" s="55" t="s">
        <v>2566</v>
      </c>
      <c r="F1488" s="55">
        <v>50</v>
      </c>
      <c r="J1488" s="55" t="str">
        <f t="shared" si="83"/>
        <v>ke929</v>
      </c>
    </row>
    <row r="1489" spans="1:10" hidden="1">
      <c r="A1489" s="1798" t="s">
        <v>4717</v>
      </c>
      <c r="C1489" s="1798" t="s">
        <v>4820</v>
      </c>
      <c r="D1489" s="55" t="s">
        <v>1829</v>
      </c>
      <c r="F1489" s="55">
        <v>50</v>
      </c>
      <c r="J1489" s="55" t="str">
        <f t="shared" si="83"/>
        <v>OCN</v>
      </c>
    </row>
    <row r="1490" spans="1:10" hidden="1">
      <c r="A1490" s="1798" t="s">
        <v>4718</v>
      </c>
      <c r="C1490" s="1798" t="s">
        <v>4719</v>
      </c>
      <c r="D1490" s="55" t="s">
        <v>2448</v>
      </c>
      <c r="F1490" s="55">
        <v>50</v>
      </c>
      <c r="J1490" s="55" t="str">
        <f t="shared" si="83"/>
        <v>chupU</v>
      </c>
    </row>
    <row r="1491" spans="1:10" hidden="1">
      <c r="A1491" s="1798" t="s">
        <v>4720</v>
      </c>
      <c r="C1491" s="1798" t="s">
        <v>4721</v>
      </c>
      <c r="D1491" s="55" t="s">
        <v>2394</v>
      </c>
      <c r="F1491" s="55">
        <v>50</v>
      </c>
      <c r="J1491" s="55" t="str">
        <f t="shared" si="83"/>
        <v>KDIN</v>
      </c>
    </row>
    <row r="1492" spans="1:10" hidden="1">
      <c r="A1492" s="1798" t="s">
        <v>4758</v>
      </c>
      <c r="C1492" s="1798" t="s">
        <v>4965</v>
      </c>
      <c r="D1492" s="55" t="s">
        <v>2566</v>
      </c>
      <c r="F1492" s="55">
        <v>50</v>
      </c>
      <c r="J1492" s="55" t="str">
        <f t="shared" si="83"/>
        <v>ttf185</v>
      </c>
    </row>
    <row r="1493" spans="1:10" hidden="1">
      <c r="A1493" s="1798" t="s">
        <v>4759</v>
      </c>
      <c r="C1493" s="1798" t="s">
        <v>4673</v>
      </c>
      <c r="D1493" s="55" t="s">
        <v>2566</v>
      </c>
      <c r="F1493" s="55">
        <v>50</v>
      </c>
      <c r="J1493" s="55" t="str">
        <f t="shared" si="83"/>
        <v>ssf185</v>
      </c>
    </row>
    <row r="1494" spans="1:10" hidden="1">
      <c r="A1494" s="1798" t="s">
        <v>4722</v>
      </c>
      <c r="C1494" s="1798" t="s">
        <v>4723</v>
      </c>
      <c r="D1494" s="55" t="s">
        <v>2448</v>
      </c>
      <c r="F1494" s="55">
        <v>2000</v>
      </c>
      <c r="J1494" s="55" t="str">
        <f t="shared" si="83"/>
        <v>LSDD</v>
      </c>
    </row>
    <row r="1495" spans="1:10" hidden="1">
      <c r="A1495" s="1798" t="s">
        <v>4724</v>
      </c>
      <c r="C1495" s="1798" t="s">
        <v>3734</v>
      </c>
      <c r="D1495" s="55" t="s">
        <v>2448</v>
      </c>
      <c r="F1495" s="55">
        <v>2000</v>
      </c>
      <c r="J1495" s="55" t="str">
        <f t="shared" si="83"/>
        <v>BTLT 12 F540</v>
      </c>
    </row>
    <row r="1496" spans="1:10" hidden="1">
      <c r="A1496" s="1798" t="s">
        <v>4725</v>
      </c>
      <c r="C1496" s="1798" t="s">
        <v>4726</v>
      </c>
      <c r="D1496" s="55" t="s">
        <v>2566</v>
      </c>
      <c r="E1496" s="2275" t="s">
        <v>4727</v>
      </c>
      <c r="F1496" s="55">
        <v>18</v>
      </c>
      <c r="J1496" s="55" t="str">
        <f t="shared" si="83"/>
        <v>TC920</v>
      </c>
    </row>
    <row r="1497" spans="1:10" hidden="1">
      <c r="A1497" s="1798" t="s">
        <v>4728</v>
      </c>
      <c r="C1497" s="1798" t="s">
        <v>4729</v>
      </c>
      <c r="D1497" s="55" t="s">
        <v>2566</v>
      </c>
      <c r="E1497" s="2275" t="s">
        <v>4727</v>
      </c>
      <c r="F1497" s="55">
        <v>18</v>
      </c>
      <c r="J1497" s="55" t="str">
        <f t="shared" si="83"/>
        <v>TC810</v>
      </c>
    </row>
    <row r="1498" spans="1:10" hidden="1">
      <c r="A1498" s="1798" t="s">
        <v>4730</v>
      </c>
      <c r="C1498" s="1798" t="s">
        <v>4731</v>
      </c>
      <c r="D1498" s="55" t="s">
        <v>2566</v>
      </c>
      <c r="E1498" s="2275" t="s">
        <v>4727</v>
      </c>
      <c r="F1498" s="55">
        <v>18</v>
      </c>
      <c r="J1498" s="55" t="str">
        <f t="shared" si="83"/>
        <v>TC1150</v>
      </c>
    </row>
    <row r="1499" spans="1:10" hidden="1">
      <c r="A1499" s="1798" t="s">
        <v>4732</v>
      </c>
      <c r="C1499" s="1798" t="s">
        <v>4733</v>
      </c>
      <c r="D1499" s="55" t="s">
        <v>3468</v>
      </c>
      <c r="F1499" s="55">
        <v>17</v>
      </c>
      <c r="J1499" s="55" t="str">
        <f t="shared" si="83"/>
        <v>Xa1660</v>
      </c>
    </row>
    <row r="1500" spans="1:10" hidden="1">
      <c r="A1500" s="1798" t="s">
        <v>4734</v>
      </c>
      <c r="C1500" s="1798" t="s">
        <v>4735</v>
      </c>
      <c r="D1500" s="55" t="s">
        <v>3468</v>
      </c>
      <c r="F1500" s="55">
        <v>17</v>
      </c>
      <c r="J1500" s="55" t="str">
        <f t="shared" si="83"/>
        <v>xa2000</v>
      </c>
    </row>
    <row r="1501" spans="1:10" hidden="1">
      <c r="A1501" s="1798" t="s">
        <v>4736</v>
      </c>
      <c r="C1501" s="1798" t="s">
        <v>4737</v>
      </c>
      <c r="D1501" s="55" t="s">
        <v>3468</v>
      </c>
      <c r="F1501" s="55">
        <v>17</v>
      </c>
      <c r="J1501" s="55" t="str">
        <f t="shared" si="83"/>
        <v>xa2200</v>
      </c>
    </row>
    <row r="1502" spans="1:10" hidden="1">
      <c r="A1502" s="1798" t="s">
        <v>4738</v>
      </c>
      <c r="C1502" s="1798" t="s">
        <v>4578</v>
      </c>
      <c r="D1502" s="55" t="s">
        <v>2601</v>
      </c>
      <c r="F1502" s="55">
        <v>17</v>
      </c>
      <c r="G1502" s="55" t="s">
        <v>512</v>
      </c>
      <c r="J1502" s="55" t="str">
        <f t="shared" si="83"/>
        <v>com800</v>
      </c>
    </row>
    <row r="1503" spans="1:10" hidden="1">
      <c r="A1503" s="1798" t="s">
        <v>4739</v>
      </c>
      <c r="C1503" s="1798" t="s">
        <v>4740</v>
      </c>
      <c r="D1503" s="55" t="s">
        <v>2566</v>
      </c>
      <c r="F1503" s="55">
        <v>50</v>
      </c>
      <c r="J1503" s="55" t="str">
        <f t="shared" si="83"/>
        <v>len</v>
      </c>
    </row>
    <row r="1504" spans="1:10" hidden="1">
      <c r="A1504" s="1798" t="s">
        <v>4741</v>
      </c>
      <c r="C1504" s="1798" t="s">
        <v>4742</v>
      </c>
      <c r="D1504" s="55" t="s">
        <v>2566</v>
      </c>
      <c r="F1504" s="55">
        <v>50</v>
      </c>
      <c r="J1504" s="55" t="str">
        <f t="shared" ref="J1504" si="84">A1504</f>
        <v>Kep3U</v>
      </c>
    </row>
    <row r="1505" spans="1:10" hidden="1">
      <c r="A1505" s="1798" t="s">
        <v>5194</v>
      </c>
      <c r="C1505" s="1798" t="s">
        <v>5195</v>
      </c>
      <c r="D1505" s="55" t="s">
        <v>2566</v>
      </c>
      <c r="F1505" s="55">
        <v>50</v>
      </c>
      <c r="J1505" s="55" t="str">
        <f t="shared" si="83"/>
        <v>Kep5U</v>
      </c>
    </row>
    <row r="1506" spans="1:10" hidden="1">
      <c r="A1506" s="1798" t="s">
        <v>4743</v>
      </c>
      <c r="C1506" s="1798" t="s">
        <v>4744</v>
      </c>
      <c r="D1506" s="55" t="s">
        <v>2566</v>
      </c>
      <c r="F1506" s="55">
        <v>50</v>
      </c>
      <c r="J1506" s="55" t="str">
        <f t="shared" si="83"/>
        <v>tsd20</v>
      </c>
    </row>
    <row r="1507" spans="1:10" hidden="1">
      <c r="A1507" s="1798" t="s">
        <v>4745</v>
      </c>
      <c r="C1507" s="1798" t="s">
        <v>4746</v>
      </c>
      <c r="D1507" s="55" t="s">
        <v>2394</v>
      </c>
      <c r="F1507" s="55">
        <v>2000</v>
      </c>
      <c r="J1507" s="55" t="str">
        <f t="shared" si="83"/>
        <v>STTT-2BAT</v>
      </c>
    </row>
    <row r="1508" spans="1:10" hidden="1">
      <c r="A1508" s="1798" t="s">
        <v>4747</v>
      </c>
      <c r="C1508" s="1798" t="s">
        <v>4748</v>
      </c>
      <c r="D1508" s="55" t="s">
        <v>2448</v>
      </c>
      <c r="F1508" s="55">
        <v>19</v>
      </c>
      <c r="J1508" s="55" t="str">
        <f t="shared" si="83"/>
        <v>cl1200</v>
      </c>
    </row>
    <row r="1509" spans="1:10" hidden="1">
      <c r="A1509" s="1798" t="s">
        <v>4749</v>
      </c>
      <c r="C1509" s="1798" t="s">
        <v>4750</v>
      </c>
      <c r="D1509" s="55" t="s">
        <v>2448</v>
      </c>
      <c r="E1509" s="2275" t="s">
        <v>4751</v>
      </c>
      <c r="F1509" s="55">
        <v>50</v>
      </c>
      <c r="J1509" s="55" t="str">
        <f t="shared" si="83"/>
        <v>BMOC16200</v>
      </c>
    </row>
    <row r="1510" spans="1:10" hidden="1">
      <c r="A1510" s="1798" t="s">
        <v>4752</v>
      </c>
      <c r="C1510" s="1798" t="s">
        <v>4753</v>
      </c>
      <c r="D1510" s="55" t="s">
        <v>2448</v>
      </c>
      <c r="F1510" s="55">
        <v>2000</v>
      </c>
      <c r="G1510" s="55" t="s">
        <v>512</v>
      </c>
      <c r="J1510" s="55" t="str">
        <f t="shared" si="83"/>
        <v>X-com800</v>
      </c>
    </row>
    <row r="1511" spans="1:10" hidden="1">
      <c r="A1511" s="1798" t="s">
        <v>4754</v>
      </c>
      <c r="C1511" s="1798" t="s">
        <v>3955</v>
      </c>
      <c r="D1511" s="55" t="s">
        <v>2566</v>
      </c>
      <c r="E1511" s="2275" t="s">
        <v>4755</v>
      </c>
      <c r="F1511" s="55">
        <v>50</v>
      </c>
      <c r="J1511" s="55" t="str">
        <f t="shared" si="83"/>
        <v>GIP</v>
      </c>
    </row>
    <row r="1512" spans="1:10" hidden="1">
      <c r="A1512" s="1798" t="s">
        <v>4762</v>
      </c>
      <c r="C1512" s="1798" t="s">
        <v>4763</v>
      </c>
      <c r="D1512" s="55" t="s">
        <v>2566</v>
      </c>
      <c r="F1512" s="55">
        <v>50</v>
      </c>
      <c r="J1512" s="55" t="str">
        <f t="shared" si="83"/>
        <v>khanhkep</v>
      </c>
    </row>
    <row r="1513" spans="1:10" hidden="1">
      <c r="A1513" s="1798" t="s">
        <v>4864</v>
      </c>
      <c r="C1513" s="1798" t="s">
        <v>4911</v>
      </c>
      <c r="J1513" s="55" t="str">
        <f t="shared" si="83"/>
        <v>X-22K-Đ-C920</v>
      </c>
    </row>
    <row r="1514" spans="1:10" hidden="1">
      <c r="A1514" s="1798" t="s">
        <v>4865</v>
      </c>
      <c r="C1514" s="1798" t="s">
        <v>4910</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U1" zoomScale="85" zoomScaleNormal="85" workbookViewId="0">
      <selection activeCell="AK2" sqref="AK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4821</v>
      </c>
      <c r="AJ1" s="997" t="s">
        <v>4854</v>
      </c>
      <c r="AK1" s="997" t="s">
        <v>4906</v>
      </c>
      <c r="AL1" s="997" t="s">
        <v>4903</v>
      </c>
      <c r="AM1" s="997" t="s">
        <v>4508</v>
      </c>
      <c r="AN1" s="997" t="s">
        <v>1066</v>
      </c>
      <c r="AO1" s="997" t="s">
        <v>4905</v>
      </c>
      <c r="AP1" s="1937" t="s">
        <v>4912</v>
      </c>
      <c r="AQ1" s="997" t="s">
        <v>4904</v>
      </c>
      <c r="AR1" s="997" t="s">
        <v>4907</v>
      </c>
      <c r="AS1" s="997" t="s">
        <v>4908</v>
      </c>
    </row>
    <row r="2" spans="1:45" s="1288" customFormat="1" ht="124.8">
      <c r="A2" s="1939" t="s">
        <v>5240</v>
      </c>
      <c r="B2" s="1939" t="s">
        <v>5241</v>
      </c>
      <c r="C2" s="1936" t="s">
        <v>4568</v>
      </c>
      <c r="D2" s="1939" t="s">
        <v>5242</v>
      </c>
      <c r="E2" s="1936" t="s">
        <v>4568</v>
      </c>
      <c r="F2" s="1939" t="s">
        <v>4658</v>
      </c>
      <c r="G2" s="1939" t="s">
        <v>5236</v>
      </c>
      <c r="H2" s="1939" t="s">
        <v>5237</v>
      </c>
      <c r="I2" s="1939" t="s">
        <v>5238</v>
      </c>
      <c r="J2" s="1939" t="s">
        <v>5239</v>
      </c>
      <c r="K2" s="1939"/>
      <c r="L2" s="1939"/>
      <c r="M2" s="1939"/>
      <c r="N2" s="1939"/>
      <c r="O2" s="1939"/>
      <c r="P2" s="1937"/>
      <c r="Q2" s="1937"/>
      <c r="R2" s="1939"/>
      <c r="S2" s="1939"/>
      <c r="T2" s="1936" t="s">
        <v>4568</v>
      </c>
      <c r="U2" s="1940"/>
      <c r="V2" s="1940" t="s">
        <v>4204</v>
      </c>
      <c r="W2" s="1936" t="s">
        <v>5154</v>
      </c>
      <c r="X2" s="1940" t="str">
        <f>UPPER(W2)</f>
        <v>XUÂN LỘC</v>
      </c>
      <c r="Y2" s="1939" t="s">
        <v>5243</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4659</v>
      </c>
      <c r="AD2" s="1946" t="s">
        <v>4660</v>
      </c>
      <c r="AE2" s="1947" t="s">
        <v>4203</v>
      </c>
      <c r="AF2" s="1948"/>
      <c r="AG2" s="2143" t="s">
        <v>4803</v>
      </c>
      <c r="AH2" s="2143" t="s">
        <v>4902</v>
      </c>
      <c r="AI2" s="1288" t="s">
        <v>4900</v>
      </c>
      <c r="AJ2" s="2299" t="s">
        <v>4901</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4825</v>
      </c>
      <c r="Y3" s="1939" t="s">
        <v>4826</v>
      </c>
      <c r="Z3" s="1939" t="str">
        <f>UPPER(Y3)</f>
        <v>ĐƯỜNG DÂY TRUNG THẾ &amp; TBA 1 PHA 25KVA - 12,7/0,23 KV HỘ DUY TRƯỜNG</v>
      </c>
      <c r="AI3" s="1288" t="s">
        <v>4822</v>
      </c>
    </row>
    <row r="4" spans="1:45" s="1012" customFormat="1" ht="50.1" customHeight="1">
      <c r="A4" s="985"/>
      <c r="B4" s="985"/>
      <c r="C4" s="1287"/>
      <c r="D4" s="985"/>
      <c r="E4" s="1287"/>
      <c r="F4" s="985"/>
      <c r="G4" s="985"/>
      <c r="H4" s="985"/>
      <c r="I4" s="985"/>
      <c r="J4" s="997"/>
      <c r="K4" s="997"/>
      <c r="P4" s="1013"/>
      <c r="Q4" s="985"/>
      <c r="W4" s="1936" t="s">
        <v>4853</v>
      </c>
      <c r="Y4" s="1939" t="s">
        <v>4812</v>
      </c>
    </row>
    <row r="5" spans="1:45" s="1012" customFormat="1" ht="165" customHeight="1">
      <c r="A5" s="985"/>
      <c r="B5" s="985"/>
      <c r="C5" s="1287"/>
      <c r="D5" s="985"/>
      <c r="E5" s="1287"/>
      <c r="F5" s="985"/>
      <c r="P5" s="1013"/>
      <c r="Y5" s="1013" t="s">
        <v>5153</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66" t="s">
        <v>1714</v>
      </c>
      <c r="C4" s="2466" t="s">
        <v>2289</v>
      </c>
      <c r="D4" s="92" t="s">
        <v>2290</v>
      </c>
      <c r="E4" s="92" t="s">
        <v>2291</v>
      </c>
      <c r="F4" s="106">
        <f>pp_NC!GV5</f>
        <v>0</v>
      </c>
      <c r="G4" s="106" t="str">
        <f>'pp3p2m '!ED6</f>
        <v>B</v>
      </c>
      <c r="H4" s="106" t="s">
        <v>1040</v>
      </c>
      <c r="I4" s="106" t="s">
        <v>1040</v>
      </c>
      <c r="J4" s="107"/>
      <c r="K4" s="103"/>
      <c r="L4" s="103"/>
      <c r="M4" s="103"/>
    </row>
    <row r="5" spans="1:13" ht="13.8">
      <c r="A5" s="93" t="s">
        <v>2292</v>
      </c>
      <c r="B5" s="2467"/>
      <c r="C5" s="2467"/>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80" t="s">
        <v>3789</v>
      </c>
      <c r="B4" s="2468" t="s">
        <v>3790</v>
      </c>
      <c r="C4" s="2468" t="s">
        <v>4431</v>
      </c>
      <c r="D4" s="2468" t="s">
        <v>3791</v>
      </c>
      <c r="E4" s="2468" t="s">
        <v>3792</v>
      </c>
      <c r="F4" s="2468" t="s">
        <v>3793</v>
      </c>
      <c r="G4" s="2468" t="s">
        <v>3794</v>
      </c>
      <c r="H4" s="2468" t="s">
        <v>3795</v>
      </c>
      <c r="I4" s="2468" t="s">
        <v>3796</v>
      </c>
      <c r="J4" s="2470" t="s">
        <v>3797</v>
      </c>
      <c r="K4" s="2470" t="s">
        <v>3798</v>
      </c>
      <c r="L4" s="2470" t="s">
        <v>3799</v>
      </c>
      <c r="M4" s="2487"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495" t="s">
        <v>3803</v>
      </c>
      <c r="BR4" s="2496"/>
      <c r="BS4" s="2496"/>
      <c r="BT4" s="2496"/>
      <c r="BU4" s="2496"/>
      <c r="BV4" s="2496"/>
      <c r="BW4" s="2496"/>
      <c r="BX4" s="2496"/>
      <c r="BY4" s="2496"/>
      <c r="BZ4" s="2496"/>
      <c r="CA4" s="2496"/>
      <c r="CB4" s="2497"/>
      <c r="CC4" s="2472" t="s">
        <v>2396</v>
      </c>
      <c r="CD4" s="2472" t="s">
        <v>2399</v>
      </c>
      <c r="CE4" s="2472" t="s">
        <v>2402</v>
      </c>
      <c r="CF4" s="2472" t="s">
        <v>2401</v>
      </c>
      <c r="CG4" s="2472" t="s">
        <v>2403</v>
      </c>
      <c r="CH4" s="2472"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476" t="s">
        <v>3805</v>
      </c>
      <c r="DG4" s="2476" t="s">
        <v>3806</v>
      </c>
      <c r="DH4" s="2474" t="s">
        <v>3807</v>
      </c>
      <c r="DI4" s="2474" t="s">
        <v>3808</v>
      </c>
      <c r="DJ4" s="2474" t="s">
        <v>3809</v>
      </c>
      <c r="DK4" s="2474" t="s">
        <v>3810</v>
      </c>
      <c r="DL4" s="2474" t="s">
        <v>3811</v>
      </c>
      <c r="DM4" s="2474" t="s">
        <v>3812</v>
      </c>
      <c r="DN4" s="2474" t="s">
        <v>3813</v>
      </c>
      <c r="DO4" s="2474" t="s">
        <v>3814</v>
      </c>
      <c r="DP4" s="2474" t="s">
        <v>3815</v>
      </c>
      <c r="DQ4" s="2485" t="s">
        <v>1739</v>
      </c>
      <c r="DR4" s="2474" t="s">
        <v>3816</v>
      </c>
      <c r="DS4" s="2485" t="s">
        <v>4118</v>
      </c>
      <c r="DT4" s="2485" t="s">
        <v>3818</v>
      </c>
      <c r="DU4" s="2485" t="s">
        <v>3819</v>
      </c>
      <c r="DV4" s="2485" t="s">
        <v>3820</v>
      </c>
      <c r="DW4" s="2485" t="s">
        <v>3821</v>
      </c>
      <c r="DX4" s="2485" t="s">
        <v>3822</v>
      </c>
      <c r="DY4" s="2485" t="s">
        <v>3823</v>
      </c>
      <c r="DZ4" s="2485" t="s">
        <v>3824</v>
      </c>
      <c r="EA4" s="2485" t="s">
        <v>3825</v>
      </c>
      <c r="EB4" s="2485" t="s">
        <v>3826</v>
      </c>
      <c r="EC4" s="2485" t="s">
        <v>3827</v>
      </c>
      <c r="ED4" s="2514" t="s">
        <v>790</v>
      </c>
      <c r="EE4" s="2488" t="s">
        <v>1410</v>
      </c>
      <c r="EF4" s="2488" t="s">
        <v>1380</v>
      </c>
      <c r="EG4" s="2482" t="s">
        <v>675</v>
      </c>
      <c r="EH4" s="2482" t="s">
        <v>1904</v>
      </c>
      <c r="EI4" s="2482" t="s">
        <v>1131</v>
      </c>
      <c r="EJ4" s="2482" t="s">
        <v>1927</v>
      </c>
      <c r="EK4" s="2482" t="s">
        <v>394</v>
      </c>
      <c r="EL4" s="2482" t="s">
        <v>1918</v>
      </c>
      <c r="EM4" s="2482" t="s">
        <v>630</v>
      </c>
      <c r="EN4" s="2482" t="s">
        <v>629</v>
      </c>
      <c r="EO4" s="2482" t="s">
        <v>631</v>
      </c>
      <c r="EP4" s="2490" t="s">
        <v>3828</v>
      </c>
      <c r="EQ4" s="2490" t="s">
        <v>3829</v>
      </c>
      <c r="ER4" s="2490" t="s">
        <v>3830</v>
      </c>
      <c r="ES4" s="2490" t="s">
        <v>3831</v>
      </c>
      <c r="ET4" s="2472" t="s">
        <v>3832</v>
      </c>
      <c r="EU4" s="2472" t="s">
        <v>3833</v>
      </c>
      <c r="EV4" s="2472" t="s">
        <v>3834</v>
      </c>
      <c r="EW4" s="2472" t="s">
        <v>3835</v>
      </c>
      <c r="EX4" s="2472" t="s">
        <v>3836</v>
      </c>
      <c r="EY4" s="2472" t="s">
        <v>3837</v>
      </c>
      <c r="EZ4" s="2472" t="s">
        <v>3838</v>
      </c>
      <c r="FA4" s="2472" t="s">
        <v>3839</v>
      </c>
      <c r="FB4" s="2490" t="s">
        <v>3840</v>
      </c>
      <c r="FC4" s="2490" t="s">
        <v>3841</v>
      </c>
      <c r="FD4" s="2490" t="s">
        <v>3842</v>
      </c>
      <c r="FE4" s="2490" t="s">
        <v>3843</v>
      </c>
      <c r="FF4" s="2490" t="s">
        <v>3844</v>
      </c>
      <c r="FG4" s="2490" t="s">
        <v>3845</v>
      </c>
      <c r="FH4" s="2490" t="s">
        <v>3846</v>
      </c>
      <c r="FI4" s="2490" t="s">
        <v>3847</v>
      </c>
      <c r="FJ4" s="2490" t="s">
        <v>3848</v>
      </c>
      <c r="FK4" s="2490" t="s">
        <v>3849</v>
      </c>
      <c r="FL4" s="2490" t="s">
        <v>4359</v>
      </c>
      <c r="FM4" s="2490" t="s">
        <v>3850</v>
      </c>
      <c r="FN4" s="2490" t="s">
        <v>3851</v>
      </c>
      <c r="FO4" s="2490" t="s">
        <v>3852</v>
      </c>
      <c r="FP4" s="2490" t="s">
        <v>3853</v>
      </c>
      <c r="FQ4" s="2490" t="s">
        <v>3854</v>
      </c>
      <c r="FR4" s="2472" t="s">
        <v>3855</v>
      </c>
      <c r="FS4" s="2472" t="s">
        <v>3856</v>
      </c>
      <c r="FT4" s="2472" t="s">
        <v>3857</v>
      </c>
      <c r="FU4" s="2492" t="s">
        <v>3858</v>
      </c>
      <c r="FV4" s="2492" t="s">
        <v>3859</v>
      </c>
      <c r="FW4" s="2492" t="s">
        <v>3860</v>
      </c>
      <c r="FX4" s="2492" t="s">
        <v>3861</v>
      </c>
      <c r="FY4" s="2492" t="s">
        <v>3862</v>
      </c>
      <c r="FZ4" s="2492" t="s">
        <v>3863</v>
      </c>
      <c r="GA4" s="2492" t="s">
        <v>3864</v>
      </c>
      <c r="GB4" s="2492" t="s">
        <v>3865</v>
      </c>
      <c r="GC4" s="2492" t="s">
        <v>3866</v>
      </c>
      <c r="GD4" s="2492" t="s">
        <v>3867</v>
      </c>
      <c r="GE4" s="2492" t="s">
        <v>3868</v>
      </c>
      <c r="GF4" s="2492" t="s">
        <v>3869</v>
      </c>
      <c r="GG4" s="2492" t="s">
        <v>3870</v>
      </c>
      <c r="GH4" s="2502" t="s">
        <v>3871</v>
      </c>
      <c r="GI4" s="2502" t="s">
        <v>3872</v>
      </c>
      <c r="GJ4" s="2504" t="s">
        <v>3873</v>
      </c>
      <c r="GK4" s="2504" t="s">
        <v>3874</v>
      </c>
      <c r="GL4" s="2502" t="s">
        <v>3875</v>
      </c>
      <c r="GM4" s="2504" t="s">
        <v>3876</v>
      </c>
      <c r="GN4" s="2504" t="s">
        <v>3877</v>
      </c>
      <c r="GO4" s="2502" t="s">
        <v>3878</v>
      </c>
      <c r="GP4" s="2502" t="s">
        <v>3879</v>
      </c>
      <c r="GQ4" s="2502" t="s">
        <v>3880</v>
      </c>
      <c r="GR4" s="2492" t="s">
        <v>3881</v>
      </c>
      <c r="GS4" s="2492" t="s">
        <v>3694</v>
      </c>
      <c r="GT4" s="2512" t="s">
        <v>3882</v>
      </c>
      <c r="GU4" s="2510"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81"/>
      <c r="B5" s="2469"/>
      <c r="C5" s="2469"/>
      <c r="D5" s="2469"/>
      <c r="E5" s="2469"/>
      <c r="F5" s="2469"/>
      <c r="G5" s="2469"/>
      <c r="H5" s="2469"/>
      <c r="I5" s="2469"/>
      <c r="J5" s="2484"/>
      <c r="K5" s="2471"/>
      <c r="L5" s="2471"/>
      <c r="M5" s="2477"/>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73"/>
      <c r="CD5" s="2473"/>
      <c r="CE5" s="2473"/>
      <c r="CF5" s="2473"/>
      <c r="CG5" s="2473"/>
      <c r="CH5" s="2473"/>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77"/>
      <c r="DG5" s="2477"/>
      <c r="DH5" s="2475"/>
      <c r="DI5" s="2475"/>
      <c r="DJ5" s="2475"/>
      <c r="DK5" s="2475"/>
      <c r="DL5" s="2475"/>
      <c r="DM5" s="2475"/>
      <c r="DN5" s="2475"/>
      <c r="DO5" s="2475"/>
      <c r="DP5" s="2475"/>
      <c r="DQ5" s="2486"/>
      <c r="DR5" s="2475"/>
      <c r="DS5" s="2486"/>
      <c r="DT5" s="2486"/>
      <c r="DU5" s="2486"/>
      <c r="DV5" s="2486"/>
      <c r="DW5" s="2486"/>
      <c r="DX5" s="2486"/>
      <c r="DY5" s="2486"/>
      <c r="DZ5" s="2486"/>
      <c r="EA5" s="2486"/>
      <c r="EB5" s="2486"/>
      <c r="EC5" s="2486"/>
      <c r="ED5" s="2515"/>
      <c r="EE5" s="2489"/>
      <c r="EF5" s="2489"/>
      <c r="EG5" s="2483"/>
      <c r="EH5" s="2483"/>
      <c r="EI5" s="2483"/>
      <c r="EJ5" s="2483"/>
      <c r="EK5" s="2483"/>
      <c r="EL5" s="2483"/>
      <c r="EM5" s="2483"/>
      <c r="EN5" s="2483"/>
      <c r="EO5" s="2483"/>
      <c r="EP5" s="2491"/>
      <c r="EQ5" s="2491"/>
      <c r="ER5" s="2491"/>
      <c r="ES5" s="2491"/>
      <c r="ET5" s="2473"/>
      <c r="EU5" s="2473"/>
      <c r="EV5" s="2473"/>
      <c r="EW5" s="2473"/>
      <c r="EX5" s="2473"/>
      <c r="EY5" s="2473"/>
      <c r="EZ5" s="2473"/>
      <c r="FA5" s="2473"/>
      <c r="FB5" s="2491"/>
      <c r="FC5" s="2491"/>
      <c r="FD5" s="2491"/>
      <c r="FE5" s="2491"/>
      <c r="FF5" s="2491"/>
      <c r="FG5" s="2491"/>
      <c r="FH5" s="2491"/>
      <c r="FI5" s="2491"/>
      <c r="FJ5" s="2491"/>
      <c r="FK5" s="2491"/>
      <c r="FL5" s="2491"/>
      <c r="FM5" s="2491"/>
      <c r="FN5" s="2491"/>
      <c r="FO5" s="2491"/>
      <c r="FP5" s="2491"/>
      <c r="FQ5" s="2491"/>
      <c r="FR5" s="2473"/>
      <c r="FS5" s="2473"/>
      <c r="FT5" s="2473"/>
      <c r="FU5" s="2493"/>
      <c r="FV5" s="2493"/>
      <c r="FW5" s="2493"/>
      <c r="FX5" s="2493"/>
      <c r="FY5" s="2493"/>
      <c r="FZ5" s="2493"/>
      <c r="GA5" s="2493"/>
      <c r="GB5" s="2493"/>
      <c r="GC5" s="2493"/>
      <c r="GD5" s="2493"/>
      <c r="GE5" s="2493"/>
      <c r="GF5" s="2493"/>
      <c r="GG5" s="2493"/>
      <c r="GH5" s="2503"/>
      <c r="GI5" s="2503"/>
      <c r="GJ5" s="2505"/>
      <c r="GK5" s="2505"/>
      <c r="GL5" s="2503"/>
      <c r="GM5" s="2505"/>
      <c r="GN5" s="2505"/>
      <c r="GO5" s="2503"/>
      <c r="GP5" s="2503"/>
      <c r="GQ5" s="2503"/>
      <c r="GR5" s="2493"/>
      <c r="GS5" s="2493"/>
      <c r="GT5" s="2513"/>
      <c r="GU5" s="2511"/>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498"/>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08"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499"/>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09"/>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00"/>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06"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01"/>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07"/>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78" t="s">
        <v>2603</v>
      </c>
      <c r="B184" s="2479"/>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494">
        <f>1.02*D186</f>
        <v>0</v>
      </c>
      <c r="W186" s="2494"/>
      <c r="X186" s="2494"/>
      <c r="Y186" s="2494"/>
      <c r="Z186" s="2494"/>
      <c r="AA186" s="2494"/>
      <c r="AB186" s="2494"/>
      <c r="AC186" s="2494"/>
      <c r="AD186" s="2494"/>
      <c r="AE186" s="2494"/>
      <c r="AF186" s="2494"/>
      <c r="AG186" s="2494"/>
      <c r="AH186" s="2494"/>
      <c r="AI186" s="2494"/>
      <c r="AJ186" s="2494"/>
      <c r="AK186" s="2494"/>
      <c r="AL186" s="2494"/>
      <c r="AM186" s="2494"/>
      <c r="AN186" s="2494"/>
      <c r="AO186" s="2494"/>
      <c r="AP186" s="2494"/>
      <c r="AQ186" s="2494"/>
      <c r="AR186" s="2494"/>
      <c r="AS186" s="2494"/>
      <c r="AT186" s="2494"/>
      <c r="AU186" s="2494"/>
      <c r="AV186" s="2494"/>
      <c r="AW186" s="2494"/>
      <c r="AX186" s="2494"/>
      <c r="AY186" s="2494"/>
      <c r="AZ186" s="2494"/>
      <c r="BA186" s="2494"/>
      <c r="BB186" s="2494"/>
      <c r="BC186" s="2494"/>
      <c r="BD186" s="2494"/>
      <c r="BE186" s="2494"/>
      <c r="BF186" s="2494"/>
      <c r="BG186" s="2494"/>
      <c r="BH186" s="2494"/>
      <c r="BI186" s="2494"/>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494">
        <f>1.02*D187</f>
        <v>0</v>
      </c>
      <c r="W187" s="2494"/>
      <c r="X187" s="2494"/>
      <c r="Y187" s="2494"/>
      <c r="Z187" s="2494"/>
      <c r="AA187" s="2494"/>
      <c r="AB187" s="2494"/>
      <c r="AC187" s="2494"/>
      <c r="AD187" s="2494"/>
      <c r="AE187" s="2494"/>
      <c r="AF187" s="2494"/>
      <c r="AG187" s="2494"/>
      <c r="AH187" s="2494"/>
      <c r="AI187" s="2494"/>
      <c r="AJ187" s="2494"/>
      <c r="AK187" s="2494"/>
      <c r="AL187" s="2494"/>
      <c r="AM187" s="2494"/>
      <c r="AN187" s="2494"/>
      <c r="AO187" s="2494"/>
      <c r="AP187" s="2494"/>
      <c r="AQ187" s="2494"/>
      <c r="AR187" s="2494"/>
      <c r="AS187" s="2494"/>
      <c r="AT187" s="2494"/>
      <c r="AU187" s="2494"/>
      <c r="AV187" s="2494"/>
      <c r="AW187" s="2494"/>
      <c r="AX187" s="2494"/>
      <c r="AY187" s="2494"/>
      <c r="AZ187" s="2494"/>
      <c r="BA187" s="2494"/>
      <c r="BB187" s="2494"/>
      <c r="BC187" s="2494"/>
      <c r="BD187" s="2494"/>
      <c r="BE187" s="2494"/>
      <c r="BF187" s="2494"/>
      <c r="BG187" s="2494"/>
      <c r="BH187" s="2494"/>
      <c r="BI187" s="2494"/>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494">
        <f>1.02*D188</f>
        <v>0</v>
      </c>
      <c r="W188" s="2494"/>
      <c r="X188" s="2494"/>
      <c r="Y188" s="2494"/>
      <c r="Z188" s="2494"/>
      <c r="AA188" s="2494"/>
      <c r="AB188" s="2494"/>
      <c r="AC188" s="2494"/>
      <c r="AD188" s="2494"/>
      <c r="AE188" s="2494"/>
      <c r="AF188" s="2494"/>
      <c r="AG188" s="2494"/>
      <c r="AH188" s="2494"/>
      <c r="AI188" s="2494"/>
      <c r="AJ188" s="2494"/>
      <c r="AK188" s="2494"/>
      <c r="AL188" s="2494"/>
      <c r="AM188" s="2494"/>
      <c r="AN188" s="2494"/>
      <c r="AO188" s="2494"/>
      <c r="AP188" s="2494"/>
      <c r="AQ188" s="2494"/>
      <c r="AR188" s="2494"/>
      <c r="AS188" s="2494"/>
      <c r="AT188" s="2494"/>
      <c r="AU188" s="2494"/>
      <c r="AV188" s="2494"/>
      <c r="AW188" s="2494"/>
      <c r="AX188" s="2494"/>
      <c r="AY188" s="2494"/>
      <c r="AZ188" s="2494"/>
      <c r="BA188" s="2494"/>
      <c r="BB188" s="2494"/>
      <c r="BC188" s="2494"/>
      <c r="BD188" s="2494"/>
      <c r="BE188" s="2494"/>
      <c r="BF188" s="2494"/>
      <c r="BG188" s="2494"/>
      <c r="BH188" s="2494"/>
      <c r="BI188" s="2494"/>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29" t="e">
        <f>#REF!&amp;", "&amp;#REF!</f>
        <v>#REF!</v>
      </c>
      <c r="B4" s="2529"/>
      <c r="C4" s="2529"/>
      <c r="D4" s="2529"/>
      <c r="E4" s="2529"/>
      <c r="F4" s="2529"/>
      <c r="G4" s="2529"/>
      <c r="H4" s="2529"/>
      <c r="I4" s="2529"/>
      <c r="J4" s="2529"/>
      <c r="K4" s="2529"/>
      <c r="L4" s="2529"/>
      <c r="M4" s="2529"/>
      <c r="N4" s="2529"/>
      <c r="O4" s="2529"/>
      <c r="P4" s="2529"/>
      <c r="Q4" s="2529"/>
      <c r="R4" s="2529"/>
      <c r="S4" s="2529"/>
      <c r="T4" s="2529"/>
      <c r="U4" s="2529"/>
      <c r="V4" s="2529"/>
      <c r="W4" s="2529"/>
      <c r="X4" s="2529"/>
      <c r="Y4" s="2529"/>
      <c r="Z4" s="2529"/>
      <c r="AA4" s="2529"/>
      <c r="AB4" s="2529"/>
      <c r="AC4" s="2529"/>
      <c r="AD4" s="2529"/>
      <c r="AE4" s="2529"/>
      <c r="AF4" s="2529"/>
      <c r="AG4" s="2529"/>
      <c r="AH4" s="2529"/>
      <c r="AI4" s="2529"/>
      <c r="AJ4" s="2529"/>
      <c r="AK4" s="2529"/>
      <c r="AL4" s="2529"/>
      <c r="AM4" s="2529"/>
      <c r="AN4" s="2529"/>
      <c r="AO4" s="2529"/>
      <c r="AP4" s="2529"/>
      <c r="AQ4" s="2529"/>
      <c r="AR4" s="2529"/>
      <c r="AS4" s="2529"/>
      <c r="AT4" s="2529"/>
      <c r="AU4" s="2529"/>
      <c r="AV4" s="2529"/>
      <c r="AW4" s="2529"/>
      <c r="AX4" s="2529"/>
      <c r="AY4" s="2529"/>
      <c r="AZ4" s="2529"/>
      <c r="BA4" s="2529"/>
      <c r="BB4" s="2529"/>
      <c r="BC4" s="2529"/>
      <c r="BD4" s="2529"/>
      <c r="BE4" s="2529"/>
      <c r="BF4" s="2529"/>
      <c r="BG4" s="2529"/>
      <c r="BH4" s="2529"/>
      <c r="BI4" s="2529"/>
      <c r="BJ4" s="2529"/>
      <c r="BK4" s="2529"/>
      <c r="BL4" s="2529"/>
      <c r="BM4" s="2529"/>
      <c r="BN4" s="2529"/>
      <c r="BO4" s="2529"/>
      <c r="BP4" s="2529"/>
      <c r="BQ4" s="2529"/>
      <c r="BR4" s="2529"/>
      <c r="BS4" s="2529"/>
      <c r="BT4" s="2529"/>
      <c r="BU4" s="2529"/>
      <c r="BV4" s="2529"/>
      <c r="BW4" s="2529"/>
      <c r="BX4" s="2529"/>
      <c r="BY4" s="2529"/>
      <c r="BZ4" s="2529"/>
      <c r="CA4" s="2529"/>
      <c r="CB4" s="2529"/>
      <c r="CC4" s="2529"/>
      <c r="CD4" s="2529"/>
      <c r="CE4" s="2529"/>
      <c r="CF4" s="2529"/>
      <c r="CG4" s="2529"/>
      <c r="CH4" s="2529"/>
      <c r="CI4" s="2529"/>
      <c r="CJ4" s="2529"/>
      <c r="CK4" s="2529"/>
      <c r="CL4" s="2529"/>
      <c r="CM4" s="2529"/>
      <c r="CN4" s="2529"/>
      <c r="CO4" s="2529"/>
      <c r="CP4" s="2529"/>
      <c r="CQ4" s="2529"/>
      <c r="CR4" s="2529"/>
      <c r="CS4" s="2529"/>
      <c r="CT4" s="2529"/>
      <c r="CU4" s="2529"/>
      <c r="CV4" s="2529"/>
      <c r="CW4" s="2529"/>
      <c r="CX4" s="2529"/>
      <c r="CY4" s="2529"/>
      <c r="CZ4" s="2529"/>
      <c r="DA4" s="2529"/>
      <c r="DB4" s="2529"/>
      <c r="DC4" s="2529"/>
      <c r="DD4" s="2529"/>
      <c r="DE4" s="2529"/>
      <c r="DF4" s="2529"/>
      <c r="DG4" s="2529"/>
      <c r="DH4" s="2529"/>
      <c r="DI4" s="2529"/>
      <c r="DJ4" s="2529"/>
      <c r="DK4" s="2529"/>
      <c r="DL4" s="2529"/>
      <c r="DM4" s="2529"/>
      <c r="DN4" s="2529"/>
      <c r="DO4" s="2529"/>
      <c r="DP4" s="2529"/>
      <c r="DQ4" s="2529"/>
      <c r="DR4" s="2529"/>
      <c r="DS4" s="2529"/>
      <c r="DT4" s="2529"/>
      <c r="DU4" s="2529"/>
      <c r="DV4" s="2529"/>
      <c r="DW4" s="2529"/>
      <c r="DX4" s="2529"/>
      <c r="DY4" s="2529"/>
      <c r="DZ4" s="2529"/>
      <c r="EA4" s="2529"/>
      <c r="EB4" s="2529"/>
      <c r="EC4" s="2529"/>
    </row>
    <row r="5" spans="1:153" ht="34.5" customHeight="1" thickTop="1" thickBot="1">
      <c r="A5" s="2516" t="s">
        <v>3789</v>
      </c>
      <c r="B5" s="2518" t="s">
        <v>3790</v>
      </c>
      <c r="C5" s="2520" t="s">
        <v>3900</v>
      </c>
      <c r="D5" s="2520" t="s">
        <v>3901</v>
      </c>
      <c r="E5" s="2520" t="s">
        <v>3797</v>
      </c>
      <c r="F5" s="2534" t="s">
        <v>3798</v>
      </c>
      <c r="G5" s="2534" t="s">
        <v>3799</v>
      </c>
      <c r="H5" s="2534" t="s">
        <v>3800</v>
      </c>
      <c r="I5" s="2522" t="s">
        <v>2285</v>
      </c>
      <c r="J5" s="2523"/>
      <c r="K5" s="2524"/>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27" t="s">
        <v>2400</v>
      </c>
      <c r="BP5" s="2527" t="s">
        <v>2403</v>
      </c>
      <c r="BQ5" s="2527" t="s">
        <v>2403</v>
      </c>
      <c r="BR5" s="2527"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25" t="s">
        <v>3907</v>
      </c>
      <c r="CO5" s="2525" t="s">
        <v>3908</v>
      </c>
      <c r="CP5" s="2525" t="s">
        <v>3909</v>
      </c>
      <c r="CQ5" s="2542" t="str">
        <f>"Chuoãi "&amp;EF6&amp;" laép vaøo xaø  CÑX "&amp;EF6 &amp; "-X"</f>
        <v>Chuoãi Polymer laép vaøo xaø  CÑX Polymer-X</v>
      </c>
      <c r="CR5" s="2538" t="s">
        <v>3809</v>
      </c>
      <c r="CS5" s="2531" t="s">
        <v>3910</v>
      </c>
      <c r="CT5" s="2531" t="s">
        <v>3911</v>
      </c>
      <c r="CU5" s="2525" t="s">
        <v>3810</v>
      </c>
      <c r="CV5" s="2525" t="s">
        <v>3811</v>
      </c>
      <c r="CW5" s="2525" t="s">
        <v>3812</v>
      </c>
      <c r="CX5" s="2525" t="s">
        <v>3813</v>
      </c>
      <c r="CY5" s="2536" t="s">
        <v>3912</v>
      </c>
      <c r="CZ5" s="2536" t="s">
        <v>3913</v>
      </c>
      <c r="DA5" s="2536" t="s">
        <v>3914</v>
      </c>
      <c r="DB5" s="2531" t="s">
        <v>3915</v>
      </c>
      <c r="DC5" s="2536" t="s">
        <v>3916</v>
      </c>
      <c r="DD5" s="2531" t="s">
        <v>3820</v>
      </c>
      <c r="DE5" s="2536" t="s">
        <v>3917</v>
      </c>
      <c r="DF5" s="2527" t="s">
        <v>3821</v>
      </c>
      <c r="DG5" s="2527" t="s">
        <v>3822</v>
      </c>
      <c r="DH5" s="2527" t="s">
        <v>3823</v>
      </c>
      <c r="DI5" s="2527" t="s">
        <v>3824</v>
      </c>
      <c r="DJ5" s="2527" t="s">
        <v>3825</v>
      </c>
      <c r="DK5" s="2527" t="s">
        <v>3827</v>
      </c>
      <c r="DL5" s="2527" t="s">
        <v>3827</v>
      </c>
      <c r="DM5" s="2527" t="s">
        <v>790</v>
      </c>
      <c r="DN5" s="2527" t="s">
        <v>675</v>
      </c>
      <c r="DO5" s="2527" t="s">
        <v>1904</v>
      </c>
      <c r="DP5" s="2527" t="s">
        <v>1131</v>
      </c>
      <c r="DQ5" s="2527" t="s">
        <v>1927</v>
      </c>
      <c r="DR5" s="2527" t="s">
        <v>394</v>
      </c>
      <c r="DS5" s="2527" t="s">
        <v>1918</v>
      </c>
      <c r="DT5" s="2527" t="s">
        <v>1195</v>
      </c>
      <c r="DU5" s="2527" t="s">
        <v>1196</v>
      </c>
      <c r="DV5" s="428"/>
      <c r="DW5" s="428"/>
      <c r="DX5" s="428"/>
      <c r="DY5" s="428"/>
      <c r="DZ5" s="428"/>
      <c r="EA5" s="408"/>
      <c r="EB5" s="2531" t="s">
        <v>3918</v>
      </c>
      <c r="EC5" s="2540" t="s">
        <v>2610</v>
      </c>
    </row>
    <row r="6" spans="1:153" s="434" customFormat="1" ht="99.75" customHeight="1" thickTop="1">
      <c r="A6" s="2517"/>
      <c r="B6" s="2519"/>
      <c r="C6" s="2521"/>
      <c r="D6" s="2521"/>
      <c r="E6" s="2521"/>
      <c r="F6" s="2535"/>
      <c r="G6" s="2535"/>
      <c r="H6" s="2535"/>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28"/>
      <c r="BP6" s="2528"/>
      <c r="BQ6" s="2528"/>
      <c r="BR6" s="2528"/>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26"/>
      <c r="CO6" s="2526"/>
      <c r="CP6" s="2526"/>
      <c r="CQ6" s="2526"/>
      <c r="CR6" s="2539"/>
      <c r="CS6" s="2532"/>
      <c r="CT6" s="2532"/>
      <c r="CU6" s="2526"/>
      <c r="CV6" s="2526"/>
      <c r="CW6" s="2526"/>
      <c r="CX6" s="2526"/>
      <c r="CY6" s="2537"/>
      <c r="CZ6" s="2537"/>
      <c r="DA6" s="2537"/>
      <c r="DB6" s="2532"/>
      <c r="DC6" s="2537"/>
      <c r="DD6" s="2532"/>
      <c r="DE6" s="2537"/>
      <c r="DF6" s="2533"/>
      <c r="DG6" s="2533"/>
      <c r="DH6" s="2533"/>
      <c r="DI6" s="2533"/>
      <c r="DJ6" s="2533"/>
      <c r="DK6" s="2533"/>
      <c r="DL6" s="2533"/>
      <c r="DM6" s="2533"/>
      <c r="DN6" s="2533"/>
      <c r="DO6" s="2533"/>
      <c r="DP6" s="2533"/>
      <c r="DQ6" s="2533"/>
      <c r="DR6" s="2533"/>
      <c r="DS6" s="2533"/>
      <c r="DT6" s="2533"/>
      <c r="DU6" s="2533"/>
      <c r="DV6" s="411" t="s">
        <v>3921</v>
      </c>
      <c r="DW6" s="411" t="s">
        <v>3922</v>
      </c>
      <c r="DX6" s="411" t="s">
        <v>3923</v>
      </c>
      <c r="DY6" s="411" t="s">
        <v>3924</v>
      </c>
      <c r="DZ6" s="411" t="s">
        <v>3925</v>
      </c>
      <c r="EA6" s="408" t="s">
        <v>3882</v>
      </c>
      <c r="EB6" s="2532"/>
      <c r="EC6" s="2541"/>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30" t="s">
        <v>1641</v>
      </c>
      <c r="B99" s="2530"/>
      <c r="C99" s="2530"/>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4767</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4752</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77" t="str">
        <f>chitiet!E7</f>
        <v>Công trình: Gói Thầu Số 07 (Xây Dựng): Hệ thống pano, đèn led trang trí, camera an ninh - Thuộc dự án: Đường Nguyễn Thị Minh Khai, Huyện Xuân Lộc</v>
      </c>
      <c r="B6" s="2577"/>
      <c r="C6" s="2577"/>
      <c r="D6" s="2577"/>
      <c r="E6" s="2577"/>
      <c r="F6" s="2577"/>
      <c r="G6" s="2577"/>
      <c r="H6" s="2577"/>
      <c r="I6" s="2577"/>
      <c r="J6" s="2577"/>
      <c r="K6" s="2577"/>
      <c r="L6" s="2577"/>
      <c r="M6" s="2577"/>
      <c r="N6" s="2577"/>
      <c r="O6" s="2577"/>
      <c r="P6" s="2577"/>
      <c r="Q6" s="2577"/>
      <c r="R6" s="2577"/>
      <c r="S6" s="2577"/>
      <c r="T6" s="2577"/>
      <c r="U6" s="2577"/>
      <c r="V6" s="2577"/>
      <c r="W6" s="2577"/>
      <c r="X6" s="2577"/>
      <c r="Y6" s="2577"/>
      <c r="Z6" s="2577"/>
      <c r="AA6" s="2577"/>
      <c r="AB6" s="2577"/>
      <c r="AC6" s="2577"/>
      <c r="AD6" s="2577"/>
      <c r="AE6" s="2577"/>
      <c r="AF6" s="2577"/>
      <c r="AG6" s="2577"/>
      <c r="AH6" s="2577"/>
      <c r="AI6" s="2577"/>
      <c r="AJ6" s="2577"/>
      <c r="AK6" s="2577"/>
      <c r="AL6" s="2577"/>
      <c r="AM6" s="2577"/>
      <c r="AN6" s="2577"/>
      <c r="AO6" s="2577"/>
      <c r="AP6" s="2577"/>
      <c r="AQ6" s="2577"/>
      <c r="AR6" s="2577"/>
      <c r="AS6" s="2577"/>
      <c r="AT6" s="2577"/>
      <c r="AU6" s="2577"/>
      <c r="AV6" s="2577"/>
      <c r="AW6" s="2577"/>
      <c r="AX6" s="2577"/>
      <c r="AY6" s="2577"/>
      <c r="AZ6" s="2577"/>
      <c r="BA6" s="2577"/>
      <c r="BB6" s="2577"/>
      <c r="BC6" s="2577"/>
      <c r="BD6" s="2577"/>
      <c r="BE6" s="2577"/>
      <c r="BF6" s="2577"/>
      <c r="BG6" s="2577"/>
      <c r="BH6" s="2577"/>
      <c r="BI6" s="2577"/>
      <c r="BJ6" s="2577"/>
      <c r="BK6" s="2577"/>
      <c r="BL6" s="2577"/>
      <c r="BM6" s="2577"/>
      <c r="BN6" s="2577"/>
      <c r="BO6" s="2577"/>
      <c r="BP6" s="2577"/>
      <c r="BQ6" s="2577"/>
      <c r="BR6" s="2577"/>
      <c r="BS6" s="2577"/>
      <c r="BT6" s="2577"/>
      <c r="BU6" s="2577"/>
      <c r="BV6" s="2577"/>
      <c r="BW6" s="2577"/>
      <c r="BX6" s="2577"/>
      <c r="BY6" s="2577"/>
      <c r="BZ6" s="2577"/>
      <c r="CA6" s="2577"/>
      <c r="CB6" s="2577"/>
      <c r="CC6" s="2577"/>
      <c r="CD6" s="2577"/>
      <c r="CE6" s="2577"/>
      <c r="CF6" s="2577"/>
      <c r="CG6" s="2577"/>
      <c r="CH6" s="2577"/>
      <c r="CI6" s="2577"/>
      <c r="CJ6" s="2577"/>
      <c r="CK6" s="2577"/>
      <c r="CL6" s="2577"/>
      <c r="CM6" s="2577"/>
      <c r="CN6" s="2577"/>
      <c r="CO6" s="2577"/>
      <c r="CP6" s="2577"/>
      <c r="CQ6" s="2577"/>
      <c r="CR6" s="2577"/>
      <c r="CS6" s="2577"/>
      <c r="CT6" s="2577"/>
      <c r="CU6" s="2577"/>
      <c r="CV6" s="2577"/>
      <c r="CW6" s="2577"/>
      <c r="CX6" s="2577"/>
    </row>
    <row r="7" spans="1:262" s="1630" customFormat="1" ht="31.2" customHeight="1" thickBot="1">
      <c r="A7" s="2577" t="str">
        <f>chitiet!E8</f>
        <v>Địa điểm: Huyện Xuân Lộc - Tỉnh Đồng Nai</v>
      </c>
      <c r="B7" s="2577"/>
      <c r="C7" s="2529"/>
      <c r="D7" s="2577"/>
      <c r="E7" s="2529"/>
      <c r="F7" s="2529"/>
      <c r="G7" s="2529"/>
      <c r="H7" s="2577"/>
      <c r="I7" s="2529"/>
      <c r="J7" s="2577"/>
      <c r="K7" s="2529"/>
      <c r="L7" s="2577"/>
      <c r="M7" s="2577"/>
      <c r="N7" s="2529"/>
      <c r="O7" s="2529"/>
      <c r="P7" s="2529"/>
      <c r="Q7" s="2529"/>
      <c r="R7" s="2529"/>
      <c r="S7" s="2577"/>
      <c r="T7" s="2529"/>
      <c r="U7" s="2529"/>
      <c r="V7" s="2529"/>
      <c r="W7" s="2577"/>
      <c r="X7" s="2529"/>
      <c r="Y7" s="2529"/>
      <c r="Z7" s="2529"/>
      <c r="AA7" s="2529"/>
      <c r="AB7" s="2529"/>
      <c r="AC7" s="2529"/>
      <c r="AD7" s="2529"/>
      <c r="AE7" s="2529"/>
      <c r="AF7" s="2529"/>
      <c r="AG7" s="2529"/>
      <c r="AH7" s="2529"/>
      <c r="AI7" s="2529"/>
      <c r="AJ7" s="2529"/>
      <c r="AK7" s="2529"/>
      <c r="AL7" s="2529"/>
      <c r="AM7" s="2529"/>
      <c r="AN7" s="2577"/>
      <c r="AO7" s="2577"/>
      <c r="AP7" s="2529"/>
      <c r="AQ7" s="2529"/>
      <c r="AR7" s="2529"/>
      <c r="AS7" s="2529"/>
      <c r="AT7" s="2529"/>
      <c r="AU7" s="2529"/>
      <c r="AV7" s="2529"/>
      <c r="AW7" s="2577"/>
      <c r="AX7" s="2577"/>
      <c r="AY7" s="2529"/>
      <c r="AZ7" s="2529"/>
      <c r="BA7" s="2529"/>
      <c r="BB7" s="2529"/>
      <c r="BC7" s="2529"/>
      <c r="BD7" s="2577"/>
      <c r="BE7" s="2529"/>
      <c r="BF7" s="2529"/>
      <c r="BG7" s="2529"/>
      <c r="BH7" s="2529"/>
      <c r="BI7" s="2529"/>
      <c r="BJ7" s="2529"/>
      <c r="BK7" s="2529"/>
      <c r="BL7" s="2529"/>
      <c r="BM7" s="2577"/>
      <c r="BN7" s="2529"/>
      <c r="BO7" s="2577"/>
      <c r="BP7" s="2577"/>
      <c r="BQ7" s="2529"/>
      <c r="BR7" s="2529"/>
      <c r="BS7" s="2529"/>
      <c r="BT7" s="2577"/>
      <c r="BU7" s="2577"/>
      <c r="BV7" s="2577"/>
      <c r="BW7" s="2577"/>
      <c r="BX7" s="2577"/>
      <c r="BY7" s="2529"/>
      <c r="BZ7" s="2577"/>
      <c r="CA7" s="2577"/>
      <c r="CB7" s="2577"/>
      <c r="CC7" s="2577"/>
      <c r="CD7" s="2529"/>
      <c r="CE7" s="2529"/>
      <c r="CF7" s="2529"/>
      <c r="CG7" s="2529"/>
      <c r="CH7" s="2529"/>
      <c r="CI7" s="2529"/>
      <c r="CJ7" s="2529"/>
      <c r="CK7" s="2529"/>
      <c r="CL7" s="2529"/>
      <c r="CM7" s="2529"/>
      <c r="CN7" s="2529"/>
      <c r="CO7" s="2529"/>
      <c r="CP7" s="2529"/>
      <c r="CQ7" s="2529"/>
      <c r="CR7" s="2577"/>
      <c r="CS7" s="2577"/>
      <c r="CT7" s="2577"/>
      <c r="CU7" s="2577"/>
      <c r="CV7" s="2577"/>
      <c r="CW7" s="2577"/>
      <c r="CX7" s="2577"/>
    </row>
    <row r="8" spans="1:262" s="543" customFormat="1" ht="29.4" customHeight="1" thickTop="1">
      <c r="A8" s="2543" t="s">
        <v>3789</v>
      </c>
      <c r="B8" s="2543" t="s">
        <v>3790</v>
      </c>
      <c r="C8" s="2548" t="s">
        <v>3929</v>
      </c>
      <c r="D8" s="2543" t="s">
        <v>3930</v>
      </c>
      <c r="E8" s="2550" t="s">
        <v>3797</v>
      </c>
      <c r="F8" s="2546" t="s">
        <v>3798</v>
      </c>
      <c r="G8" s="2552" t="s">
        <v>3931</v>
      </c>
      <c r="H8" s="2543" t="s">
        <v>3800</v>
      </c>
      <c r="I8" s="2556" t="s">
        <v>2285</v>
      </c>
      <c r="J8" s="2557"/>
      <c r="K8" s="2556"/>
      <c r="L8" s="2557"/>
      <c r="M8" s="2558"/>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544" t="s">
        <v>2399</v>
      </c>
      <c r="BD8" s="2543" t="s">
        <v>2401</v>
      </c>
      <c r="BE8" s="2571" t="s">
        <v>2403</v>
      </c>
      <c r="BF8" s="525"/>
      <c r="BG8" s="542"/>
      <c r="BH8" s="542"/>
      <c r="BI8" s="542"/>
      <c r="BJ8" s="525" t="s">
        <v>3804</v>
      </c>
      <c r="BK8" s="542"/>
      <c r="BL8" s="579"/>
      <c r="BM8" s="2566" t="s">
        <v>4571</v>
      </c>
      <c r="BN8" s="2146"/>
      <c r="BO8" s="2554" t="s">
        <v>3805</v>
      </c>
      <c r="BP8" s="2554" t="s">
        <v>3806</v>
      </c>
      <c r="BQ8" s="2561" t="s">
        <v>3933</v>
      </c>
      <c r="BR8" s="2575" t="s">
        <v>3934</v>
      </c>
      <c r="BS8" s="2559" t="s">
        <v>3909</v>
      </c>
      <c r="BT8" s="2563" t="s">
        <v>3935</v>
      </c>
      <c r="BU8" s="2543" t="s">
        <v>3936</v>
      </c>
      <c r="BV8" s="2551" t="s">
        <v>3937</v>
      </c>
      <c r="BW8" s="2563" t="s">
        <v>3938</v>
      </c>
      <c r="BX8" s="2543" t="s">
        <v>3810</v>
      </c>
      <c r="BY8" s="2569" t="s">
        <v>3812</v>
      </c>
      <c r="BZ8" s="2543" t="s">
        <v>3939</v>
      </c>
      <c r="CA8" s="2543" t="s">
        <v>4828</v>
      </c>
      <c r="CB8" s="2543" t="s">
        <v>3815</v>
      </c>
      <c r="CC8" s="2543" t="s">
        <v>2892</v>
      </c>
      <c r="CD8" s="2571" t="s">
        <v>2893</v>
      </c>
      <c r="CE8" s="2546" t="s">
        <v>2894</v>
      </c>
      <c r="CF8" s="2546" t="s">
        <v>2895</v>
      </c>
      <c r="CG8" s="2546" t="s">
        <v>2896</v>
      </c>
      <c r="CH8" s="2546" t="s">
        <v>2897</v>
      </c>
      <c r="CI8" s="2546" t="s">
        <v>2898</v>
      </c>
      <c r="CJ8" s="2546" t="s">
        <v>3822</v>
      </c>
      <c r="CK8" s="2546" t="s">
        <v>3823</v>
      </c>
      <c r="CL8" s="2546" t="s">
        <v>3824</v>
      </c>
      <c r="CM8" s="2546" t="s">
        <v>3825</v>
      </c>
      <c r="CN8" s="2546" t="s">
        <v>3826</v>
      </c>
      <c r="CO8" s="2546" t="s">
        <v>3827</v>
      </c>
      <c r="CP8" s="2546" t="s">
        <v>4775</v>
      </c>
      <c r="CQ8" s="2544" t="s">
        <v>3940</v>
      </c>
      <c r="CR8" s="2543" t="s">
        <v>421</v>
      </c>
      <c r="CS8" s="2551" t="s">
        <v>4780</v>
      </c>
      <c r="CT8" s="2543" t="s">
        <v>368</v>
      </c>
      <c r="CU8" s="2543" t="s">
        <v>369</v>
      </c>
      <c r="CV8" s="2563" t="s">
        <v>4778</v>
      </c>
      <c r="CW8" s="2563" t="s">
        <v>3941</v>
      </c>
      <c r="CX8" s="2578" t="s">
        <v>2610</v>
      </c>
    </row>
    <row r="9" spans="1:262" s="543" customFormat="1" ht="117" customHeight="1">
      <c r="A9" s="2543"/>
      <c r="B9" s="2543"/>
      <c r="C9" s="2549"/>
      <c r="D9" s="2543"/>
      <c r="E9" s="2551"/>
      <c r="F9" s="2547"/>
      <c r="G9" s="2553"/>
      <c r="H9" s="2543"/>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545"/>
      <c r="BD9" s="2543"/>
      <c r="BE9" s="2572"/>
      <c r="BF9" s="1623" t="s">
        <v>2299</v>
      </c>
      <c r="BG9" s="1623" t="s">
        <v>911</v>
      </c>
      <c r="BH9" s="1623" t="s">
        <v>2304</v>
      </c>
      <c r="BI9" s="1623" t="s">
        <v>912</v>
      </c>
      <c r="BJ9" s="1623" t="s">
        <v>2301</v>
      </c>
      <c r="BK9" s="1623" t="s">
        <v>2127</v>
      </c>
      <c r="BL9" s="2000" t="s">
        <v>2305</v>
      </c>
      <c r="BM9" s="2567"/>
      <c r="BN9" s="2138" t="s">
        <v>344</v>
      </c>
      <c r="BO9" s="2555"/>
      <c r="BP9" s="2555"/>
      <c r="BQ9" s="2562"/>
      <c r="BR9" s="2576"/>
      <c r="BS9" s="2560"/>
      <c r="BT9" s="2564"/>
      <c r="BU9" s="2555"/>
      <c r="BV9" s="2574"/>
      <c r="BW9" s="2564"/>
      <c r="BX9" s="2555"/>
      <c r="BY9" s="2570"/>
      <c r="BZ9" s="2555"/>
      <c r="CA9" s="2555"/>
      <c r="CB9" s="2555"/>
      <c r="CC9" s="2555"/>
      <c r="CD9" s="2573"/>
      <c r="CE9" s="2565"/>
      <c r="CF9" s="2565"/>
      <c r="CG9" s="2565"/>
      <c r="CH9" s="2565"/>
      <c r="CI9" s="2565"/>
      <c r="CJ9" s="2565"/>
      <c r="CK9" s="2565"/>
      <c r="CL9" s="2565"/>
      <c r="CM9" s="2565"/>
      <c r="CN9" s="2565"/>
      <c r="CO9" s="2565"/>
      <c r="CP9" s="2565"/>
      <c r="CQ9" s="2560"/>
      <c r="CR9" s="2555"/>
      <c r="CS9" s="2574"/>
      <c r="CT9" s="2555"/>
      <c r="CU9" s="2555"/>
      <c r="CV9" s="2564"/>
      <c r="CW9" s="2564"/>
      <c r="CX9" s="2579"/>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4827</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4796</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4797</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4798</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4799</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4800</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4801</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4802</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4803</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68">
        <f>D94</f>
        <v>0</v>
      </c>
      <c r="M98" s="2568"/>
      <c r="N98" s="2568"/>
      <c r="O98" s="2568"/>
      <c r="P98" s="2568"/>
      <c r="Q98" s="2568"/>
      <c r="R98" s="2568"/>
      <c r="S98" s="2568"/>
      <c r="T98" s="2568"/>
      <c r="U98" s="2568"/>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68">
        <f>D94</f>
        <v>0</v>
      </c>
      <c r="M101" s="2568"/>
      <c r="N101" s="2568"/>
      <c r="O101" s="2568"/>
      <c r="P101" s="2568"/>
      <c r="Q101" s="2568"/>
      <c r="R101" s="2568"/>
      <c r="S101" s="2568"/>
      <c r="T101" s="2568"/>
      <c r="U101" s="2568"/>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4848</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01" t="s">
        <v>3944</v>
      </c>
      <c r="B4" s="2595" t="s">
        <v>3945</v>
      </c>
      <c r="C4" s="2595" t="s">
        <v>3790</v>
      </c>
      <c r="D4" s="2546" t="s">
        <v>2027</v>
      </c>
      <c r="E4" s="2546" t="s">
        <v>507</v>
      </c>
      <c r="F4" s="2546" t="s">
        <v>505</v>
      </c>
      <c r="G4" s="2546" t="s">
        <v>832</v>
      </c>
      <c r="H4" s="2546" t="s">
        <v>506</v>
      </c>
      <c r="I4" s="2546" t="s">
        <v>1151</v>
      </c>
      <c r="J4" s="2546" t="s">
        <v>3798</v>
      </c>
      <c r="K4" s="2546" t="s">
        <v>3931</v>
      </c>
      <c r="L4" s="2582" t="s">
        <v>3946</v>
      </c>
      <c r="M4" s="2584" t="s">
        <v>2285</v>
      </c>
      <c r="N4" s="2556"/>
      <c r="O4" s="2556"/>
      <c r="P4" s="2556"/>
      <c r="Q4" s="2556"/>
      <c r="R4" s="2585" t="s">
        <v>3902</v>
      </c>
      <c r="S4" s="2586"/>
      <c r="T4" s="2586"/>
      <c r="U4" s="2586"/>
      <c r="V4" s="2586"/>
      <c r="W4" s="2586"/>
      <c r="X4" s="2586"/>
      <c r="Y4" s="2586"/>
      <c r="Z4" s="566" t="s">
        <v>2606</v>
      </c>
      <c r="AA4" s="577"/>
      <c r="AB4" s="577"/>
      <c r="AC4" s="578"/>
      <c r="AD4" s="2546" t="s">
        <v>3947</v>
      </c>
      <c r="AE4" s="2546" t="s">
        <v>2393</v>
      </c>
      <c r="AF4" s="2546" t="s">
        <v>2396</v>
      </c>
      <c r="AG4" s="2546" t="s">
        <v>2399</v>
      </c>
      <c r="AH4" s="2546" t="s">
        <v>2400</v>
      </c>
      <c r="AI4" s="2587" t="s">
        <v>3948</v>
      </c>
      <c r="AJ4" s="579" t="s">
        <v>2183</v>
      </c>
      <c r="AK4" s="580"/>
      <c r="AL4" s="2580" t="s">
        <v>3949</v>
      </c>
      <c r="AM4" s="2580" t="s">
        <v>3950</v>
      </c>
      <c r="AN4" s="2580" t="s">
        <v>3951</v>
      </c>
      <c r="AO4" s="2580" t="s">
        <v>3952</v>
      </c>
      <c r="AP4" s="2580" t="s">
        <v>3953</v>
      </c>
      <c r="AQ4" s="2580" t="s">
        <v>3954</v>
      </c>
      <c r="AR4" s="2589" t="s">
        <v>3955</v>
      </c>
      <c r="AS4" s="2590"/>
      <c r="AT4" s="2590"/>
      <c r="AU4" s="2590"/>
      <c r="AV4" s="2590"/>
      <c r="AW4" s="2591"/>
      <c r="AX4" s="2592" t="s">
        <v>3956</v>
      </c>
      <c r="AY4" s="2592"/>
      <c r="AZ4" s="2592"/>
      <c r="BA4" s="2592"/>
      <c r="BB4" s="567" t="s">
        <v>3957</v>
      </c>
      <c r="BC4" s="581"/>
      <c r="BD4" s="567"/>
      <c r="BE4" s="568" t="s">
        <v>2605</v>
      </c>
      <c r="BF4" s="581"/>
      <c r="BG4" s="567"/>
      <c r="BH4" s="2580" t="s">
        <v>3958</v>
      </c>
      <c r="BI4" s="2580" t="s">
        <v>3959</v>
      </c>
      <c r="BJ4" s="2580" t="s">
        <v>3960</v>
      </c>
      <c r="BK4" s="2580" t="s">
        <v>2862</v>
      </c>
      <c r="BL4" s="2595" t="s">
        <v>3961</v>
      </c>
      <c r="BM4" s="2595" t="s">
        <v>3962</v>
      </c>
      <c r="BN4" s="2593" t="s">
        <v>2610</v>
      </c>
    </row>
    <row r="5" spans="1:209" s="543" customFormat="1" ht="142.5" customHeight="1">
      <c r="A5" s="2602"/>
      <c r="B5" s="2543"/>
      <c r="C5" s="2543"/>
      <c r="D5" s="2547"/>
      <c r="E5" s="2547"/>
      <c r="F5" s="2547"/>
      <c r="G5" s="2547"/>
      <c r="H5" s="2547"/>
      <c r="I5" s="2547"/>
      <c r="J5" s="2547"/>
      <c r="K5" s="2547"/>
      <c r="L5" s="2583"/>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47"/>
      <c r="AE5" s="2547"/>
      <c r="AF5" s="2547"/>
      <c r="AG5" s="2547"/>
      <c r="AH5" s="2547"/>
      <c r="AI5" s="2588"/>
      <c r="AJ5" s="570" t="s">
        <v>3967</v>
      </c>
      <c r="AK5" s="570" t="s">
        <v>3968</v>
      </c>
      <c r="AL5" s="2567"/>
      <c r="AM5" s="2567"/>
      <c r="AN5" s="2567"/>
      <c r="AO5" s="2567"/>
      <c r="AP5" s="2567"/>
      <c r="AQ5" s="2567"/>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67"/>
      <c r="BI5" s="2567"/>
      <c r="BJ5" s="2567"/>
      <c r="BK5" s="2567"/>
      <c r="BL5" s="2596"/>
      <c r="BM5" s="2596"/>
      <c r="BN5" s="2594"/>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597" t="s">
        <v>3985</v>
      </c>
      <c r="B35" s="2598"/>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597" t="s">
        <v>3985</v>
      </c>
      <c r="B67" s="2598"/>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599" t="s">
        <v>3927</v>
      </c>
      <c r="B69" s="2600"/>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81" t="s">
        <v>3986</v>
      </c>
      <c r="B71" s="2581"/>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81" t="s">
        <v>3987</v>
      </c>
      <c r="B72" s="2581"/>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81" t="s">
        <v>3988</v>
      </c>
      <c r="B73" s="2581"/>
      <c r="C73" s="645">
        <f>E69</f>
        <v>0</v>
      </c>
      <c r="D73" s="646"/>
      <c r="E73" s="646"/>
      <c r="F73" s="646"/>
      <c r="G73" s="646"/>
      <c r="H73" s="646"/>
      <c r="R73" s="647"/>
      <c r="U73" s="641"/>
      <c r="W73" s="641"/>
      <c r="AE73" s="531"/>
      <c r="AF73" s="531"/>
      <c r="AG73" s="531"/>
      <c r="AH73" s="531"/>
    </row>
    <row r="74" spans="1:209" ht="18.899999999999999" customHeight="1">
      <c r="A74" s="2581" t="s">
        <v>3989</v>
      </c>
      <c r="B74" s="2581"/>
      <c r="C74" s="645">
        <f>F69</f>
        <v>0</v>
      </c>
      <c r="D74" s="646"/>
      <c r="E74" s="646"/>
      <c r="F74" s="646"/>
      <c r="G74" s="646"/>
      <c r="H74" s="646"/>
      <c r="R74" s="647"/>
      <c r="U74" s="641"/>
      <c r="W74" s="641"/>
      <c r="AE74" s="531"/>
      <c r="AF74" s="531"/>
      <c r="AG74" s="531"/>
      <c r="AH74" s="531"/>
    </row>
    <row r="75" spans="1:209" ht="18.899999999999999" customHeight="1">
      <c r="A75" s="2581" t="s">
        <v>3990</v>
      </c>
      <c r="B75" s="2581"/>
      <c r="C75" s="645">
        <f>G69</f>
        <v>0</v>
      </c>
      <c r="D75" s="646"/>
      <c r="E75" s="646"/>
      <c r="F75" s="646"/>
      <c r="G75" s="646"/>
      <c r="H75" s="646"/>
      <c r="R75" s="647"/>
      <c r="U75" s="641"/>
      <c r="W75" s="641"/>
      <c r="AE75" s="531"/>
      <c r="AF75" s="531"/>
      <c r="AG75" s="531"/>
      <c r="AH75" s="531"/>
    </row>
    <row r="76" spans="1:209" ht="18.899999999999999" customHeight="1">
      <c r="A76" s="2581" t="s">
        <v>3991</v>
      </c>
      <c r="B76" s="2581"/>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81" t="s">
        <v>3992</v>
      </c>
      <c r="B77" s="2581"/>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01" t="s">
        <v>3944</v>
      </c>
      <c r="B4" s="2595" t="s">
        <v>3995</v>
      </c>
      <c r="C4" s="2595" t="s">
        <v>3790</v>
      </c>
      <c r="D4" s="2546" t="s">
        <v>3996</v>
      </c>
      <c r="E4" s="2546" t="s">
        <v>3997</v>
      </c>
      <c r="F4" s="2546" t="s">
        <v>2027</v>
      </c>
      <c r="G4" s="2546" t="s">
        <v>2210</v>
      </c>
      <c r="H4" s="2546" t="s">
        <v>116</v>
      </c>
      <c r="I4" s="2546" t="s">
        <v>1153</v>
      </c>
      <c r="J4" s="2546" t="s">
        <v>1152</v>
      </c>
      <c r="K4" s="2546" t="s">
        <v>1151</v>
      </c>
      <c r="L4" s="2546" t="s">
        <v>2270</v>
      </c>
      <c r="M4" s="2546" t="s">
        <v>2269</v>
      </c>
      <c r="N4" s="2546" t="s">
        <v>2268</v>
      </c>
      <c r="O4" s="2546" t="s">
        <v>3798</v>
      </c>
      <c r="P4" s="2546" t="s">
        <v>3931</v>
      </c>
      <c r="Q4" s="2582" t="s">
        <v>3800</v>
      </c>
      <c r="R4" s="2584" t="s">
        <v>3998</v>
      </c>
      <c r="S4" s="2556"/>
      <c r="T4" s="2556"/>
      <c r="U4" s="2608"/>
      <c r="V4" s="2585" t="s">
        <v>3902</v>
      </c>
      <c r="W4" s="2586"/>
      <c r="X4" s="2586"/>
      <c r="Y4" s="2586"/>
      <c r="Z4" s="2586"/>
      <c r="AA4" s="2586"/>
      <c r="AB4" s="2586"/>
      <c r="AC4" s="2586"/>
      <c r="AD4" s="2586"/>
      <c r="AE4" s="2586"/>
      <c r="AF4" s="2586"/>
      <c r="AG4" s="2586"/>
      <c r="AH4" s="2586"/>
      <c r="AI4" s="2586"/>
      <c r="AJ4" s="2586"/>
      <c r="AK4" s="2586"/>
      <c r="AL4" s="2586"/>
      <c r="AM4" s="2586"/>
      <c r="AN4" s="2586"/>
      <c r="AO4" s="2586"/>
      <c r="AP4" s="2586"/>
      <c r="AQ4" s="2586"/>
      <c r="AR4" s="2586"/>
      <c r="AS4" s="2586"/>
      <c r="AT4" s="2586"/>
      <c r="AU4" s="2609"/>
      <c r="AV4" s="665"/>
      <c r="AW4" s="525" t="s">
        <v>3999</v>
      </c>
      <c r="AX4" s="665"/>
      <c r="AY4" s="665"/>
      <c r="AZ4" s="665"/>
      <c r="BA4" s="542"/>
      <c r="BB4" s="665"/>
      <c r="BC4" s="542"/>
      <c r="BD4" s="665"/>
      <c r="BE4" s="665"/>
      <c r="BF4" s="653" t="s">
        <v>3905</v>
      </c>
      <c r="BG4" s="665"/>
      <c r="BH4" s="665"/>
      <c r="BI4" s="665"/>
      <c r="BJ4" s="665"/>
      <c r="BK4" s="665"/>
      <c r="BL4" s="665"/>
      <c r="BM4" s="665"/>
      <c r="BN4" s="665"/>
      <c r="BO4" s="665"/>
      <c r="BP4" s="2546" t="s">
        <v>2393</v>
      </c>
      <c r="BQ4" s="2546" t="s">
        <v>2398</v>
      </c>
      <c r="BR4" s="2546" t="s">
        <v>2397</v>
      </c>
      <c r="BS4" s="2546" t="s">
        <v>2396</v>
      </c>
      <c r="BT4" s="2546" t="s">
        <v>4000</v>
      </c>
      <c r="BU4" s="2546" t="s">
        <v>4001</v>
      </c>
      <c r="BV4" s="2587" t="s">
        <v>3948</v>
      </c>
      <c r="BW4" s="579" t="s">
        <v>4002</v>
      </c>
      <c r="BX4" s="666"/>
      <c r="BY4" s="666"/>
      <c r="BZ4" s="580"/>
      <c r="CA4" s="2603" t="s">
        <v>4003</v>
      </c>
      <c r="CB4" s="2603" t="s">
        <v>3950</v>
      </c>
      <c r="CC4" s="2606" t="s">
        <v>3955</v>
      </c>
      <c r="CD4" s="2607"/>
      <c r="CE4" s="2607"/>
      <c r="CF4" s="2607"/>
      <c r="CG4" s="2607"/>
      <c r="CH4" s="2607"/>
      <c r="CI4" s="2607"/>
      <c r="CJ4" s="2607"/>
      <c r="CK4" s="2607"/>
      <c r="CL4" s="667" t="s">
        <v>475</v>
      </c>
      <c r="CM4" s="668"/>
      <c r="CN4" s="2580" t="s">
        <v>4004</v>
      </c>
      <c r="CO4" s="2580" t="s">
        <v>3958</v>
      </c>
      <c r="CP4" s="2580" t="s">
        <v>3959</v>
      </c>
      <c r="CQ4" s="2580" t="s">
        <v>3960</v>
      </c>
      <c r="CR4" s="2580" t="s">
        <v>2862</v>
      </c>
      <c r="CS4" s="2595" t="s">
        <v>3961</v>
      </c>
      <c r="CT4" s="2595" t="s">
        <v>4005</v>
      </c>
      <c r="CU4" s="2595" t="s">
        <v>3421</v>
      </c>
      <c r="CV4" s="2595" t="s">
        <v>4006</v>
      </c>
      <c r="CW4" s="2595" t="s">
        <v>4007</v>
      </c>
      <c r="CX4" s="2605" t="s">
        <v>4008</v>
      </c>
      <c r="CY4" s="2593" t="s">
        <v>2610</v>
      </c>
    </row>
    <row r="5" spans="1:234" s="543" customFormat="1" ht="142.5" customHeight="1">
      <c r="A5" s="2602"/>
      <c r="B5" s="2543"/>
      <c r="C5" s="2543"/>
      <c r="D5" s="2547"/>
      <c r="E5" s="2547"/>
      <c r="F5" s="2547"/>
      <c r="G5" s="2547"/>
      <c r="H5" s="2547"/>
      <c r="I5" s="2547"/>
      <c r="J5" s="2547"/>
      <c r="K5" s="2547"/>
      <c r="L5" s="2547"/>
      <c r="M5" s="2547"/>
      <c r="N5" s="2547"/>
      <c r="O5" s="2547"/>
      <c r="P5" s="2547"/>
      <c r="Q5" s="2583"/>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47"/>
      <c r="BQ5" s="2547"/>
      <c r="BR5" s="2547"/>
      <c r="BS5" s="2547"/>
      <c r="BT5" s="2547"/>
      <c r="BU5" s="2547"/>
      <c r="BV5" s="2588"/>
      <c r="BW5" s="570" t="s">
        <v>4010</v>
      </c>
      <c r="BX5" s="570" t="s">
        <v>4011</v>
      </c>
      <c r="BY5" s="570" t="s">
        <v>2040</v>
      </c>
      <c r="BZ5" s="570" t="s">
        <v>1452</v>
      </c>
      <c r="CA5" s="2604"/>
      <c r="CB5" s="2604"/>
      <c r="CC5" s="571" t="s">
        <v>3969</v>
      </c>
      <c r="CD5" s="571" t="s">
        <v>4012</v>
      </c>
      <c r="CE5" s="571" t="s">
        <v>3970</v>
      </c>
      <c r="CF5" s="571" t="s">
        <v>4013</v>
      </c>
      <c r="CG5" s="571" t="s">
        <v>4014</v>
      </c>
      <c r="CH5" s="571" t="s">
        <v>3971</v>
      </c>
      <c r="CI5" s="571" t="s">
        <v>3972</v>
      </c>
      <c r="CJ5" s="571" t="s">
        <v>4015</v>
      </c>
      <c r="CK5" s="571" t="s">
        <v>4016</v>
      </c>
      <c r="CL5" s="571" t="s">
        <v>4017</v>
      </c>
      <c r="CM5" s="571" t="s">
        <v>4018</v>
      </c>
      <c r="CN5" s="2567"/>
      <c r="CO5" s="2567"/>
      <c r="CP5" s="2567"/>
      <c r="CQ5" s="2567"/>
      <c r="CR5" s="2567"/>
      <c r="CS5" s="2596"/>
      <c r="CT5" s="2596"/>
      <c r="CU5" s="2596"/>
      <c r="CV5" s="2596"/>
      <c r="CW5" s="2596"/>
      <c r="CX5" s="2579"/>
      <c r="CY5" s="2594"/>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81" t="s">
        <v>3986</v>
      </c>
      <c r="B316" s="2581"/>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81" t="s">
        <v>4064</v>
      </c>
      <c r="B317" s="2581"/>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81" t="s">
        <v>3988</v>
      </c>
      <c r="B318" s="2581"/>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81" t="s">
        <v>4065</v>
      </c>
      <c r="B319" s="2581"/>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81" t="s">
        <v>4066</v>
      </c>
      <c r="B320" s="2581"/>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81" t="s">
        <v>3992</v>
      </c>
      <c r="B321" s="2581"/>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13" t="s">
        <v>3944</v>
      </c>
      <c r="B4" s="2615" t="s">
        <v>3995</v>
      </c>
      <c r="C4" s="2615" t="s">
        <v>3790</v>
      </c>
      <c r="D4" s="2611" t="s">
        <v>1036</v>
      </c>
      <c r="E4" s="2611" t="s">
        <v>187</v>
      </c>
      <c r="F4" s="2611" t="s">
        <v>2027</v>
      </c>
      <c r="G4" s="2611" t="s">
        <v>2210</v>
      </c>
      <c r="H4" s="2611" t="s">
        <v>116</v>
      </c>
      <c r="I4" s="2611" t="s">
        <v>1153</v>
      </c>
      <c r="J4" s="2611" t="s">
        <v>1152</v>
      </c>
      <c r="K4" s="2611" t="s">
        <v>1151</v>
      </c>
      <c r="L4" s="2611" t="s">
        <v>2270</v>
      </c>
      <c r="M4" s="2611" t="s">
        <v>2269</v>
      </c>
      <c r="N4" s="2611" t="s">
        <v>2268</v>
      </c>
      <c r="O4" s="2611" t="s">
        <v>3798</v>
      </c>
      <c r="P4" s="2611" t="s">
        <v>3931</v>
      </c>
      <c r="Q4" s="2611" t="s">
        <v>3800</v>
      </c>
      <c r="R4" s="2625" t="s">
        <v>3998</v>
      </c>
      <c r="S4" s="2626"/>
      <c r="T4" s="2626"/>
      <c r="U4" s="2626"/>
      <c r="V4" s="2627"/>
      <c r="W4" s="2625" t="s">
        <v>3902</v>
      </c>
      <c r="X4" s="2626"/>
      <c r="Y4" s="2626"/>
      <c r="Z4" s="2626"/>
      <c r="AA4" s="2626"/>
      <c r="AB4" s="2626"/>
      <c r="AC4" s="2626"/>
      <c r="AD4" s="2626"/>
      <c r="AE4" s="2626"/>
      <c r="AF4" s="2626"/>
      <c r="AG4" s="2626"/>
      <c r="AH4" s="2626"/>
      <c r="AI4" s="2626"/>
      <c r="AJ4" s="2626"/>
      <c r="AK4" s="2626"/>
      <c r="AL4" s="2626"/>
      <c r="AM4" s="2626"/>
      <c r="AN4" s="2626"/>
      <c r="AO4" s="2626"/>
      <c r="AP4" s="2626"/>
      <c r="AQ4" s="2626"/>
      <c r="AR4" s="2626"/>
      <c r="AS4" s="2626"/>
      <c r="AT4" s="2626"/>
      <c r="AU4" s="2626"/>
      <c r="AV4" s="2627"/>
      <c r="AW4" s="945"/>
      <c r="AX4" s="948" t="s">
        <v>3802</v>
      </c>
      <c r="AY4" s="945"/>
      <c r="AZ4" s="945"/>
      <c r="BA4" s="945"/>
      <c r="BB4" s="945"/>
      <c r="BC4" s="945"/>
      <c r="BD4" s="945"/>
      <c r="BE4" s="945"/>
      <c r="BF4" s="945"/>
      <c r="BG4" s="945" t="s">
        <v>3905</v>
      </c>
      <c r="BH4" s="653"/>
      <c r="BI4" s="653"/>
      <c r="BJ4" s="653"/>
      <c r="BK4" s="653"/>
      <c r="BL4" s="653"/>
      <c r="BM4" s="653"/>
      <c r="BN4" s="653"/>
      <c r="BO4" s="653"/>
      <c r="BP4" s="653"/>
      <c r="BQ4" s="2611" t="s">
        <v>2393</v>
      </c>
      <c r="BR4" s="2611" t="s">
        <v>2398</v>
      </c>
      <c r="BS4" s="2611" t="s">
        <v>4586</v>
      </c>
      <c r="BT4" s="2611" t="s">
        <v>2393</v>
      </c>
      <c r="BU4" s="2611" t="s">
        <v>2399</v>
      </c>
      <c r="BV4" s="2611" t="s">
        <v>2400</v>
      </c>
      <c r="BW4" s="2615" t="s">
        <v>3948</v>
      </c>
      <c r="BX4" s="566" t="s">
        <v>2183</v>
      </c>
      <c r="BY4" s="577"/>
      <c r="BZ4" s="577"/>
      <c r="CA4" s="578"/>
      <c r="CB4" s="2617" t="s">
        <v>4003</v>
      </c>
      <c r="CC4" s="2617" t="s">
        <v>3950</v>
      </c>
      <c r="CD4" s="2617" t="s">
        <v>3951</v>
      </c>
      <c r="CE4" s="2617" t="s">
        <v>3952</v>
      </c>
      <c r="CF4" s="2617" t="s">
        <v>3953</v>
      </c>
      <c r="CG4" s="2617" t="s">
        <v>4070</v>
      </c>
      <c r="CH4" s="2620" t="s">
        <v>3955</v>
      </c>
      <c r="CI4" s="2621"/>
      <c r="CJ4" s="2621"/>
      <c r="CK4" s="2621"/>
      <c r="CL4" s="2621"/>
      <c r="CM4" s="2621"/>
      <c r="CN4" s="2621"/>
      <c r="CO4" s="2621"/>
      <c r="CP4" s="2621"/>
      <c r="CQ4" s="2621"/>
      <c r="CR4" s="2621"/>
      <c r="CS4" s="2621"/>
      <c r="CT4" s="2621"/>
      <c r="CU4" s="2622"/>
      <c r="CV4" s="2620" t="s">
        <v>3956</v>
      </c>
      <c r="CW4" s="2621"/>
      <c r="CX4" s="2621"/>
      <c r="CY4" s="2621"/>
      <c r="CZ4" s="2622"/>
      <c r="DA4" s="2620" t="s">
        <v>3957</v>
      </c>
      <c r="DB4" s="2621"/>
      <c r="DC4" s="2621"/>
      <c r="DD4" s="2622"/>
      <c r="DE4" s="2620" t="s">
        <v>2605</v>
      </c>
      <c r="DF4" s="2621"/>
      <c r="DG4" s="2621"/>
      <c r="DH4" s="2622"/>
      <c r="DI4" s="2620" t="s">
        <v>475</v>
      </c>
      <c r="DJ4" s="2622"/>
      <c r="DK4" s="2617" t="s">
        <v>4004</v>
      </c>
      <c r="DL4" s="2617" t="s">
        <v>3958</v>
      </c>
      <c r="DM4" s="2617" t="s">
        <v>3959</v>
      </c>
      <c r="DN4" s="2617" t="s">
        <v>3960</v>
      </c>
      <c r="DO4" s="2617" t="s">
        <v>2862</v>
      </c>
      <c r="DP4" s="2615" t="s">
        <v>4071</v>
      </c>
      <c r="DQ4" s="2615" t="s">
        <v>4582</v>
      </c>
      <c r="DR4" s="2615" t="s">
        <v>4583</v>
      </c>
      <c r="DS4" s="2615" t="s">
        <v>4584</v>
      </c>
      <c r="DT4" s="2615" t="s">
        <v>4007</v>
      </c>
      <c r="DU4" s="2615" t="s">
        <v>4160</v>
      </c>
      <c r="DV4" s="2623" t="s">
        <v>2610</v>
      </c>
    </row>
    <row r="5" spans="1:256" s="543" customFormat="1" ht="100.2">
      <c r="A5" s="2614"/>
      <c r="B5" s="2616"/>
      <c r="C5" s="2616"/>
      <c r="D5" s="2612"/>
      <c r="E5" s="2612"/>
      <c r="F5" s="2612"/>
      <c r="G5" s="2612"/>
      <c r="H5" s="2612"/>
      <c r="I5" s="2612"/>
      <c r="J5" s="2612"/>
      <c r="K5" s="2612"/>
      <c r="L5" s="2612"/>
      <c r="M5" s="2612"/>
      <c r="N5" s="2612"/>
      <c r="O5" s="2612"/>
      <c r="P5" s="2612"/>
      <c r="Q5" s="2612"/>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12"/>
      <c r="BR5" s="2612"/>
      <c r="BS5" s="2612"/>
      <c r="BT5" s="2612"/>
      <c r="BU5" s="2612"/>
      <c r="BV5" s="2612"/>
      <c r="BW5" s="2619"/>
      <c r="BX5" s="826" t="s">
        <v>4010</v>
      </c>
      <c r="BY5" s="826" t="s">
        <v>4011</v>
      </c>
      <c r="BZ5" s="826" t="s">
        <v>3967</v>
      </c>
      <c r="CA5" s="826" t="s">
        <v>4580</v>
      </c>
      <c r="CB5" s="2618"/>
      <c r="CC5" s="2618"/>
      <c r="CD5" s="2618"/>
      <c r="CE5" s="2618"/>
      <c r="CF5" s="2618"/>
      <c r="CG5" s="2618"/>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18"/>
      <c r="DL5" s="2618"/>
      <c r="DM5" s="2618"/>
      <c r="DN5" s="2618"/>
      <c r="DO5" s="2618"/>
      <c r="DP5" s="2619"/>
      <c r="DQ5" s="2619"/>
      <c r="DR5" s="2619"/>
      <c r="DS5" s="2619"/>
      <c r="DT5" s="2619"/>
      <c r="DU5" s="2619"/>
      <c r="DV5" s="2624"/>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4799</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5155</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5156</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5157</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5158</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5159</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5160</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5161</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5162</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5163</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5164</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5165</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5166</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5167</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5168</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5169</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5170</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5171</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10" t="s">
        <v>4162</v>
      </c>
      <c r="B343" s="2610"/>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10" t="s">
        <v>4163</v>
      </c>
      <c r="B344" s="2610"/>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10" t="s">
        <v>4164</v>
      </c>
      <c r="B345" s="2610"/>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10" t="s">
        <v>4165</v>
      </c>
      <c r="B346" s="2610"/>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10" t="s">
        <v>4166</v>
      </c>
      <c r="B347" s="2610"/>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10" t="s">
        <v>4167</v>
      </c>
      <c r="B348" s="2610"/>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4765</v>
      </c>
      <c r="GQ1" s="2270" t="s">
        <v>4762</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41" t="s">
        <v>3789</v>
      </c>
      <c r="B8" s="2628" t="s">
        <v>3790</v>
      </c>
      <c r="C8" s="2634" t="s">
        <v>4360</v>
      </c>
      <c r="D8" s="2634" t="s">
        <v>4081</v>
      </c>
      <c r="E8" s="2634" t="s">
        <v>4082</v>
      </c>
      <c r="F8" s="2634" t="s">
        <v>4083</v>
      </c>
      <c r="G8" s="2634" t="s">
        <v>4084</v>
      </c>
      <c r="H8" s="2634" t="s">
        <v>4085</v>
      </c>
      <c r="I8" s="2634" t="s">
        <v>4086</v>
      </c>
      <c r="J8" s="2634" t="s">
        <v>4087</v>
      </c>
      <c r="K8" s="2634" t="s">
        <v>4088</v>
      </c>
      <c r="L8" s="2634" t="s">
        <v>4089</v>
      </c>
      <c r="M8" s="2634" t="s">
        <v>4090</v>
      </c>
      <c r="N8" s="2634" t="s">
        <v>4091</v>
      </c>
      <c r="O8" s="2634" t="s">
        <v>4092</v>
      </c>
      <c r="P8" s="2634" t="s">
        <v>4093</v>
      </c>
      <c r="Q8" s="2634" t="s">
        <v>4094</v>
      </c>
      <c r="R8" s="2634" t="s">
        <v>4095</v>
      </c>
      <c r="S8" s="2634" t="s">
        <v>4096</v>
      </c>
      <c r="T8" s="2628" t="s">
        <v>4097</v>
      </c>
      <c r="U8" s="2628" t="s">
        <v>4098</v>
      </c>
      <c r="V8" s="2628" t="s">
        <v>3800</v>
      </c>
      <c r="W8" s="2637" t="s">
        <v>2285</v>
      </c>
      <c r="X8" s="2637"/>
      <c r="Y8" s="2637"/>
      <c r="Z8" s="2637"/>
      <c r="AA8" s="2637"/>
      <c r="AB8" s="2637"/>
      <c r="AC8" s="2637"/>
      <c r="AD8" s="2644"/>
      <c r="AE8" s="2644"/>
      <c r="AF8" s="2644"/>
      <c r="AG8" s="2644"/>
      <c r="AH8" s="2644"/>
      <c r="AI8" s="2644"/>
      <c r="AJ8" s="2644"/>
      <c r="AK8" s="2644"/>
      <c r="AL8" s="2644"/>
      <c r="AM8" s="2644"/>
      <c r="AN8" s="2644"/>
      <c r="AO8" s="2644"/>
      <c r="AP8" s="2644"/>
      <c r="AQ8" s="2644"/>
      <c r="AR8" s="2644"/>
      <c r="AS8" s="2644"/>
      <c r="AT8" s="2644"/>
      <c r="AU8" s="2644"/>
      <c r="AV8" s="2644"/>
      <c r="AW8" s="2644"/>
      <c r="AX8" s="2644"/>
      <c r="AY8" s="2644"/>
      <c r="AZ8" s="2644"/>
      <c r="BA8" s="2644"/>
      <c r="BB8" s="2644"/>
      <c r="BC8" s="2644"/>
      <c r="BD8" s="2644"/>
      <c r="BE8" s="2644"/>
      <c r="BF8" s="2645"/>
      <c r="BG8" s="2639" t="s">
        <v>3802</v>
      </c>
      <c r="BH8" s="2639"/>
      <c r="BI8" s="2639"/>
      <c r="BJ8" s="2639"/>
      <c r="BK8" s="2639"/>
      <c r="BL8" s="2639"/>
      <c r="BM8" s="2639"/>
      <c r="BN8" s="2639"/>
      <c r="BO8" s="2639"/>
      <c r="BP8" s="2639"/>
      <c r="BQ8" s="2639"/>
      <c r="BR8" s="2639"/>
      <c r="BS8" s="2639"/>
      <c r="BT8" s="2637" t="s">
        <v>3803</v>
      </c>
      <c r="BU8" s="2637"/>
      <c r="BV8" s="2637"/>
      <c r="BW8" s="2637"/>
      <c r="BX8" s="2637"/>
      <c r="BY8" s="2637"/>
      <c r="BZ8" s="2637"/>
      <c r="CA8" s="2637"/>
      <c r="CB8" s="2637"/>
      <c r="CC8" s="2637"/>
      <c r="CD8" s="2637"/>
      <c r="CE8" s="2637"/>
      <c r="CF8" s="2630" t="s">
        <v>2399</v>
      </c>
      <c r="CG8" s="2630" t="s">
        <v>2400</v>
      </c>
      <c r="CH8" s="2630" t="s">
        <v>2401</v>
      </c>
      <c r="CI8" s="2630" t="s">
        <v>2405</v>
      </c>
      <c r="CJ8" s="2630" t="s">
        <v>2406</v>
      </c>
      <c r="CK8" s="2630" t="s">
        <v>4099</v>
      </c>
      <c r="CL8" s="2630" t="s">
        <v>2403</v>
      </c>
      <c r="CM8" s="2630" t="s">
        <v>2404</v>
      </c>
      <c r="CN8" s="2638" t="s">
        <v>4100</v>
      </c>
      <c r="CO8" s="2639"/>
      <c r="CP8" s="2638"/>
      <c r="CQ8" s="2640"/>
      <c r="CR8" s="2640"/>
      <c r="CS8" s="2640"/>
      <c r="CT8" s="2640"/>
      <c r="CU8" s="2640"/>
      <c r="CV8" s="2640"/>
      <c r="CW8" s="2640"/>
      <c r="CX8" s="2639"/>
      <c r="CY8" s="2639"/>
      <c r="CZ8" s="2640"/>
      <c r="DA8" s="2640"/>
      <c r="DB8" s="2638"/>
      <c r="DC8" s="2628" t="s">
        <v>3907</v>
      </c>
      <c r="DD8" s="2628" t="s">
        <v>3908</v>
      </c>
      <c r="DE8" s="2646" t="s">
        <v>3909</v>
      </c>
      <c r="DF8" s="2646" t="s">
        <v>4101</v>
      </c>
      <c r="DG8" s="2646" t="s">
        <v>4102</v>
      </c>
      <c r="DH8" s="2628" t="s">
        <v>3604</v>
      </c>
      <c r="DI8" s="2628" t="s">
        <v>4103</v>
      </c>
      <c r="DJ8" s="2646" t="s">
        <v>3810</v>
      </c>
      <c r="DK8" s="2628" t="s">
        <v>4104</v>
      </c>
      <c r="DL8" s="2628" t="s">
        <v>3811</v>
      </c>
      <c r="DM8" s="2646" t="s">
        <v>3812</v>
      </c>
      <c r="DN8" s="2628" t="s">
        <v>4633</v>
      </c>
      <c r="DO8" s="2628" t="s">
        <v>4567</v>
      </c>
      <c r="DP8" s="2628" t="s">
        <v>4105</v>
      </c>
      <c r="DQ8" s="2628" t="s">
        <v>4106</v>
      </c>
      <c r="DR8" s="2630" t="s">
        <v>4107</v>
      </c>
      <c r="DS8" s="2630" t="s">
        <v>4108</v>
      </c>
      <c r="DT8" s="2630" t="s">
        <v>4109</v>
      </c>
      <c r="DU8" s="2630" t="s">
        <v>4110</v>
      </c>
      <c r="DV8" s="2630" t="s">
        <v>4111</v>
      </c>
      <c r="DW8" s="2630" t="s">
        <v>4112</v>
      </c>
      <c r="DX8" s="2630" t="s">
        <v>4113</v>
      </c>
      <c r="DY8" s="2628" t="s">
        <v>4114</v>
      </c>
      <c r="DZ8" s="2628" t="s">
        <v>4115</v>
      </c>
      <c r="EA8" s="2628" t="s">
        <v>4116</v>
      </c>
      <c r="EB8" s="2628" t="s">
        <v>4634</v>
      </c>
      <c r="EC8" s="2628" t="s">
        <v>1739</v>
      </c>
      <c r="ED8" s="2628" t="s">
        <v>2901</v>
      </c>
      <c r="EE8" s="2628" t="s">
        <v>406</v>
      </c>
      <c r="EF8" s="2628" t="s">
        <v>4117</v>
      </c>
      <c r="EG8" s="2653" t="s">
        <v>3816</v>
      </c>
      <c r="EH8" s="2628" t="s">
        <v>3817</v>
      </c>
      <c r="EI8" s="2628" t="s">
        <v>4118</v>
      </c>
      <c r="EJ8" s="2628" t="s">
        <v>3818</v>
      </c>
      <c r="EK8" s="2628" t="s">
        <v>3819</v>
      </c>
      <c r="EL8" s="2628" t="s">
        <v>4119</v>
      </c>
      <c r="EM8" s="2628" t="s">
        <v>4120</v>
      </c>
      <c r="EN8" s="2628" t="s">
        <v>4121</v>
      </c>
      <c r="EO8" s="2630" t="s">
        <v>3821</v>
      </c>
      <c r="EP8" s="2630" t="s">
        <v>3823</v>
      </c>
      <c r="EQ8" s="2630" t="s">
        <v>3824</v>
      </c>
      <c r="ER8" s="2630" t="s">
        <v>3825</v>
      </c>
      <c r="ES8" s="2630" t="s">
        <v>3826</v>
      </c>
      <c r="ET8" s="2630" t="s">
        <v>3827</v>
      </c>
      <c r="EU8" s="2630" t="s">
        <v>1736</v>
      </c>
      <c r="EV8" s="2630" t="s">
        <v>1380</v>
      </c>
      <c r="EW8" s="2630" t="s">
        <v>675</v>
      </c>
      <c r="EX8" s="2630" t="s">
        <v>1904</v>
      </c>
      <c r="EY8" s="2632" t="s">
        <v>4671</v>
      </c>
      <c r="EZ8" s="2632" t="s">
        <v>4672</v>
      </c>
      <c r="FA8" s="2649" t="s">
        <v>4807</v>
      </c>
      <c r="FB8" s="2649" t="s">
        <v>4808</v>
      </c>
      <c r="FC8" s="2649" t="s">
        <v>4809</v>
      </c>
      <c r="FD8" s="2649" t="s">
        <v>1927</v>
      </c>
      <c r="FE8" s="2630" t="s">
        <v>394</v>
      </c>
      <c r="FF8" s="2630" t="s">
        <v>790</v>
      </c>
      <c r="FG8" s="2630" t="s">
        <v>1196</v>
      </c>
      <c r="FH8" s="2630" t="s">
        <v>1195</v>
      </c>
      <c r="FI8" s="2628" t="s">
        <v>2557</v>
      </c>
      <c r="FJ8" s="2628" t="s">
        <v>4122</v>
      </c>
      <c r="FK8" s="2628" t="s">
        <v>4123</v>
      </c>
      <c r="FL8" s="2628" t="s">
        <v>4124</v>
      </c>
      <c r="FM8" s="2628" t="s">
        <v>4125</v>
      </c>
      <c r="FN8" s="2628" t="s">
        <v>4126</v>
      </c>
      <c r="FO8" s="2628" t="s">
        <v>3923</v>
      </c>
      <c r="FP8" s="2628" t="s">
        <v>4127</v>
      </c>
      <c r="FQ8" s="2628" t="s">
        <v>4128</v>
      </c>
      <c r="FR8" s="2628" t="s">
        <v>4129</v>
      </c>
      <c r="FS8" s="2628" t="s">
        <v>4130</v>
      </c>
      <c r="FT8" s="2628" t="s">
        <v>4131</v>
      </c>
      <c r="FU8" s="2628" t="s">
        <v>4132</v>
      </c>
      <c r="FV8" s="2628" t="s">
        <v>4133</v>
      </c>
      <c r="FW8" s="2628" t="s">
        <v>4134</v>
      </c>
      <c r="FX8" s="2628" t="s">
        <v>2414</v>
      </c>
      <c r="FY8" s="2628" t="s">
        <v>2411</v>
      </c>
      <c r="FZ8" s="2628" t="s">
        <v>4135</v>
      </c>
      <c r="GA8" s="2628" t="s">
        <v>4136</v>
      </c>
      <c r="GB8" s="2628" t="s">
        <v>4137</v>
      </c>
      <c r="GC8" s="2628" t="s">
        <v>4138</v>
      </c>
      <c r="GD8" s="2628" t="s">
        <v>3853</v>
      </c>
      <c r="GE8" s="2628" t="s">
        <v>4139</v>
      </c>
      <c r="GF8" s="2628" t="s">
        <v>4140</v>
      </c>
      <c r="GG8" s="2628" t="s">
        <v>4141</v>
      </c>
      <c r="GH8" s="2628" t="s">
        <v>4142</v>
      </c>
      <c r="GI8" s="2628" t="s">
        <v>4143</v>
      </c>
      <c r="GJ8" s="2630" t="s">
        <v>3941</v>
      </c>
      <c r="GK8" s="2651"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42"/>
      <c r="B9" s="2643"/>
      <c r="C9" s="2635"/>
      <c r="D9" s="2635"/>
      <c r="E9" s="2635"/>
      <c r="F9" s="2635"/>
      <c r="G9" s="2635"/>
      <c r="H9" s="2635"/>
      <c r="I9" s="2635"/>
      <c r="J9" s="2635"/>
      <c r="K9" s="2635"/>
      <c r="L9" s="2635"/>
      <c r="M9" s="2635"/>
      <c r="N9" s="2635"/>
      <c r="O9" s="2635"/>
      <c r="P9" s="2635"/>
      <c r="Q9" s="2635"/>
      <c r="R9" s="2635"/>
      <c r="S9" s="2648"/>
      <c r="T9" s="2629"/>
      <c r="U9" s="2629"/>
      <c r="V9" s="2629"/>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36"/>
      <c r="CG9" s="2636"/>
      <c r="CH9" s="2636"/>
      <c r="CI9" s="2636"/>
      <c r="CJ9" s="2636"/>
      <c r="CK9" s="2636"/>
      <c r="CL9" s="2636"/>
      <c r="CM9" s="2636"/>
      <c r="CN9" s="1028" t="s">
        <v>2299</v>
      </c>
      <c r="CO9" s="1028" t="s">
        <v>2303</v>
      </c>
      <c r="CP9" s="1028" t="s">
        <v>533</v>
      </c>
      <c r="CQ9" s="1028" t="s">
        <v>2302</v>
      </c>
      <c r="CR9" s="2265" t="s">
        <v>4864</v>
      </c>
      <c r="CS9" s="2265" t="s">
        <v>4865</v>
      </c>
      <c r="CT9" s="1028" t="s">
        <v>1296</v>
      </c>
      <c r="CU9" s="1028" t="s">
        <v>2317</v>
      </c>
      <c r="CV9" s="1028" t="s">
        <v>895</v>
      </c>
      <c r="CW9" s="1028" t="s">
        <v>2300</v>
      </c>
      <c r="CX9" s="1028" t="s">
        <v>2301</v>
      </c>
      <c r="CY9" s="1028" t="s">
        <v>2127</v>
      </c>
      <c r="CZ9" s="1028" t="s">
        <v>2304</v>
      </c>
      <c r="DA9" s="1028" t="s">
        <v>1874</v>
      </c>
      <c r="DB9" s="1028" t="s">
        <v>896</v>
      </c>
      <c r="DC9" s="2629"/>
      <c r="DD9" s="2629"/>
      <c r="DE9" s="2647"/>
      <c r="DF9" s="2647"/>
      <c r="DG9" s="2647"/>
      <c r="DH9" s="2629"/>
      <c r="DI9" s="2629"/>
      <c r="DJ9" s="2647"/>
      <c r="DK9" s="2629"/>
      <c r="DL9" s="2629"/>
      <c r="DM9" s="2647"/>
      <c r="DN9" s="2629"/>
      <c r="DO9" s="2629"/>
      <c r="DP9" s="2629"/>
      <c r="DQ9" s="2629"/>
      <c r="DR9" s="2631"/>
      <c r="DS9" s="2631"/>
      <c r="DT9" s="2631"/>
      <c r="DU9" s="2631"/>
      <c r="DV9" s="2631"/>
      <c r="DW9" s="2631"/>
      <c r="DX9" s="2631"/>
      <c r="DY9" s="2629"/>
      <c r="DZ9" s="2629"/>
      <c r="EA9" s="2629"/>
      <c r="EB9" s="2629"/>
      <c r="EC9" s="2629"/>
      <c r="ED9" s="2629"/>
      <c r="EE9" s="2629"/>
      <c r="EF9" s="2629"/>
      <c r="EG9" s="2654"/>
      <c r="EH9" s="2629"/>
      <c r="EI9" s="2629"/>
      <c r="EJ9" s="2629"/>
      <c r="EK9" s="2629"/>
      <c r="EL9" s="2629"/>
      <c r="EM9" s="2629"/>
      <c r="EN9" s="2629"/>
      <c r="EO9" s="2631"/>
      <c r="EP9" s="2631"/>
      <c r="EQ9" s="2631"/>
      <c r="ER9" s="2631"/>
      <c r="ES9" s="2631"/>
      <c r="ET9" s="2631"/>
      <c r="EU9" s="2631"/>
      <c r="EV9" s="2631"/>
      <c r="EW9" s="2631"/>
      <c r="EX9" s="2631"/>
      <c r="EY9" s="2633"/>
      <c r="EZ9" s="2633"/>
      <c r="FA9" s="2650"/>
      <c r="FB9" s="2650"/>
      <c r="FC9" s="2650"/>
      <c r="FD9" s="2650"/>
      <c r="FE9" s="2631"/>
      <c r="FF9" s="2631"/>
      <c r="FG9" s="2631"/>
      <c r="FH9" s="2631"/>
      <c r="FI9" s="2629"/>
      <c r="FJ9" s="2629"/>
      <c r="FK9" s="2629"/>
      <c r="FL9" s="2629"/>
      <c r="FM9" s="2629"/>
      <c r="FN9" s="2629"/>
      <c r="FO9" s="2629"/>
      <c r="FP9" s="2629"/>
      <c r="FQ9" s="2629"/>
      <c r="FR9" s="2629"/>
      <c r="FS9" s="2629"/>
      <c r="FT9" s="2629"/>
      <c r="FU9" s="2629"/>
      <c r="FV9" s="2629"/>
      <c r="FW9" s="2629"/>
      <c r="FX9" s="2629"/>
      <c r="FY9" s="2629"/>
      <c r="FZ9" s="2629"/>
      <c r="GA9" s="2629"/>
      <c r="GB9" s="2629"/>
      <c r="GC9" s="2629"/>
      <c r="GD9" s="2629"/>
      <c r="GE9" s="2629"/>
      <c r="GF9" s="2629"/>
      <c r="GG9" s="2629"/>
      <c r="GH9" s="2629"/>
      <c r="GI9" s="2629"/>
      <c r="GJ9" s="2636"/>
      <c r="GK9" s="2652"/>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4869</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4757</v>
      </c>
      <c r="EZ10" s="1033" t="s">
        <v>4756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655">
        <f>I17+L17</f>
        <v>0</v>
      </c>
      <c r="O6" s="1295"/>
    </row>
    <row r="7" spans="4:16" ht="15.6" hidden="1" outlineLevel="1">
      <c r="D7" s="1305"/>
      <c r="F7" s="1306"/>
      <c r="G7" s="1302" t="s">
        <v>4466</v>
      </c>
      <c r="H7" s="1924" t="s">
        <v>2060</v>
      </c>
      <c r="I7" s="1859"/>
      <c r="J7" s="1302">
        <f>I7*25</f>
        <v>0</v>
      </c>
      <c r="K7" s="1303" t="s">
        <v>4467</v>
      </c>
      <c r="L7" s="1301">
        <v>0</v>
      </c>
      <c r="M7" s="1304">
        <f>L7*3*25</f>
        <v>0</v>
      </c>
      <c r="N7" s="2656"/>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655">
        <f>J18+M18</f>
        <v>160</v>
      </c>
      <c r="O9" s="1295"/>
    </row>
    <row r="10" spans="4:16" ht="15.6" hidden="1" outlineLevel="1">
      <c r="E10" s="1305"/>
      <c r="F10" s="1293"/>
      <c r="G10" s="1309"/>
      <c r="H10" s="1925" t="s">
        <v>2062</v>
      </c>
      <c r="I10" s="1859"/>
      <c r="J10" s="1302">
        <f>I10*75</f>
        <v>0</v>
      </c>
      <c r="K10" s="1310" t="s">
        <v>4472</v>
      </c>
      <c r="L10" s="1301">
        <v>1</v>
      </c>
      <c r="M10" s="1304">
        <f>L10*160</f>
        <v>160</v>
      </c>
      <c r="N10" s="2657"/>
      <c r="O10" s="1295"/>
    </row>
    <row r="11" spans="4:16" ht="15.6" hidden="1" outlineLevel="1">
      <c r="E11" s="1305"/>
      <c r="F11" s="1293"/>
      <c r="G11" s="1309"/>
      <c r="H11" s="1925" t="s">
        <v>2063</v>
      </c>
      <c r="I11" s="1859"/>
      <c r="J11" s="1302">
        <f>I11*100</f>
        <v>0</v>
      </c>
      <c r="K11" s="1310" t="s">
        <v>4473</v>
      </c>
      <c r="L11" s="1301"/>
      <c r="M11" s="1304">
        <f>L11*250</f>
        <v>0</v>
      </c>
      <c r="N11" s="2657"/>
      <c r="O11" s="1295"/>
    </row>
    <row r="12" spans="4:16" ht="15.6" hidden="1" outlineLevel="1">
      <c r="E12" s="1305"/>
      <c r="F12" s="1293"/>
      <c r="G12" s="1309"/>
      <c r="H12" s="1926"/>
      <c r="I12" s="1859"/>
      <c r="J12" s="1311"/>
      <c r="K12" s="1310" t="s">
        <v>4474</v>
      </c>
      <c r="L12" s="1301"/>
      <c r="M12" s="1304">
        <f>L12*320</f>
        <v>0</v>
      </c>
      <c r="N12" s="2657"/>
      <c r="O12" s="1295"/>
    </row>
    <row r="13" spans="4:16" ht="15.6" hidden="1" outlineLevel="1">
      <c r="E13" s="1305"/>
      <c r="F13" s="1293"/>
      <c r="G13" s="1309"/>
      <c r="H13" s="1926"/>
      <c r="I13" s="1859"/>
      <c r="J13" s="1311"/>
      <c r="K13" s="1310" t="s">
        <v>4475</v>
      </c>
      <c r="L13" s="1301">
        <v>0</v>
      </c>
      <c r="M13" s="1304">
        <f>L13*400</f>
        <v>0</v>
      </c>
      <c r="N13" s="2657"/>
      <c r="O13" s="1295"/>
    </row>
    <row r="14" spans="4:16" ht="15.6" hidden="1" outlineLevel="1">
      <c r="E14" s="1305"/>
      <c r="F14" s="1293"/>
      <c r="G14" s="1309"/>
      <c r="H14" s="1926"/>
      <c r="I14" s="1859"/>
      <c r="J14" s="1311"/>
      <c r="K14" s="1310" t="s">
        <v>4476</v>
      </c>
      <c r="L14" s="1301">
        <v>0</v>
      </c>
      <c r="M14" s="1304">
        <f>L14*560</f>
        <v>0</v>
      </c>
      <c r="N14" s="2657"/>
      <c r="O14" s="1295"/>
    </row>
    <row r="15" spans="4:16" ht="15.6" hidden="1" outlineLevel="1">
      <c r="E15" s="1305"/>
      <c r="F15" s="1293"/>
      <c r="G15" s="1309"/>
      <c r="H15" s="1926"/>
      <c r="I15" s="1859"/>
      <c r="J15" s="1311"/>
      <c r="K15" s="1310" t="s">
        <v>4477</v>
      </c>
      <c r="L15" s="1301">
        <v>0</v>
      </c>
      <c r="M15" s="1304">
        <f>L15*630</f>
        <v>0</v>
      </c>
      <c r="N15" s="2657"/>
      <c r="O15" s="1295"/>
    </row>
    <row r="16" spans="4:16" ht="15.6" hidden="1" outlineLevel="1">
      <c r="E16" s="1305"/>
      <c r="F16" s="1293"/>
      <c r="G16" s="1312"/>
      <c r="H16" s="1925"/>
      <c r="I16" s="1859"/>
      <c r="J16" s="1311"/>
      <c r="K16" s="1313">
        <v>1000</v>
      </c>
      <c r="L16" s="1301">
        <v>0</v>
      </c>
      <c r="M16" s="1304">
        <f>L16*1000</f>
        <v>0</v>
      </c>
      <c r="N16" s="2658"/>
      <c r="O16" s="1295"/>
    </row>
    <row r="17" spans="1:23" ht="15.6" hidden="1" outlineLevel="1">
      <c r="E17" s="87">
        <f>chitiet!G5</f>
        <v>3</v>
      </c>
      <c r="F17" s="1293"/>
      <c r="G17" s="1314"/>
      <c r="H17" s="1925"/>
      <c r="I17" s="1859"/>
      <c r="J17" s="1315"/>
      <c r="K17" s="1316">
        <v>2000</v>
      </c>
      <c r="L17" s="1301">
        <v>0</v>
      </c>
      <c r="M17" s="1304">
        <f>L17*2000</f>
        <v>0</v>
      </c>
      <c r="N17" s="2656"/>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4862</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59" t="s">
        <v>1714</v>
      </c>
      <c r="E22" s="2659" t="s">
        <v>2608</v>
      </c>
      <c r="F22" s="2659" t="s">
        <v>2609</v>
      </c>
      <c r="G22" s="2659" t="s">
        <v>2604</v>
      </c>
      <c r="H22" s="1864" t="s">
        <v>4315</v>
      </c>
      <c r="I22" s="1865"/>
      <c r="J22" s="1069"/>
      <c r="K22" s="1070"/>
      <c r="L22" s="2661" t="s">
        <v>2610</v>
      </c>
      <c r="M22" s="977"/>
    </row>
    <row r="23" spans="1:23" s="1086" customFormat="1" ht="27" customHeight="1">
      <c r="A23" s="1156"/>
      <c r="B23" s="1327"/>
      <c r="C23" s="1327"/>
      <c r="D23" s="2660"/>
      <c r="E23" s="2660"/>
      <c r="F23" s="2660"/>
      <c r="G23" s="2660"/>
      <c r="H23" s="1044" t="s">
        <v>4314</v>
      </c>
      <c r="I23" s="1044" t="s">
        <v>4311</v>
      </c>
      <c r="J23" s="1071" t="s">
        <v>4312</v>
      </c>
      <c r="K23" s="1071" t="s">
        <v>4313</v>
      </c>
      <c r="L23" s="2662"/>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4829</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4777</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4781</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4777</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4861</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4777</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4805</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4806</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4814</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4818</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4878</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4879</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4882</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4883</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4884</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4885</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4886</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4887</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4888</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4890</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4889</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4891</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4894</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4896</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4897</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4849</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4756</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4816</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4863</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659" t="s">
        <v>2289</v>
      </c>
      <c r="G9" s="2659" t="s">
        <v>2604</v>
      </c>
      <c r="H9" s="1956" t="s">
        <v>4315</v>
      </c>
      <c r="I9" s="1833"/>
      <c r="J9" s="1833"/>
      <c r="K9" s="1833"/>
      <c r="L9" s="1833"/>
      <c r="M9" s="1833"/>
      <c r="N9" s="1833"/>
      <c r="O9" s="1833"/>
      <c r="P9" s="929"/>
      <c r="Q9" s="930"/>
      <c r="R9" s="931"/>
      <c r="S9" s="2663" t="s">
        <v>2610</v>
      </c>
    </row>
    <row r="10" spans="1:20" ht="23.25" customHeight="1">
      <c r="B10" s="1580"/>
      <c r="C10" s="1020" t="s">
        <v>512</v>
      </c>
      <c r="D10" s="1538" t="s">
        <v>4317</v>
      </c>
      <c r="E10" s="1044" t="s">
        <v>4422</v>
      </c>
      <c r="F10" s="2660"/>
      <c r="G10" s="2660"/>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664"/>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4869</v>
      </c>
      <c r="C630" s="64" t="str">
        <f t="shared" ref="C630:C640" si="106">IF(OR(P630&lt;&gt;0,H630&lt;&gt;0),"x"," ")</f>
        <v xml:space="preserve"> </v>
      </c>
      <c r="D630" s="1554"/>
      <c r="E630" s="1048"/>
      <c r="F630" s="1396" t="s">
        <v>4867</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4868</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4732</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4728</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4810</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4728</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4871</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4864</v>
      </c>
      <c r="C863" s="1015" t="str">
        <f t="shared" si="157"/>
        <v xml:space="preserve"> </v>
      </c>
      <c r="D863" s="1542"/>
      <c r="E863" s="1048"/>
      <c r="F863" s="1396" t="s">
        <v>4866</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4872</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4873</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4865</v>
      </c>
      <c r="C874" s="1015" t="str">
        <f t="shared" ref="C874:C884" si="169">IF(OR(P874&lt;&gt;0,H874&lt;&gt;0),"x"," ")</f>
        <v xml:space="preserve"> </v>
      </c>
      <c r="D874" s="1542"/>
      <c r="E874" s="1048"/>
      <c r="F874" s="1396" t="s">
        <v>4870</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4872</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4873</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4874</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4875</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4874</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4875</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4752</v>
      </c>
      <c r="C1083" s="1855" t="str">
        <f t="shared" si="199"/>
        <v xml:space="preserve"> </v>
      </c>
      <c r="D1083" s="1542"/>
      <c r="E1083" s="1048"/>
      <c r="F1083" s="1396" t="s">
        <v>4776</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4738</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4777</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4762</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4764</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4756</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4757</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4876</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4777</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4765</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4778</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71" t="s">
        <v>4239</v>
      </c>
      <c r="B1" s="2671"/>
      <c r="C1" s="2671"/>
      <c r="D1" s="2671"/>
      <c r="E1" s="2671"/>
      <c r="F1" s="2671"/>
      <c r="G1" s="2671"/>
      <c r="H1" s="2671"/>
      <c r="I1" s="2671"/>
      <c r="J1" s="2671"/>
      <c r="K1" s="2671"/>
      <c r="L1" s="2671"/>
      <c r="M1" s="2671"/>
      <c r="N1" s="2671"/>
      <c r="O1" s="2671"/>
      <c r="P1" s="2671"/>
      <c r="R1" s="850"/>
    </row>
    <row r="2" spans="1:24" ht="35.25" customHeight="1">
      <c r="A2" s="2670" t="str">
        <f>"Tên công trình: "&amp;Solieu!C6</f>
        <v>Tên công trình: 00</v>
      </c>
      <c r="B2" s="2670"/>
      <c r="C2" s="2670"/>
      <c r="D2" s="2670"/>
      <c r="E2" s="2670"/>
      <c r="F2" s="2670"/>
      <c r="G2" s="2670"/>
      <c r="H2" s="2670"/>
      <c r="I2" s="2670"/>
      <c r="J2" s="2670"/>
      <c r="K2" s="2665" t="str">
        <f>"Đơn vị thi công: "&amp;Solieu!C10</f>
        <v>Đơn vị thi công: 06</v>
      </c>
      <c r="L2" s="2665"/>
      <c r="M2" s="2665"/>
      <c r="N2" s="2665"/>
      <c r="O2" s="2665"/>
      <c r="P2" s="2665"/>
    </row>
    <row r="3" spans="1:24" ht="26.25" customHeight="1" thickBot="1">
      <c r="A3" s="2670" t="s">
        <v>4240</v>
      </c>
      <c r="B3" s="2670"/>
      <c r="C3" s="2670"/>
      <c r="D3" s="2670"/>
      <c r="E3" s="2670"/>
      <c r="F3" s="2670"/>
      <c r="G3" s="2670"/>
      <c r="H3" s="2670"/>
      <c r="I3" s="2670"/>
      <c r="J3" s="2670"/>
      <c r="K3" s="2672" t="s">
        <v>4241</v>
      </c>
      <c r="L3" s="2673"/>
      <c r="M3" s="2673"/>
      <c r="N3" s="2673"/>
      <c r="O3" s="2673"/>
      <c r="P3" s="2674"/>
    </row>
    <row r="4" spans="1:24" ht="26.25" customHeight="1" thickTop="1">
      <c r="A4" s="2670" t="s">
        <v>4242</v>
      </c>
      <c r="B4" s="2670"/>
      <c r="C4" s="2670"/>
      <c r="D4" s="2670"/>
      <c r="E4" s="2670"/>
      <c r="F4" s="2670"/>
      <c r="G4" s="2670"/>
      <c r="H4" s="2670"/>
      <c r="I4" s="2670"/>
      <c r="J4" s="2670"/>
      <c r="K4" s="2670"/>
      <c r="L4" s="2670"/>
      <c r="M4" s="2670"/>
      <c r="N4" s="2670"/>
      <c r="O4" s="2670"/>
      <c r="P4" s="2670"/>
      <c r="R4" s="940"/>
      <c r="S4" s="753"/>
      <c r="T4" s="754"/>
      <c r="U4" s="950"/>
      <c r="V4" s="939"/>
      <c r="W4" s="951"/>
      <c r="X4" s="952"/>
    </row>
    <row r="5" spans="1:24" ht="28.5" customHeight="1">
      <c r="A5" s="2665" t="s">
        <v>4243</v>
      </c>
      <c r="B5" s="2665" t="s">
        <v>4244</v>
      </c>
      <c r="C5" s="2665"/>
      <c r="D5" s="2665" t="s">
        <v>4245</v>
      </c>
      <c r="E5" s="893" t="s">
        <v>4246</v>
      </c>
      <c r="F5" s="893"/>
      <c r="G5" s="893"/>
      <c r="H5" s="893"/>
      <c r="I5" s="893"/>
      <c r="J5" s="893"/>
      <c r="K5" s="893"/>
      <c r="L5" s="893"/>
      <c r="M5" s="893"/>
      <c r="N5" s="2666" t="s">
        <v>4247</v>
      </c>
      <c r="O5" s="2665" t="s">
        <v>4248</v>
      </c>
      <c r="P5" s="2665"/>
      <c r="R5" s="940"/>
      <c r="S5" s="753"/>
      <c r="T5" s="754"/>
      <c r="U5" s="953"/>
      <c r="V5" s="938"/>
      <c r="W5" s="937"/>
      <c r="X5" s="938"/>
    </row>
    <row r="6" spans="1:24" ht="28.5" customHeight="1">
      <c r="A6" s="2665"/>
      <c r="B6" s="2665" t="s">
        <v>4249</v>
      </c>
      <c r="C6" s="2665" t="s">
        <v>4250</v>
      </c>
      <c r="D6" s="2665"/>
      <c r="E6" s="2665" t="s">
        <v>4251</v>
      </c>
      <c r="F6" s="2665" t="s">
        <v>4252</v>
      </c>
      <c r="G6" s="2665" t="s">
        <v>4253</v>
      </c>
      <c r="H6" s="2665" t="s">
        <v>4254</v>
      </c>
      <c r="I6" s="2665"/>
      <c r="J6" s="2665" t="s">
        <v>4255</v>
      </c>
      <c r="K6" s="2665"/>
      <c r="L6" s="2665"/>
      <c r="M6" s="2665"/>
      <c r="N6" s="2667"/>
      <c r="O6" s="2665" t="s">
        <v>4256</v>
      </c>
      <c r="P6" s="2665" t="s">
        <v>4257</v>
      </c>
      <c r="R6" s="940"/>
      <c r="S6" s="753"/>
      <c r="T6" s="754"/>
      <c r="U6" s="949"/>
      <c r="V6" s="949"/>
      <c r="W6" s="949"/>
      <c r="X6" s="949"/>
    </row>
    <row r="7" spans="1:24" ht="48" customHeight="1">
      <c r="A7" s="2665"/>
      <c r="B7" s="2665"/>
      <c r="C7" s="2665"/>
      <c r="D7" s="2665"/>
      <c r="E7" s="2665"/>
      <c r="F7" s="2665"/>
      <c r="G7" s="2665"/>
      <c r="H7" s="858" t="s">
        <v>4258</v>
      </c>
      <c r="I7" s="858" t="s">
        <v>4259</v>
      </c>
      <c r="J7" s="858" t="s">
        <v>4260</v>
      </c>
      <c r="K7" s="858" t="s">
        <v>4261</v>
      </c>
      <c r="L7" s="858" t="s">
        <v>4258</v>
      </c>
      <c r="M7" s="858" t="s">
        <v>4262</v>
      </c>
      <c r="N7" s="2668"/>
      <c r="O7" s="2665"/>
      <c r="P7" s="2665"/>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69" t="str">
        <f>"- Tổng chiều dài tuyến: "&amp;ROUND(SUM(D8:D50),1)&amp;" m"</f>
        <v>- Tổng chiều dài tuyến: 725 m</v>
      </c>
      <c r="D52" s="2670"/>
      <c r="E52" s="2670"/>
      <c r="F52" s="2670"/>
      <c r="G52" s="2670"/>
      <c r="H52" s="2670"/>
      <c r="I52" s="2670"/>
      <c r="J52" s="2670"/>
      <c r="K52" s="2670"/>
      <c r="L52" s="2670"/>
      <c r="M52" s="2670"/>
      <c r="N52" s="2670"/>
      <c r="O52" s="2670"/>
      <c r="P52" s="2670"/>
    </row>
    <row r="53" spans="1:17" ht="21.75" customHeight="1">
      <c r="A53" s="964" t="s">
        <v>4263</v>
      </c>
      <c r="B53" s="958"/>
      <c r="C53" s="2669" t="str">
        <f>"- Tổng số lượng trụ "&amp;$E$8&amp;"m: "&amp;COUNTIF(E8:E51,$E$8)&amp;" trụ."</f>
        <v>- Tổng số lượng trụ 7,5m: 19 trụ.</v>
      </c>
      <c r="D53" s="2670"/>
      <c r="E53" s="2670"/>
      <c r="F53" s="2670"/>
      <c r="G53" s="2670"/>
      <c r="H53" s="2670"/>
      <c r="I53" s="2670"/>
      <c r="J53" s="2670"/>
      <c r="K53" s="2670"/>
      <c r="L53" s="2670"/>
      <c r="M53" s="2670"/>
      <c r="N53" s="2670"/>
      <c r="O53" s="2670"/>
      <c r="P53" s="2670"/>
    </row>
    <row r="54" spans="1:17" ht="21.75" customHeight="1">
      <c r="A54" s="959"/>
      <c r="B54" s="960"/>
      <c r="C54" s="2669" t="str">
        <f>"- Tổng số lượng móng M7BT đôi: "&amp;TEXT(COUNTIF(G6:G51,"M7BT ĐÔI"),"00")&amp;" móng."</f>
        <v>- Tổng số lượng móng M7BT đôi: 00 móng.</v>
      </c>
      <c r="D54" s="2670"/>
      <c r="E54" s="2670"/>
      <c r="F54" s="2670"/>
      <c r="G54" s="2670"/>
      <c r="H54" s="2670"/>
      <c r="I54" s="2670"/>
      <c r="J54" s="2670"/>
      <c r="K54" s="2670"/>
      <c r="L54" s="2670"/>
      <c r="M54" s="2670"/>
      <c r="N54" s="2670"/>
      <c r="O54" s="2670"/>
      <c r="P54" s="2670"/>
    </row>
    <row r="55" spans="1:17" ht="21.75" hidden="1" customHeight="1">
      <c r="A55" s="959"/>
      <c r="B55" s="960"/>
      <c r="C55" s="2669" t="str">
        <f>"- Tổng số lượng móng M12BT đơn: "&amp;TEXT(COUNTIF(G6:G13,"M12BT ĐƠN"),"00")&amp;" móng."</f>
        <v>- Tổng số lượng móng M12BT đơn: 00 móng.</v>
      </c>
      <c r="D55" s="2670"/>
      <c r="E55" s="2670"/>
      <c r="F55" s="2670"/>
      <c r="G55" s="2670"/>
      <c r="H55" s="2670"/>
      <c r="I55" s="2670"/>
      <c r="J55" s="2670"/>
      <c r="K55" s="2670"/>
      <c r="L55" s="2670"/>
      <c r="M55" s="2670"/>
      <c r="N55" s="2670"/>
      <c r="O55" s="2670"/>
      <c r="P55" s="2670"/>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71" t="s">
        <v>4264</v>
      </c>
      <c r="B1" s="2671"/>
      <c r="C1" s="2671"/>
      <c r="D1" s="2671"/>
      <c r="E1" s="2671"/>
      <c r="F1" s="2671"/>
      <c r="G1" s="2671"/>
      <c r="H1" s="2671"/>
      <c r="I1" s="2671"/>
      <c r="J1" s="2671"/>
      <c r="K1" s="2671"/>
      <c r="L1" s="2671"/>
      <c r="M1" s="2671"/>
      <c r="N1" s="2671"/>
      <c r="O1" s="2671"/>
      <c r="P1" s="2671"/>
      <c r="R1" s="850" t="s">
        <v>4172</v>
      </c>
    </row>
    <row r="2" spans="1:20" ht="33.75" customHeight="1">
      <c r="A2" s="2675" t="e">
        <f>"Tên công trình: "&amp;Solieu!#REF!</f>
        <v>#REF!</v>
      </c>
      <c r="B2" s="2676"/>
      <c r="C2" s="2676"/>
      <c r="D2" s="2676"/>
      <c r="E2" s="2676"/>
      <c r="F2" s="2676"/>
      <c r="G2" s="2676"/>
      <c r="H2" s="2676"/>
      <c r="I2" s="2676"/>
      <c r="J2" s="2677"/>
      <c r="K2" s="2665" t="str">
        <f>"Đơn vị thi công: "&amp;Solieu!C10</f>
        <v>Đơn vị thi công: 06</v>
      </c>
      <c r="L2" s="2665"/>
      <c r="M2" s="2665"/>
      <c r="N2" s="2665"/>
      <c r="O2" s="2665"/>
      <c r="P2" s="2665"/>
    </row>
    <row r="3" spans="1:20" ht="25.5" customHeight="1">
      <c r="A3" s="2670" t="s">
        <v>4265</v>
      </c>
      <c r="B3" s="2670"/>
      <c r="C3" s="2670"/>
      <c r="D3" s="2670"/>
      <c r="E3" s="2670"/>
      <c r="F3" s="2670"/>
      <c r="G3" s="2670"/>
      <c r="H3" s="2670"/>
      <c r="I3" s="2670"/>
      <c r="J3" s="2670"/>
      <c r="K3" s="2672" t="s">
        <v>4241</v>
      </c>
      <c r="L3" s="2673"/>
      <c r="M3" s="2673"/>
      <c r="N3" s="2673"/>
      <c r="O3" s="2673"/>
      <c r="P3" s="2674"/>
    </row>
    <row r="4" spans="1:20" ht="25.5" customHeight="1">
      <c r="A4" s="2670" t="s">
        <v>4242</v>
      </c>
      <c r="B4" s="2670"/>
      <c r="C4" s="2670"/>
      <c r="D4" s="2670"/>
      <c r="E4" s="2670"/>
      <c r="F4" s="2670"/>
      <c r="G4" s="2670"/>
      <c r="H4" s="2670"/>
      <c r="I4" s="2670"/>
      <c r="J4" s="2670"/>
      <c r="K4" s="2670"/>
      <c r="L4" s="2670"/>
      <c r="M4" s="2670"/>
      <c r="N4" s="2670"/>
      <c r="O4" s="2670"/>
      <c r="P4" s="2670"/>
    </row>
    <row r="5" spans="1:20">
      <c r="A5" s="2665" t="s">
        <v>4243</v>
      </c>
      <c r="B5" s="2665" t="s">
        <v>4266</v>
      </c>
      <c r="C5" s="2665"/>
      <c r="D5" s="2665" t="s">
        <v>3800</v>
      </c>
      <c r="E5" s="2665" t="s">
        <v>4267</v>
      </c>
      <c r="F5" s="2665" t="s">
        <v>4268</v>
      </c>
      <c r="G5" s="2665"/>
      <c r="H5" s="2665" t="s">
        <v>4269</v>
      </c>
      <c r="I5" s="2665"/>
      <c r="J5" s="2665"/>
      <c r="K5" s="2665"/>
      <c r="L5" s="2665" t="s">
        <v>4270</v>
      </c>
      <c r="M5" s="2665"/>
      <c r="N5" s="2665" t="s">
        <v>4247</v>
      </c>
      <c r="O5" s="2665" t="s">
        <v>4248</v>
      </c>
      <c r="P5" s="2665"/>
    </row>
    <row r="6" spans="1:20">
      <c r="A6" s="2665"/>
      <c r="B6" s="2665"/>
      <c r="C6" s="2665"/>
      <c r="D6" s="2665"/>
      <c r="E6" s="2665"/>
      <c r="F6" s="2665"/>
      <c r="G6" s="2665"/>
      <c r="H6" s="2665"/>
      <c r="I6" s="2665"/>
      <c r="J6" s="2665"/>
      <c r="K6" s="2665"/>
      <c r="L6" s="2665"/>
      <c r="M6" s="2665"/>
      <c r="N6" s="2665"/>
      <c r="O6" s="2665"/>
      <c r="P6" s="2665"/>
    </row>
    <row r="7" spans="1:20">
      <c r="A7" s="2665"/>
      <c r="B7" s="2665"/>
      <c r="C7" s="2665"/>
      <c r="D7" s="2665"/>
      <c r="E7" s="2665"/>
      <c r="F7" s="2665"/>
      <c r="G7" s="2665"/>
      <c r="H7" s="2665"/>
      <c r="I7" s="2665"/>
      <c r="J7" s="2665"/>
      <c r="K7" s="2665"/>
      <c r="L7" s="2665"/>
      <c r="M7" s="2665"/>
      <c r="N7" s="2665"/>
      <c r="O7" s="2665"/>
      <c r="P7" s="2665"/>
    </row>
    <row r="8" spans="1:20" ht="69.75" customHeight="1">
      <c r="A8" s="2665"/>
      <c r="B8" s="858" t="s">
        <v>4249</v>
      </c>
      <c r="C8" s="858" t="s">
        <v>4271</v>
      </c>
      <c r="D8" s="2665"/>
      <c r="E8" s="2665"/>
      <c r="F8" s="858" t="s">
        <v>4272</v>
      </c>
      <c r="G8" s="858" t="s">
        <v>4273</v>
      </c>
      <c r="H8" s="858" t="s">
        <v>4274</v>
      </c>
      <c r="I8" s="858" t="s">
        <v>4262</v>
      </c>
      <c r="J8" s="858" t="s">
        <v>4275</v>
      </c>
      <c r="K8" s="902" t="s">
        <v>4262</v>
      </c>
      <c r="L8" s="858" t="s">
        <v>4276</v>
      </c>
      <c r="M8" s="858" t="s">
        <v>4262</v>
      </c>
      <c r="N8" s="2665"/>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70" t="str">
        <f>"Tổng cộng: "&amp;TEXT((17-COUNTBLANK(B9:B25)),"00")&amp;" bộ."</f>
        <v>Tổng cộng: 09 bộ.</v>
      </c>
      <c r="B26" s="2670"/>
      <c r="C26" s="2670"/>
      <c r="D26" s="908"/>
      <c r="E26" s="908"/>
      <c r="F26" s="908"/>
      <c r="G26" s="908"/>
      <c r="H26" s="908"/>
      <c r="I26" s="908"/>
      <c r="J26" s="908"/>
      <c r="K26" s="909"/>
      <c r="L26" s="908"/>
      <c r="M26" s="908"/>
      <c r="N26" s="908"/>
      <c r="O26" s="908"/>
      <c r="P26" s="908"/>
    </row>
    <row r="27" spans="1:18" ht="28.5" customHeight="1">
      <c r="A27" s="2670" t="s">
        <v>4277</v>
      </c>
      <c r="B27" s="2670"/>
      <c r="C27" s="2670"/>
      <c r="D27" s="2670" t="str">
        <f>"NXL:  "&amp;TEXT(COUNTIF(R:R,"CL"),"00")&amp;" bộ."</f>
        <v>NXL:  00 bộ.</v>
      </c>
      <c r="E27" s="2670"/>
      <c r="F27" s="2670"/>
      <c r="G27" s="2670"/>
      <c r="H27" s="2670"/>
      <c r="I27" s="2670"/>
      <c r="J27" s="2670"/>
      <c r="K27" s="2670"/>
      <c r="L27" s="2670"/>
      <c r="M27" s="2670"/>
      <c r="N27" s="2670"/>
      <c r="O27" s="2670"/>
      <c r="P27" s="2670"/>
    </row>
    <row r="28" spans="1:18" ht="28.5" customHeight="1">
      <c r="A28" s="2670"/>
      <c r="B28" s="2670"/>
      <c r="C28" s="2670"/>
      <c r="D28" s="2670" t="str">
        <f>"NXX:  "&amp;TEXT(COUNTIF(R:R,"CX"),"00")&amp;" bộ."</f>
        <v>NXX:  09 bộ.</v>
      </c>
      <c r="E28" s="2670"/>
      <c r="F28" s="2670"/>
      <c r="G28" s="2670"/>
      <c r="H28" s="2670"/>
      <c r="I28" s="2670"/>
      <c r="J28" s="2670"/>
      <c r="K28" s="2670"/>
      <c r="L28" s="2670"/>
      <c r="M28" s="2670"/>
      <c r="N28" s="2670"/>
      <c r="O28" s="2670"/>
      <c r="P28" s="2670"/>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78" t="s">
        <v>4278</v>
      </c>
      <c r="B1" s="2678"/>
      <c r="C1" s="2678"/>
      <c r="D1" s="2678"/>
      <c r="E1" s="2678"/>
      <c r="F1" s="2678"/>
      <c r="G1" s="2678"/>
      <c r="H1" s="2678"/>
      <c r="I1" s="2678"/>
      <c r="J1" s="2678"/>
      <c r="K1" s="2678"/>
      <c r="L1" s="2678"/>
      <c r="M1" s="2678"/>
      <c r="N1" s="2678"/>
      <c r="O1" s="2678"/>
      <c r="P1" s="2678"/>
      <c r="Q1" s="2678"/>
      <c r="R1" s="2678"/>
      <c r="S1" s="2678"/>
      <c r="T1" s="2678"/>
      <c r="V1" s="850" t="s">
        <v>4172</v>
      </c>
    </row>
    <row r="2" spans="1:30" ht="33" customHeight="1">
      <c r="A2" s="2675" t="e">
        <f>"Tên công trình: "&amp;Solieu!#REF!</f>
        <v>#REF!</v>
      </c>
      <c r="B2" s="2676"/>
      <c r="C2" s="2676"/>
      <c r="D2" s="2676"/>
      <c r="E2" s="2676"/>
      <c r="F2" s="2676"/>
      <c r="G2" s="2676"/>
      <c r="H2" s="2676"/>
      <c r="I2" s="2676"/>
      <c r="J2" s="2676"/>
      <c r="K2" s="2676"/>
      <c r="L2" s="2676"/>
      <c r="M2" s="2676"/>
      <c r="N2" s="2677"/>
      <c r="O2" s="2679" t="str">
        <f>"Đơn vị thi công: "&amp;Solieu!C10</f>
        <v>Đơn vị thi công: 06</v>
      </c>
      <c r="P2" s="2680"/>
      <c r="Q2" s="2680"/>
      <c r="R2" s="2680"/>
      <c r="S2" s="2680"/>
      <c r="T2" s="2681"/>
    </row>
    <row r="3" spans="1:30" ht="31.5" customHeight="1">
      <c r="A3" s="2675" t="s">
        <v>4279</v>
      </c>
      <c r="B3" s="2676"/>
      <c r="C3" s="2676"/>
      <c r="D3" s="2676"/>
      <c r="E3" s="2676"/>
      <c r="F3" s="2676"/>
      <c r="G3" s="2676"/>
      <c r="H3" s="2676"/>
      <c r="I3" s="2676"/>
      <c r="J3" s="2676"/>
      <c r="K3" s="2676"/>
      <c r="L3" s="2676"/>
      <c r="M3" s="2676"/>
      <c r="N3" s="2677"/>
      <c r="O3" s="2665" t="s">
        <v>4280</v>
      </c>
      <c r="P3" s="2665"/>
      <c r="Q3" s="2665"/>
      <c r="R3" s="2665"/>
      <c r="S3" s="2665"/>
      <c r="T3" s="2665"/>
    </row>
    <row r="4" spans="1:30" ht="15.6">
      <c r="A4" s="2670" t="s">
        <v>4242</v>
      </c>
      <c r="B4" s="2670"/>
      <c r="C4" s="2670"/>
      <c r="D4" s="2670"/>
      <c r="E4" s="2670"/>
      <c r="F4" s="2670"/>
      <c r="G4" s="2670"/>
      <c r="H4" s="2670"/>
      <c r="I4" s="2670"/>
      <c r="J4" s="2670"/>
      <c r="K4" s="2670"/>
      <c r="L4" s="2670"/>
      <c r="M4" s="2670"/>
      <c r="N4" s="2670"/>
      <c r="O4" s="2670"/>
      <c r="P4" s="2670"/>
      <c r="Q4" s="2670"/>
      <c r="R4" s="2670"/>
      <c r="S4" s="2670"/>
      <c r="T4" s="2670"/>
    </row>
    <row r="5" spans="1:30" ht="32.25" customHeight="1">
      <c r="A5" s="2682" t="s">
        <v>4243</v>
      </c>
      <c r="B5" s="2682" t="s">
        <v>4281</v>
      </c>
      <c r="C5" s="2682"/>
      <c r="D5" s="2682" t="s">
        <v>3800</v>
      </c>
      <c r="E5" s="2682" t="s">
        <v>3310</v>
      </c>
      <c r="F5" s="2682"/>
      <c r="G5" s="2682" t="s">
        <v>4282</v>
      </c>
      <c r="H5" s="2682"/>
      <c r="I5" s="2682"/>
      <c r="J5" s="2682"/>
      <c r="K5" s="2682"/>
      <c r="L5" s="2682" t="s">
        <v>4283</v>
      </c>
      <c r="M5" s="2682"/>
      <c r="N5" s="2682"/>
      <c r="O5" s="2682" t="s">
        <v>4284</v>
      </c>
      <c r="P5" s="2682"/>
      <c r="Q5" s="2682"/>
      <c r="R5" s="2682" t="s">
        <v>4285</v>
      </c>
      <c r="S5" s="2682" t="s">
        <v>4248</v>
      </c>
      <c r="T5" s="2682"/>
    </row>
    <row r="6" spans="1:30" ht="35.25" customHeight="1">
      <c r="A6" s="2682"/>
      <c r="B6" s="2682" t="s">
        <v>4286</v>
      </c>
      <c r="C6" s="2682" t="s">
        <v>4271</v>
      </c>
      <c r="D6" s="2682"/>
      <c r="E6" s="2682" t="s">
        <v>4287</v>
      </c>
      <c r="F6" s="2682" t="s">
        <v>4288</v>
      </c>
      <c r="G6" s="2682" t="s">
        <v>4289</v>
      </c>
      <c r="H6" s="2682" t="s">
        <v>4290</v>
      </c>
      <c r="I6" s="2682" t="s">
        <v>4291</v>
      </c>
      <c r="J6" s="2682" t="s">
        <v>4292</v>
      </c>
      <c r="K6" s="2682" t="s">
        <v>4293</v>
      </c>
      <c r="L6" s="2682" t="s">
        <v>4294</v>
      </c>
      <c r="M6" s="2682" t="s">
        <v>4295</v>
      </c>
      <c r="N6" s="2682"/>
      <c r="O6" s="2682" t="s">
        <v>4296</v>
      </c>
      <c r="P6" s="2682" t="s">
        <v>4297</v>
      </c>
      <c r="Q6" s="2682" t="s">
        <v>4298</v>
      </c>
      <c r="R6" s="2682"/>
      <c r="S6" s="2682" t="s">
        <v>4299</v>
      </c>
      <c r="T6" s="2682" t="s">
        <v>4300</v>
      </c>
      <c r="U6" s="910">
        <v>17</v>
      </c>
      <c r="V6" s="910">
        <v>18</v>
      </c>
      <c r="W6" s="910">
        <v>19</v>
      </c>
      <c r="X6" s="910">
        <v>20</v>
      </c>
      <c r="Y6" s="910">
        <v>21</v>
      </c>
      <c r="Z6" s="910">
        <v>22</v>
      </c>
      <c r="AA6" s="910">
        <v>23</v>
      </c>
      <c r="AB6" s="910">
        <v>24</v>
      </c>
      <c r="AC6" s="910">
        <v>25</v>
      </c>
      <c r="AD6" s="910">
        <v>28</v>
      </c>
    </row>
    <row r="7" spans="1:30" ht="61.5" customHeight="1">
      <c r="A7" s="2682"/>
      <c r="B7" s="2682"/>
      <c r="C7" s="2682"/>
      <c r="D7" s="2682"/>
      <c r="E7" s="2682"/>
      <c r="F7" s="2682"/>
      <c r="G7" s="2682"/>
      <c r="H7" s="2682"/>
      <c r="I7" s="2682"/>
      <c r="J7" s="2682"/>
      <c r="K7" s="2682"/>
      <c r="L7" s="2682"/>
      <c r="M7" s="886" t="s">
        <v>4301</v>
      </c>
      <c r="N7" s="886" t="s">
        <v>4262</v>
      </c>
      <c r="O7" s="2682"/>
      <c r="P7" s="2682"/>
      <c r="Q7" s="2682"/>
      <c r="R7" s="2682"/>
      <c r="S7" s="2682"/>
      <c r="T7" s="2682"/>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683" t="s">
        <v>4302</v>
      </c>
      <c r="B1" s="2683"/>
      <c r="C1" s="2683"/>
      <c r="D1" s="2683"/>
      <c r="E1" s="2683"/>
      <c r="F1" s="2683"/>
      <c r="G1" s="2683"/>
      <c r="H1" s="2683"/>
      <c r="I1" s="2683"/>
    </row>
    <row r="2" spans="1:9" ht="47.25" customHeight="1">
      <c r="A2" s="2670" t="e">
        <f>"Tên công trình: "&amp;Solieu!#REF!</f>
        <v>#REF!</v>
      </c>
      <c r="B2" s="2670"/>
      <c r="C2" s="2670"/>
      <c r="D2" s="2670"/>
      <c r="E2" s="2670"/>
      <c r="F2" s="2670"/>
      <c r="G2" s="2672" t="str">
        <f>"Đơn vị thi công: "&amp;Solieu!C10</f>
        <v>Đơn vị thi công: 06</v>
      </c>
      <c r="H2" s="2673"/>
      <c r="I2" s="2674"/>
    </row>
    <row r="3" spans="1:9" ht="31.5" customHeight="1">
      <c r="A3" s="2670" t="s">
        <v>4327</v>
      </c>
      <c r="B3" s="2670"/>
      <c r="C3" s="2670"/>
      <c r="D3" s="2670"/>
      <c r="E3" s="2670"/>
      <c r="F3" s="2670"/>
      <c r="G3" s="2684" t="s">
        <v>4241</v>
      </c>
      <c r="H3" s="2684"/>
      <c r="I3" s="2684"/>
    </row>
    <row r="4" spans="1:9" ht="15.6">
      <c r="A4" s="2670" t="s">
        <v>4242</v>
      </c>
      <c r="B4" s="2670"/>
      <c r="C4" s="2670"/>
      <c r="D4" s="2670"/>
      <c r="E4" s="2670"/>
      <c r="F4" s="2670"/>
      <c r="G4" s="2670"/>
      <c r="H4" s="2670"/>
      <c r="I4" s="2670"/>
    </row>
    <row r="5" spans="1:9" s="849" customFormat="1" ht="21" customHeight="1">
      <c r="A5" s="2665" t="s">
        <v>4243</v>
      </c>
      <c r="B5" s="2665" t="s">
        <v>4303</v>
      </c>
      <c r="C5" s="2665"/>
      <c r="D5" s="2665"/>
      <c r="E5" s="2665" t="s">
        <v>4304</v>
      </c>
      <c r="F5" s="2665"/>
      <c r="G5" s="2665" t="s">
        <v>4285</v>
      </c>
      <c r="H5" s="2665" t="s">
        <v>4248</v>
      </c>
      <c r="I5" s="2665"/>
    </row>
    <row r="6" spans="1:9" s="849" customFormat="1" ht="21" customHeight="1">
      <c r="A6" s="2665"/>
      <c r="B6" s="908" t="s">
        <v>4305</v>
      </c>
      <c r="C6" s="2665" t="s">
        <v>4306</v>
      </c>
      <c r="D6" s="2665" t="s">
        <v>4235</v>
      </c>
      <c r="E6" s="2665" t="s">
        <v>4307</v>
      </c>
      <c r="F6" s="2665" t="s">
        <v>4308</v>
      </c>
      <c r="G6" s="2665"/>
      <c r="H6" s="2665" t="s">
        <v>4299</v>
      </c>
      <c r="I6" s="2665" t="s">
        <v>4300</v>
      </c>
    </row>
    <row r="7" spans="1:9" s="849" customFormat="1" ht="21" customHeight="1">
      <c r="A7" s="2665"/>
      <c r="B7" s="908" t="s">
        <v>4309</v>
      </c>
      <c r="C7" s="2665"/>
      <c r="D7" s="2665"/>
      <c r="E7" s="2665"/>
      <c r="F7" s="2665"/>
      <c r="G7" s="2665"/>
      <c r="H7" s="2665"/>
      <c r="I7" s="2665"/>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685" t="s">
        <v>4310</v>
      </c>
      <c r="B10" s="2685"/>
      <c r="C10" s="2686" t="e">
        <f>C9</f>
        <v>#REF!</v>
      </c>
      <c r="D10" s="2687"/>
      <c r="E10" s="2687"/>
      <c r="F10" s="2687"/>
      <c r="G10" s="2687"/>
      <c r="H10" s="2687"/>
      <c r="I10" s="268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689" t="s">
        <v>4191</v>
      </c>
      <c r="B1" s="2689"/>
      <c r="C1" s="2689"/>
      <c r="D1" s="2689"/>
      <c r="E1" s="2689"/>
      <c r="F1" s="2689"/>
      <c r="G1" s="2689"/>
      <c r="H1" s="2689"/>
      <c r="I1" s="2689"/>
      <c r="J1" s="2689"/>
      <c r="K1" s="850" t="s">
        <v>4172</v>
      </c>
    </row>
    <row r="2" spans="1:11" ht="18">
      <c r="A2" s="2690" t="s">
        <v>4192</v>
      </c>
      <c r="B2" s="2690"/>
      <c r="C2" s="2690"/>
      <c r="D2" s="2690"/>
      <c r="E2" s="2690"/>
      <c r="F2" s="2690"/>
      <c r="G2" s="2690"/>
      <c r="H2" s="2690"/>
      <c r="I2" s="2690"/>
      <c r="J2" s="2690"/>
    </row>
    <row r="3" spans="1:11" ht="15" customHeight="1">
      <c r="A3" s="2691" t="s">
        <v>4193</v>
      </c>
      <c r="B3" s="2691"/>
      <c r="C3" s="2691"/>
      <c r="D3" s="2691"/>
      <c r="E3" s="2691"/>
      <c r="F3" s="2691"/>
      <c r="G3" s="2691"/>
      <c r="H3" s="2691"/>
      <c r="I3" s="2691"/>
      <c r="J3" s="2691"/>
    </row>
    <row r="4" spans="1:11" ht="15" customHeight="1">
      <c r="A4" s="2692" t="s">
        <v>4627</v>
      </c>
      <c r="B4" s="2692"/>
      <c r="C4" s="2692"/>
      <c r="D4" s="2692"/>
      <c r="E4" s="2692"/>
      <c r="F4" s="2692"/>
      <c r="G4" s="2692"/>
      <c r="H4" s="2692"/>
      <c r="I4" s="2692"/>
      <c r="J4" s="2692"/>
    </row>
    <row r="5" spans="1:11" ht="31.5" customHeight="1">
      <c r="A5" s="2693" t="s">
        <v>4600</v>
      </c>
      <c r="B5" s="2693"/>
      <c r="C5" s="2693"/>
      <c r="D5" s="2693"/>
      <c r="E5" s="2693"/>
      <c r="F5" s="2693"/>
      <c r="G5" s="2693"/>
      <c r="H5" s="2693"/>
      <c r="I5" s="2693"/>
      <c r="J5" s="2693"/>
    </row>
    <row r="6" spans="1:11" s="1755" customFormat="1" ht="18.75" customHeight="1">
      <c r="A6" s="2693" t="s">
        <v>4601</v>
      </c>
      <c r="B6" s="2693"/>
      <c r="C6" s="2693"/>
      <c r="D6" s="2693"/>
      <c r="E6" s="2693"/>
      <c r="F6" s="2693"/>
      <c r="G6" s="2693"/>
      <c r="H6" s="2693"/>
      <c r="I6" s="2693"/>
      <c r="J6" s="2693"/>
    </row>
    <row r="7" spans="1:11" s="1755" customFormat="1" ht="18.75" customHeight="1">
      <c r="A7" s="2693" t="s">
        <v>4602</v>
      </c>
      <c r="B7" s="2693"/>
      <c r="C7" s="2693"/>
      <c r="D7" s="2693"/>
      <c r="E7" s="2693"/>
      <c r="F7" s="2693"/>
      <c r="G7" s="2693"/>
      <c r="H7" s="2693"/>
      <c r="I7" s="2693"/>
      <c r="J7" s="2693"/>
    </row>
    <row r="8" spans="1:11" ht="41.25" customHeight="1">
      <c r="A8" s="2694" t="s">
        <v>4628</v>
      </c>
      <c r="B8" s="2694"/>
      <c r="C8" s="2694"/>
      <c r="D8" s="2694"/>
      <c r="E8" s="2694"/>
      <c r="F8" s="2694"/>
      <c r="G8" s="2694"/>
      <c r="H8" s="2694"/>
      <c r="I8" s="2694"/>
      <c r="J8" s="2694"/>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695" t="s">
        <v>4619</v>
      </c>
      <c r="C31" s="2695"/>
      <c r="D31" s="2695"/>
      <c r="E31" s="2695"/>
      <c r="F31" s="2695"/>
      <c r="G31" s="2695"/>
      <c r="H31" s="2695"/>
      <c r="I31" s="2695"/>
      <c r="J31" s="2695"/>
    </row>
    <row r="32" spans="1:10" ht="32.25" customHeight="1">
      <c r="A32" s="2696" t="s">
        <v>4620</v>
      </c>
      <c r="B32" s="2696"/>
      <c r="C32" s="2696"/>
      <c r="D32" s="2696"/>
      <c r="E32" s="2696"/>
      <c r="F32" s="2696"/>
      <c r="G32" s="2696"/>
      <c r="H32" s="2696"/>
      <c r="I32" s="2696"/>
      <c r="J32" s="2696"/>
    </row>
    <row r="33" spans="1:10" ht="42.75" customHeight="1">
      <c r="B33" s="2697" t="s">
        <v>4621</v>
      </c>
      <c r="C33" s="2697"/>
      <c r="D33" s="2697"/>
      <c r="E33" s="2697"/>
      <c r="F33" s="2697"/>
      <c r="G33" s="2697"/>
      <c r="H33" s="2697"/>
      <c r="I33" s="2697"/>
      <c r="J33" s="2697"/>
    </row>
    <row r="34" spans="1:10" ht="24.75" customHeight="1">
      <c r="B34" s="1760" t="s">
        <v>4622</v>
      </c>
    </row>
    <row r="35" spans="1:10" ht="19.649999999999999" customHeight="1">
      <c r="B35" s="1768" t="s">
        <v>4623</v>
      </c>
    </row>
    <row r="36" spans="1:10" ht="46.5" customHeight="1">
      <c r="A36" s="2688" t="s">
        <v>4624</v>
      </c>
      <c r="B36" s="2688"/>
      <c r="C36" s="2688"/>
      <c r="D36" s="2688"/>
      <c r="E36" s="2688"/>
      <c r="F36" s="2688"/>
      <c r="G36" s="2688"/>
      <c r="H36" s="2688"/>
      <c r="I36" s="2688"/>
      <c r="J36" s="2688"/>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699" t="s">
        <v>4913</v>
      </c>
      <c r="E1" s="2699"/>
      <c r="F1" s="2699"/>
      <c r="G1" s="2699"/>
      <c r="H1" s="2699"/>
      <c r="I1" s="2699"/>
      <c r="J1" s="2699"/>
      <c r="K1" s="2699"/>
    </row>
    <row r="2" spans="1:259" s="2322" customFormat="1" ht="17.25" hidden="1" customHeight="1" outlineLevel="1">
      <c r="D2" s="2698" t="s">
        <v>4914</v>
      </c>
      <c r="E2" s="2698"/>
      <c r="F2" s="2698"/>
      <c r="G2" s="2698"/>
      <c r="H2" s="2698"/>
      <c r="I2" s="2698"/>
      <c r="J2" s="2698"/>
      <c r="K2" s="2698"/>
      <c r="L2" s="2698" t="s">
        <v>4914</v>
      </c>
      <c r="M2" s="2698"/>
      <c r="N2" s="2698"/>
      <c r="O2" s="2698"/>
      <c r="P2" s="2698"/>
      <c r="Q2" s="2698"/>
      <c r="R2" s="2698"/>
      <c r="S2" s="2698"/>
      <c r="T2" s="2698" t="s">
        <v>4914</v>
      </c>
      <c r="U2" s="2698"/>
      <c r="V2" s="2698"/>
      <c r="W2" s="2698"/>
      <c r="X2" s="2698"/>
      <c r="Y2" s="2698"/>
      <c r="Z2" s="2698"/>
      <c r="AA2" s="2698"/>
      <c r="AB2" s="2698" t="s">
        <v>4914</v>
      </c>
      <c r="AC2" s="2698"/>
      <c r="AD2" s="2698"/>
      <c r="AE2" s="2698"/>
      <c r="AF2" s="2698"/>
      <c r="AG2" s="2698"/>
      <c r="AH2" s="2698"/>
      <c r="AI2" s="2698"/>
      <c r="AJ2" s="2698" t="s">
        <v>4914</v>
      </c>
      <c r="AK2" s="2698"/>
      <c r="AL2" s="2698"/>
      <c r="AM2" s="2698"/>
      <c r="AN2" s="2698"/>
      <c r="AO2" s="2698"/>
      <c r="AP2" s="2698"/>
      <c r="AQ2" s="2698"/>
      <c r="AR2" s="2698" t="s">
        <v>4914</v>
      </c>
      <c r="AS2" s="2698"/>
      <c r="AT2" s="2698"/>
      <c r="AU2" s="2698"/>
      <c r="AV2" s="2698"/>
      <c r="AW2" s="2698"/>
      <c r="AX2" s="2698"/>
      <c r="AY2" s="2698"/>
      <c r="AZ2" s="2698" t="s">
        <v>4914</v>
      </c>
      <c r="BA2" s="2698"/>
      <c r="BB2" s="2698"/>
      <c r="BC2" s="2698"/>
      <c r="BD2" s="2698"/>
      <c r="BE2" s="2698"/>
      <c r="BF2" s="2698"/>
      <c r="BG2" s="2698"/>
      <c r="BH2" s="2698" t="s">
        <v>4914</v>
      </c>
      <c r="BI2" s="2698"/>
      <c r="BJ2" s="2698"/>
      <c r="BK2" s="2698"/>
      <c r="BL2" s="2698"/>
      <c r="BM2" s="2698"/>
      <c r="BN2" s="2698"/>
      <c r="BO2" s="2698"/>
      <c r="BP2" s="2698" t="s">
        <v>4914</v>
      </c>
      <c r="BQ2" s="2698"/>
      <c r="BR2" s="2698"/>
      <c r="BS2" s="2698"/>
      <c r="BT2" s="2698"/>
      <c r="BU2" s="2698"/>
      <c r="BV2" s="2698"/>
      <c r="BW2" s="2698"/>
      <c r="BX2" s="2698" t="s">
        <v>4914</v>
      </c>
      <c r="BY2" s="2698"/>
      <c r="BZ2" s="2698"/>
      <c r="CA2" s="2698"/>
      <c r="CB2" s="2698"/>
      <c r="CC2" s="2698"/>
      <c r="CD2" s="2698"/>
      <c r="CE2" s="2698"/>
      <c r="CF2" s="2698" t="s">
        <v>4914</v>
      </c>
      <c r="CG2" s="2698"/>
      <c r="CH2" s="2698"/>
      <c r="CI2" s="2698"/>
      <c r="CJ2" s="2698"/>
      <c r="CK2" s="2698"/>
      <c r="CL2" s="2698"/>
      <c r="CM2" s="2698"/>
      <c r="CN2" s="2698" t="s">
        <v>4914</v>
      </c>
      <c r="CO2" s="2698"/>
      <c r="CP2" s="2698"/>
      <c r="CQ2" s="2698"/>
      <c r="CR2" s="2698"/>
      <c r="CS2" s="2698"/>
      <c r="CT2" s="2698"/>
      <c r="CU2" s="2698"/>
      <c r="CV2" s="2698" t="s">
        <v>4914</v>
      </c>
      <c r="CW2" s="2698"/>
      <c r="CX2" s="2698"/>
      <c r="CY2" s="2698"/>
      <c r="CZ2" s="2698"/>
      <c r="DA2" s="2698"/>
      <c r="DB2" s="2698"/>
      <c r="DC2" s="2698"/>
      <c r="DD2" s="2698" t="s">
        <v>4914</v>
      </c>
      <c r="DE2" s="2698"/>
      <c r="DF2" s="2698"/>
      <c r="DG2" s="2698"/>
      <c r="DH2" s="2698"/>
      <c r="DI2" s="2698"/>
      <c r="DJ2" s="2698"/>
      <c r="DK2" s="2698"/>
      <c r="DL2" s="2698" t="s">
        <v>4914</v>
      </c>
      <c r="DM2" s="2698"/>
      <c r="DN2" s="2698"/>
      <c r="DO2" s="2698"/>
      <c r="DP2" s="2698"/>
      <c r="DQ2" s="2698"/>
      <c r="DR2" s="2698"/>
      <c r="DS2" s="2698"/>
      <c r="DT2" s="2698" t="s">
        <v>4914</v>
      </c>
      <c r="DU2" s="2698"/>
      <c r="DV2" s="2698"/>
      <c r="DW2" s="2698"/>
      <c r="DX2" s="2698"/>
      <c r="DY2" s="2698"/>
      <c r="DZ2" s="2698"/>
      <c r="EA2" s="2698"/>
      <c r="EB2" s="2698" t="s">
        <v>4914</v>
      </c>
      <c r="EC2" s="2698"/>
      <c r="ED2" s="2698"/>
      <c r="EE2" s="2698"/>
      <c r="EF2" s="2698"/>
      <c r="EG2" s="2698"/>
      <c r="EH2" s="2698"/>
      <c r="EI2" s="2698"/>
      <c r="EJ2" s="2698" t="s">
        <v>4914</v>
      </c>
      <c r="EK2" s="2698"/>
      <c r="EL2" s="2698"/>
      <c r="EM2" s="2698"/>
      <c r="EN2" s="2698"/>
      <c r="EO2" s="2698"/>
      <c r="EP2" s="2698"/>
      <c r="EQ2" s="2698"/>
      <c r="ER2" s="2698" t="s">
        <v>4914</v>
      </c>
      <c r="ES2" s="2698"/>
      <c r="ET2" s="2698"/>
      <c r="EU2" s="2698"/>
      <c r="EV2" s="2698"/>
      <c r="EW2" s="2698"/>
      <c r="EX2" s="2698"/>
      <c r="EY2" s="2698"/>
      <c r="EZ2" s="2698" t="s">
        <v>4914</v>
      </c>
      <c r="FA2" s="2698"/>
      <c r="FB2" s="2698"/>
      <c r="FC2" s="2698"/>
      <c r="FD2" s="2698"/>
      <c r="FE2" s="2698"/>
      <c r="FF2" s="2698"/>
      <c r="FG2" s="2698"/>
      <c r="FH2" s="2698" t="s">
        <v>4914</v>
      </c>
      <c r="FI2" s="2698"/>
      <c r="FJ2" s="2698"/>
      <c r="FK2" s="2698"/>
      <c r="FL2" s="2698"/>
      <c r="FM2" s="2698"/>
      <c r="FN2" s="2698"/>
      <c r="FO2" s="2698"/>
      <c r="FP2" s="2698" t="s">
        <v>4914</v>
      </c>
      <c r="FQ2" s="2698"/>
      <c r="FR2" s="2698"/>
      <c r="FS2" s="2698"/>
      <c r="FT2" s="2698"/>
      <c r="FU2" s="2698"/>
      <c r="FV2" s="2698"/>
      <c r="FW2" s="2698"/>
      <c r="FX2" s="2698" t="s">
        <v>4914</v>
      </c>
      <c r="FY2" s="2698"/>
      <c r="FZ2" s="2698"/>
      <c r="GA2" s="2698"/>
      <c r="GB2" s="2698"/>
      <c r="GC2" s="2698"/>
      <c r="GD2" s="2698"/>
      <c r="GE2" s="2698"/>
      <c r="GF2" s="2698" t="s">
        <v>4914</v>
      </c>
      <c r="GG2" s="2698"/>
      <c r="GH2" s="2698"/>
      <c r="GI2" s="2698"/>
      <c r="GJ2" s="2698"/>
      <c r="GK2" s="2698"/>
      <c r="GL2" s="2698"/>
      <c r="GM2" s="2698"/>
      <c r="GN2" s="2698" t="s">
        <v>4914</v>
      </c>
      <c r="GO2" s="2698"/>
      <c r="GP2" s="2698"/>
      <c r="GQ2" s="2698"/>
      <c r="GR2" s="2698"/>
      <c r="GS2" s="2698"/>
      <c r="GT2" s="2698"/>
      <c r="GU2" s="2698"/>
      <c r="GV2" s="2698" t="s">
        <v>4914</v>
      </c>
      <c r="GW2" s="2698"/>
      <c r="GX2" s="2698"/>
      <c r="GY2" s="2698"/>
      <c r="GZ2" s="2698"/>
      <c r="HA2" s="2698"/>
      <c r="HB2" s="2698"/>
      <c r="HC2" s="2698"/>
      <c r="HD2" s="2698" t="s">
        <v>4914</v>
      </c>
      <c r="HE2" s="2698"/>
      <c r="HF2" s="2698"/>
      <c r="HG2" s="2698"/>
      <c r="HH2" s="2698"/>
      <c r="HI2" s="2698"/>
      <c r="HJ2" s="2698"/>
      <c r="HK2" s="2698"/>
      <c r="HL2" s="2698" t="s">
        <v>4914</v>
      </c>
      <c r="HM2" s="2698"/>
      <c r="HN2" s="2698"/>
      <c r="HO2" s="2698"/>
      <c r="HP2" s="2698"/>
      <c r="HQ2" s="2698"/>
      <c r="HR2" s="2698"/>
      <c r="HS2" s="2698"/>
      <c r="HT2" s="2698" t="s">
        <v>4914</v>
      </c>
      <c r="HU2" s="2698"/>
      <c r="HV2" s="2698"/>
      <c r="HW2" s="2698"/>
      <c r="HX2" s="2698"/>
      <c r="HY2" s="2698"/>
      <c r="HZ2" s="2698"/>
      <c r="IA2" s="2698"/>
      <c r="IB2" s="2698" t="s">
        <v>4914</v>
      </c>
      <c r="IC2" s="2698"/>
      <c r="ID2" s="2698"/>
      <c r="IE2" s="2698"/>
      <c r="IF2" s="2698"/>
      <c r="IG2" s="2698"/>
      <c r="IH2" s="2698"/>
      <c r="II2" s="2698"/>
      <c r="IJ2" s="2698" t="s">
        <v>4914</v>
      </c>
      <c r="IK2" s="2698"/>
      <c r="IL2" s="2698"/>
      <c r="IM2" s="2698"/>
      <c r="IN2" s="2698"/>
      <c r="IO2" s="2698"/>
      <c r="IP2" s="2698"/>
      <c r="IQ2" s="2698"/>
      <c r="IR2" s="2698" t="s">
        <v>4914</v>
      </c>
      <c r="IS2" s="2698"/>
      <c r="IT2" s="2698"/>
      <c r="IU2" s="2698"/>
      <c r="IV2" s="2698"/>
      <c r="IW2" s="2698"/>
      <c r="IX2" s="2698"/>
      <c r="IY2" s="2698"/>
    </row>
    <row r="3" spans="1:259" s="2322" customFormat="1" ht="17.25" hidden="1" customHeight="1" outlineLevel="1">
      <c r="D3" s="2698" t="s">
        <v>4915</v>
      </c>
      <c r="E3" s="2698"/>
      <c r="F3" s="2698"/>
      <c r="G3" s="2698"/>
      <c r="H3" s="2698"/>
      <c r="I3" s="2698"/>
      <c r="J3" s="2698"/>
      <c r="K3" s="2698"/>
      <c r="L3" s="2698" t="s">
        <v>4915</v>
      </c>
      <c r="M3" s="2698"/>
      <c r="N3" s="2698"/>
      <c r="O3" s="2698"/>
      <c r="P3" s="2698"/>
      <c r="Q3" s="2698"/>
      <c r="R3" s="2698"/>
      <c r="S3" s="2698"/>
      <c r="T3" s="2698" t="s">
        <v>4915</v>
      </c>
      <c r="U3" s="2698"/>
      <c r="V3" s="2698"/>
      <c r="W3" s="2698"/>
      <c r="X3" s="2698"/>
      <c r="Y3" s="2698"/>
      <c r="Z3" s="2698"/>
      <c r="AA3" s="2698"/>
      <c r="AB3" s="2698" t="s">
        <v>4915</v>
      </c>
      <c r="AC3" s="2698"/>
      <c r="AD3" s="2698"/>
      <c r="AE3" s="2698"/>
      <c r="AF3" s="2698"/>
      <c r="AG3" s="2698"/>
      <c r="AH3" s="2698"/>
      <c r="AI3" s="2698"/>
      <c r="AJ3" s="2698" t="s">
        <v>4915</v>
      </c>
      <c r="AK3" s="2698"/>
      <c r="AL3" s="2698"/>
      <c r="AM3" s="2698"/>
      <c r="AN3" s="2698"/>
      <c r="AO3" s="2698"/>
      <c r="AP3" s="2698"/>
      <c r="AQ3" s="2698"/>
      <c r="AR3" s="2698" t="s">
        <v>4915</v>
      </c>
      <c r="AS3" s="2698"/>
      <c r="AT3" s="2698"/>
      <c r="AU3" s="2698"/>
      <c r="AV3" s="2698"/>
      <c r="AW3" s="2698"/>
      <c r="AX3" s="2698"/>
      <c r="AY3" s="2698"/>
      <c r="AZ3" s="2698" t="s">
        <v>4915</v>
      </c>
      <c r="BA3" s="2698"/>
      <c r="BB3" s="2698"/>
      <c r="BC3" s="2698"/>
      <c r="BD3" s="2698"/>
      <c r="BE3" s="2698"/>
      <c r="BF3" s="2698"/>
      <c r="BG3" s="2698"/>
      <c r="BH3" s="2698" t="s">
        <v>4915</v>
      </c>
      <c r="BI3" s="2698"/>
      <c r="BJ3" s="2698"/>
      <c r="BK3" s="2698"/>
      <c r="BL3" s="2698"/>
      <c r="BM3" s="2698"/>
      <c r="BN3" s="2698"/>
      <c r="BO3" s="2698"/>
      <c r="BP3" s="2698" t="s">
        <v>4915</v>
      </c>
      <c r="BQ3" s="2698"/>
      <c r="BR3" s="2698"/>
      <c r="BS3" s="2698"/>
      <c r="BT3" s="2698"/>
      <c r="BU3" s="2698"/>
      <c r="BV3" s="2698"/>
      <c r="BW3" s="2698"/>
      <c r="BX3" s="2698" t="s">
        <v>4915</v>
      </c>
      <c r="BY3" s="2698"/>
      <c r="BZ3" s="2698"/>
      <c r="CA3" s="2698"/>
      <c r="CB3" s="2698"/>
      <c r="CC3" s="2698"/>
      <c r="CD3" s="2698"/>
      <c r="CE3" s="2698"/>
      <c r="CF3" s="2698" t="s">
        <v>4915</v>
      </c>
      <c r="CG3" s="2698"/>
      <c r="CH3" s="2698"/>
      <c r="CI3" s="2698"/>
      <c r="CJ3" s="2698"/>
      <c r="CK3" s="2698"/>
      <c r="CL3" s="2698"/>
      <c r="CM3" s="2698"/>
      <c r="CN3" s="2698" t="s">
        <v>4915</v>
      </c>
      <c r="CO3" s="2698"/>
      <c r="CP3" s="2698"/>
      <c r="CQ3" s="2698"/>
      <c r="CR3" s="2698"/>
      <c r="CS3" s="2698"/>
      <c r="CT3" s="2698"/>
      <c r="CU3" s="2698"/>
      <c r="CV3" s="2698" t="s">
        <v>4915</v>
      </c>
      <c r="CW3" s="2698"/>
      <c r="CX3" s="2698"/>
      <c r="CY3" s="2698"/>
      <c r="CZ3" s="2698"/>
      <c r="DA3" s="2698"/>
      <c r="DB3" s="2698"/>
      <c r="DC3" s="2698"/>
      <c r="DD3" s="2698" t="s">
        <v>4915</v>
      </c>
      <c r="DE3" s="2698"/>
      <c r="DF3" s="2698"/>
      <c r="DG3" s="2698"/>
      <c r="DH3" s="2698"/>
      <c r="DI3" s="2698"/>
      <c r="DJ3" s="2698"/>
      <c r="DK3" s="2698"/>
      <c r="DL3" s="2698" t="s">
        <v>4915</v>
      </c>
      <c r="DM3" s="2698"/>
      <c r="DN3" s="2698"/>
      <c r="DO3" s="2698"/>
      <c r="DP3" s="2698"/>
      <c r="DQ3" s="2698"/>
      <c r="DR3" s="2698"/>
      <c r="DS3" s="2698"/>
      <c r="DT3" s="2698" t="s">
        <v>4915</v>
      </c>
      <c r="DU3" s="2698"/>
      <c r="DV3" s="2698"/>
      <c r="DW3" s="2698"/>
      <c r="DX3" s="2698"/>
      <c r="DY3" s="2698"/>
      <c r="DZ3" s="2698"/>
      <c r="EA3" s="2698"/>
      <c r="EB3" s="2698" t="s">
        <v>4915</v>
      </c>
      <c r="EC3" s="2698"/>
      <c r="ED3" s="2698"/>
      <c r="EE3" s="2698"/>
      <c r="EF3" s="2698"/>
      <c r="EG3" s="2698"/>
      <c r="EH3" s="2698"/>
      <c r="EI3" s="2698"/>
      <c r="EJ3" s="2698" t="s">
        <v>4915</v>
      </c>
      <c r="EK3" s="2698"/>
      <c r="EL3" s="2698"/>
      <c r="EM3" s="2698"/>
      <c r="EN3" s="2698"/>
      <c r="EO3" s="2698"/>
      <c r="EP3" s="2698"/>
      <c r="EQ3" s="2698"/>
      <c r="ER3" s="2698" t="s">
        <v>4915</v>
      </c>
      <c r="ES3" s="2698"/>
      <c r="ET3" s="2698"/>
      <c r="EU3" s="2698"/>
      <c r="EV3" s="2698"/>
      <c r="EW3" s="2698"/>
      <c r="EX3" s="2698"/>
      <c r="EY3" s="2698"/>
      <c r="EZ3" s="2698" t="s">
        <v>4915</v>
      </c>
      <c r="FA3" s="2698"/>
      <c r="FB3" s="2698"/>
      <c r="FC3" s="2698"/>
      <c r="FD3" s="2698"/>
      <c r="FE3" s="2698"/>
      <c r="FF3" s="2698"/>
      <c r="FG3" s="2698"/>
      <c r="FH3" s="2698" t="s">
        <v>4915</v>
      </c>
      <c r="FI3" s="2698"/>
      <c r="FJ3" s="2698"/>
      <c r="FK3" s="2698"/>
      <c r="FL3" s="2698"/>
      <c r="FM3" s="2698"/>
      <c r="FN3" s="2698"/>
      <c r="FO3" s="2698"/>
      <c r="FP3" s="2698" t="s">
        <v>4915</v>
      </c>
      <c r="FQ3" s="2698"/>
      <c r="FR3" s="2698"/>
      <c r="FS3" s="2698"/>
      <c r="FT3" s="2698"/>
      <c r="FU3" s="2698"/>
      <c r="FV3" s="2698"/>
      <c r="FW3" s="2698"/>
      <c r="FX3" s="2698" t="s">
        <v>4915</v>
      </c>
      <c r="FY3" s="2698"/>
      <c r="FZ3" s="2698"/>
      <c r="GA3" s="2698"/>
      <c r="GB3" s="2698"/>
      <c r="GC3" s="2698"/>
      <c r="GD3" s="2698"/>
      <c r="GE3" s="2698"/>
      <c r="GF3" s="2698" t="s">
        <v>4915</v>
      </c>
      <c r="GG3" s="2698"/>
      <c r="GH3" s="2698"/>
      <c r="GI3" s="2698"/>
      <c r="GJ3" s="2698"/>
      <c r="GK3" s="2698"/>
      <c r="GL3" s="2698"/>
      <c r="GM3" s="2698"/>
      <c r="GN3" s="2698" t="s">
        <v>4915</v>
      </c>
      <c r="GO3" s="2698"/>
      <c r="GP3" s="2698"/>
      <c r="GQ3" s="2698"/>
      <c r="GR3" s="2698"/>
      <c r="GS3" s="2698"/>
      <c r="GT3" s="2698"/>
      <c r="GU3" s="2698"/>
      <c r="GV3" s="2698" t="s">
        <v>4915</v>
      </c>
      <c r="GW3" s="2698"/>
      <c r="GX3" s="2698"/>
      <c r="GY3" s="2698"/>
      <c r="GZ3" s="2698"/>
      <c r="HA3" s="2698"/>
      <c r="HB3" s="2698"/>
      <c r="HC3" s="2698"/>
      <c r="HD3" s="2698" t="s">
        <v>4915</v>
      </c>
      <c r="HE3" s="2698"/>
      <c r="HF3" s="2698"/>
      <c r="HG3" s="2698"/>
      <c r="HH3" s="2698"/>
      <c r="HI3" s="2698"/>
      <c r="HJ3" s="2698"/>
      <c r="HK3" s="2698"/>
      <c r="HL3" s="2698" t="s">
        <v>4915</v>
      </c>
      <c r="HM3" s="2698"/>
      <c r="HN3" s="2698"/>
      <c r="HO3" s="2698"/>
      <c r="HP3" s="2698"/>
      <c r="HQ3" s="2698"/>
      <c r="HR3" s="2698"/>
      <c r="HS3" s="2698"/>
      <c r="HT3" s="2698" t="s">
        <v>4915</v>
      </c>
      <c r="HU3" s="2698"/>
      <c r="HV3" s="2698"/>
      <c r="HW3" s="2698"/>
      <c r="HX3" s="2698"/>
      <c r="HY3" s="2698"/>
      <c r="HZ3" s="2698"/>
      <c r="IA3" s="2698"/>
      <c r="IB3" s="2698" t="s">
        <v>4915</v>
      </c>
      <c r="IC3" s="2698"/>
      <c r="ID3" s="2698"/>
      <c r="IE3" s="2698"/>
      <c r="IF3" s="2698"/>
      <c r="IG3" s="2698"/>
      <c r="IH3" s="2698"/>
      <c r="II3" s="2698"/>
      <c r="IJ3" s="2698" t="s">
        <v>4915</v>
      </c>
      <c r="IK3" s="2698"/>
      <c r="IL3" s="2698"/>
      <c r="IM3" s="2698"/>
      <c r="IN3" s="2698"/>
      <c r="IO3" s="2698"/>
      <c r="IP3" s="2698"/>
      <c r="IQ3" s="2698"/>
      <c r="IR3" s="2698" t="s">
        <v>4915</v>
      </c>
      <c r="IS3" s="2698"/>
      <c r="IT3" s="2698"/>
      <c r="IU3" s="2698"/>
      <c r="IV3" s="2698"/>
      <c r="IW3" s="2698"/>
      <c r="IX3" s="2698"/>
      <c r="IY3" s="2698"/>
    </row>
    <row r="4" spans="1:259" s="2325" customFormat="1" ht="17.25" hidden="1" customHeight="1" outlineLevel="1">
      <c r="D4" s="2700" t="s">
        <v>4916</v>
      </c>
      <c r="E4" s="2700"/>
      <c r="F4" s="2700"/>
      <c r="G4" s="2700"/>
      <c r="H4" s="2700"/>
      <c r="I4" s="2700"/>
      <c r="J4" s="2700"/>
      <c r="K4" s="2700"/>
      <c r="L4" s="2323"/>
      <c r="M4" s="2323"/>
      <c r="N4" s="2324" t="s">
        <v>5114</v>
      </c>
      <c r="O4" s="2323"/>
      <c r="P4" s="2323"/>
      <c r="Q4" s="2323"/>
      <c r="R4" s="2323"/>
      <c r="S4" s="2323"/>
      <c r="T4" s="2323"/>
      <c r="U4" s="2323"/>
      <c r="V4" s="2323"/>
      <c r="W4" s="2323"/>
      <c r="X4" s="2323"/>
      <c r="Y4" s="2323"/>
      <c r="Z4" s="2323"/>
      <c r="AA4" s="2323"/>
      <c r="AB4" s="2323"/>
      <c r="AC4" s="2323"/>
      <c r="AD4" s="2323"/>
      <c r="AE4" s="2323"/>
    </row>
    <row r="5" spans="1:259" ht="17.25" customHeight="1" collapsed="1">
      <c r="D5" s="2701"/>
      <c r="E5" s="2701"/>
      <c r="F5" s="2701"/>
      <c r="G5" s="2701"/>
      <c r="H5" s="2701"/>
      <c r="I5" s="2701"/>
      <c r="J5" s="2701"/>
      <c r="K5" s="2701"/>
    </row>
    <row r="6" spans="1:259" ht="17.25" customHeight="1">
      <c r="D6" s="2702" t="s">
        <v>4227</v>
      </c>
      <c r="E6" s="2704" t="s">
        <v>4917</v>
      </c>
      <c r="F6" s="2704" t="s">
        <v>4918</v>
      </c>
      <c r="G6" s="2706" t="s">
        <v>4919</v>
      </c>
      <c r="H6" s="2707"/>
      <c r="I6" s="2706" t="s">
        <v>4920</v>
      </c>
      <c r="J6" s="2707"/>
      <c r="K6" s="2704" t="s">
        <v>4921</v>
      </c>
    </row>
    <row r="7" spans="1:259" ht="17.25" customHeight="1">
      <c r="D7" s="2703"/>
      <c r="E7" s="2705"/>
      <c r="F7" s="2705"/>
      <c r="G7" s="2326" t="s">
        <v>4922</v>
      </c>
      <c r="H7" s="2326" t="s">
        <v>4727</v>
      </c>
      <c r="I7" s="2326" t="s">
        <v>4923</v>
      </c>
      <c r="J7" s="2326" t="s">
        <v>4924</v>
      </c>
      <c r="K7" s="2705"/>
    </row>
    <row r="8" spans="1:259" ht="17.25" customHeight="1">
      <c r="D8" s="2446"/>
      <c r="E8" s="2447"/>
      <c r="F8" s="2447"/>
      <c r="G8" s="2448"/>
      <c r="H8" s="2448"/>
      <c r="I8" s="2448"/>
      <c r="J8" s="2448"/>
      <c r="K8" s="2447"/>
    </row>
    <row r="9" spans="1:259" ht="14.4">
      <c r="D9" s="2327" t="s">
        <v>501</v>
      </c>
      <c r="E9" s="2328" t="s">
        <v>4925</v>
      </c>
      <c r="F9" s="2327"/>
      <c r="G9" s="2329"/>
      <c r="H9" s="2330"/>
      <c r="I9" s="2330"/>
      <c r="J9" s="2330"/>
      <c r="K9" s="2331"/>
    </row>
    <row r="10" spans="1:259" s="2336" customFormat="1" ht="14.4">
      <c r="D10" s="2332"/>
      <c r="E10" s="2333" t="s">
        <v>4926</v>
      </c>
      <c r="F10" s="2334" t="s">
        <v>4927</v>
      </c>
      <c r="G10" s="2308">
        <v>1</v>
      </c>
      <c r="H10" s="2308">
        <v>1</v>
      </c>
      <c r="I10" s="2309"/>
      <c r="J10" s="2309"/>
      <c r="K10" s="2335"/>
      <c r="M10" s="2337" t="s">
        <v>5115</v>
      </c>
      <c r="N10" s="2338" t="s">
        <v>5116</v>
      </c>
      <c r="O10" s="2337"/>
      <c r="P10" s="2337"/>
    </row>
    <row r="11" spans="1:259" s="2340" customFormat="1">
      <c r="D11" s="2327" t="s">
        <v>941</v>
      </c>
      <c r="E11" s="2339" t="s">
        <v>4928</v>
      </c>
      <c r="F11" s="2328"/>
      <c r="G11" s="2310"/>
      <c r="H11" s="2310"/>
      <c r="I11" s="2311"/>
      <c r="J11" s="2311"/>
      <c r="K11" s="2335"/>
      <c r="M11" s="2337" t="s">
        <v>501</v>
      </c>
      <c r="N11" s="2338" t="s">
        <v>5117</v>
      </c>
      <c r="O11" s="2341"/>
      <c r="P11" s="2342"/>
    </row>
    <row r="12" spans="1:259" s="2340" customFormat="1">
      <c r="D12" s="2327"/>
      <c r="E12" s="2339" t="s">
        <v>2296</v>
      </c>
      <c r="F12" s="2327"/>
      <c r="G12" s="2312"/>
      <c r="H12" s="2312"/>
      <c r="I12" s="2309"/>
      <c r="J12" s="2309"/>
      <c r="K12" s="2335"/>
      <c r="M12" s="2343">
        <v>1</v>
      </c>
      <c r="N12" s="2341" t="s">
        <v>5118</v>
      </c>
      <c r="O12" s="2344" t="s">
        <v>5119</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5120</v>
      </c>
      <c r="O13" s="2344" t="s">
        <v>5119</v>
      </c>
      <c r="P13" s="2345">
        <v>36</v>
      </c>
    </row>
    <row r="14" spans="1:259" s="2336" customFormat="1">
      <c r="A14" s="2340" t="e">
        <v>#N/A</v>
      </c>
      <c r="B14" s="2340"/>
      <c r="C14" s="2340" t="e">
        <f>VLOOKUP(E14,DG!C:J,8,0)</f>
        <v>#N/A</v>
      </c>
      <c r="D14" s="2327"/>
      <c r="E14" s="2346" t="s">
        <v>4929</v>
      </c>
      <c r="F14" s="2347" t="s">
        <v>858</v>
      </c>
      <c r="G14" s="2348">
        <v>0.23</v>
      </c>
      <c r="H14" s="2348">
        <v>0.23</v>
      </c>
      <c r="I14" s="2309"/>
      <c r="J14" s="2309"/>
      <c r="K14" s="2335"/>
      <c r="M14" s="2343">
        <v>3</v>
      </c>
      <c r="N14" s="2341" t="s">
        <v>5121</v>
      </c>
      <c r="O14" s="2344" t="s">
        <v>5119</v>
      </c>
      <c r="P14" s="2345">
        <v>5</v>
      </c>
    </row>
    <row r="15" spans="1:259" s="2336" customFormat="1">
      <c r="A15" s="2340" t="e">
        <v>#N/A</v>
      </c>
      <c r="B15" s="2340"/>
      <c r="C15" s="2340" t="e">
        <f>VLOOKUP(E15,DG!C:J,8,0)</f>
        <v>#N/A</v>
      </c>
      <c r="D15" s="2327"/>
      <c r="E15" s="2346" t="s">
        <v>4930</v>
      </c>
      <c r="F15" s="2347" t="s">
        <v>858</v>
      </c>
      <c r="G15" s="2348">
        <v>0.24</v>
      </c>
      <c r="H15" s="2348">
        <v>0.24</v>
      </c>
      <c r="I15" s="2309"/>
      <c r="J15" s="2309"/>
      <c r="K15" s="2335"/>
      <c r="M15" s="2343">
        <v>4</v>
      </c>
      <c r="N15" s="2341" t="s">
        <v>5122</v>
      </c>
      <c r="O15" s="2344" t="s">
        <v>5123</v>
      </c>
      <c r="P15" s="2345">
        <v>2</v>
      </c>
    </row>
    <row r="16" spans="1:259" s="2336" customFormat="1">
      <c r="A16" s="2340" t="e">
        <v>#N/A</v>
      </c>
      <c r="B16" s="2340"/>
      <c r="C16" s="2340" t="s">
        <v>2323</v>
      </c>
      <c r="D16" s="2327">
        <v>2</v>
      </c>
      <c r="E16" s="2449" t="s">
        <v>4931</v>
      </c>
      <c r="F16" s="2327" t="s">
        <v>2336</v>
      </c>
      <c r="G16" s="2348">
        <v>2</v>
      </c>
      <c r="H16" s="2348">
        <v>2</v>
      </c>
      <c r="I16" s="2309"/>
      <c r="J16" s="2309"/>
      <c r="K16" s="2335"/>
      <c r="M16" s="2337" t="s">
        <v>941</v>
      </c>
      <c r="N16" s="2338" t="s">
        <v>5124</v>
      </c>
      <c r="O16" s="2341"/>
      <c r="P16" s="2342"/>
    </row>
    <row r="17" spans="1:16" s="2336" customFormat="1">
      <c r="A17" s="2340" t="s">
        <v>753</v>
      </c>
      <c r="B17" s="2340"/>
      <c r="D17" s="2327"/>
      <c r="E17" s="2346" t="s">
        <v>4932</v>
      </c>
      <c r="F17" s="2347" t="s">
        <v>2256</v>
      </c>
      <c r="G17" s="2348">
        <v>162</v>
      </c>
      <c r="H17" s="2348">
        <v>162</v>
      </c>
      <c r="I17" s="2309"/>
      <c r="J17" s="2309"/>
      <c r="K17" s="2335"/>
      <c r="M17" s="2337" t="s">
        <v>1620</v>
      </c>
      <c r="N17" s="2338" t="s">
        <v>5125</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5126</v>
      </c>
      <c r="O18" s="2344" t="s">
        <v>5123</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5127</v>
      </c>
      <c r="O19" s="2344" t="s">
        <v>5123</v>
      </c>
      <c r="P19" s="2345">
        <v>6</v>
      </c>
    </row>
    <row r="20" spans="1:16" s="2336" customFormat="1">
      <c r="A20" s="2340" t="e">
        <v>#N/A</v>
      </c>
      <c r="B20" s="2340"/>
      <c r="D20" s="2327"/>
      <c r="E20" s="2346" t="s">
        <v>4929</v>
      </c>
      <c r="F20" s="2347" t="s">
        <v>858</v>
      </c>
      <c r="G20" s="2348">
        <v>0.69</v>
      </c>
      <c r="H20" s="2348">
        <v>0.69</v>
      </c>
      <c r="I20" s="2309"/>
      <c r="J20" s="2309"/>
      <c r="K20" s="2335"/>
      <c r="M20" s="2343">
        <v>3</v>
      </c>
      <c r="N20" s="2341" t="s">
        <v>5128</v>
      </c>
      <c r="O20" s="2344" t="s">
        <v>5123</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5129</v>
      </c>
      <c r="O21" s="2344" t="s">
        <v>5123</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5130</v>
      </c>
      <c r="O22" s="2344" t="s">
        <v>5131</v>
      </c>
      <c r="P22" s="2349">
        <v>1</v>
      </c>
    </row>
    <row r="23" spans="1:16" s="2336" customFormat="1">
      <c r="A23" s="2340" t="e">
        <v>#N/A</v>
      </c>
      <c r="B23" s="2340"/>
      <c r="D23" s="2327"/>
      <c r="E23" s="2346" t="s">
        <v>4929</v>
      </c>
      <c r="F23" s="2347" t="s">
        <v>858</v>
      </c>
      <c r="G23" s="2348">
        <v>8</v>
      </c>
      <c r="H23" s="2348">
        <v>8</v>
      </c>
      <c r="I23" s="2309"/>
      <c r="J23" s="2309"/>
      <c r="K23" s="2335"/>
      <c r="N23" s="2350"/>
    </row>
    <row r="24" spans="1:16" s="2336" customFormat="1">
      <c r="A24" s="2340" t="e">
        <v>#N/A</v>
      </c>
      <c r="B24" s="2340"/>
      <c r="D24" s="2327"/>
      <c r="E24" s="2346" t="s">
        <v>4930</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4932</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4929</v>
      </c>
      <c r="F29" s="2347" t="s">
        <v>858</v>
      </c>
      <c r="G29" s="2348">
        <v>0.99</v>
      </c>
      <c r="H29" s="2348">
        <v>0.99</v>
      </c>
      <c r="I29" s="2309"/>
      <c r="J29" s="2309"/>
      <c r="K29" s="2335"/>
      <c r="N29" s="2350"/>
    </row>
    <row r="30" spans="1:16" s="2336" customFormat="1">
      <c r="A30" s="2340" t="e">
        <v>#N/A</v>
      </c>
      <c r="B30" s="2340"/>
      <c r="D30" s="2327"/>
      <c r="E30" s="2346" t="s">
        <v>4933</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4932</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4929</v>
      </c>
      <c r="F35" s="2355" t="s">
        <v>858</v>
      </c>
      <c r="G35" s="2315">
        <v>11.58</v>
      </c>
      <c r="H35" s="2315">
        <v>11.58</v>
      </c>
      <c r="I35" s="2309"/>
      <c r="J35" s="2309"/>
      <c r="K35" s="2335"/>
      <c r="N35" s="2350"/>
    </row>
    <row r="36" spans="1:14" s="2336" customFormat="1">
      <c r="A36" s="2340" t="e">
        <v>#N/A</v>
      </c>
      <c r="B36" s="2340"/>
      <c r="D36" s="2353"/>
      <c r="E36" s="2354" t="s">
        <v>4933</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4934</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4936</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4937</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4936</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4937</v>
      </c>
      <c r="F48" s="2347" t="s">
        <v>2286</v>
      </c>
      <c r="G48" s="2352">
        <v>1</v>
      </c>
      <c r="H48" s="2352">
        <v>1</v>
      </c>
      <c r="I48" s="2309"/>
      <c r="J48" s="2309"/>
      <c r="K48" s="2335"/>
      <c r="N48" s="2350"/>
    </row>
    <row r="49" spans="1:14" s="2336" customFormat="1">
      <c r="A49" s="2340" t="e">
        <v>#N/A</v>
      </c>
      <c r="B49" s="2340"/>
      <c r="C49" s="2340" t="e">
        <f>VLOOKUP(E49,DG!C:J,8,0)</f>
        <v>#N/A</v>
      </c>
      <c r="D49" s="2327">
        <v>8</v>
      </c>
      <c r="E49" s="2449" t="s">
        <v>4938</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4939</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4940</v>
      </c>
      <c r="F52" s="2347"/>
      <c r="G52" s="2348"/>
      <c r="H52" s="2348"/>
      <c r="I52" s="2309"/>
      <c r="J52" s="2309"/>
      <c r="K52" s="2335"/>
      <c r="N52" s="2350"/>
    </row>
    <row r="53" spans="1:14" s="2336" customFormat="1">
      <c r="A53" s="2340" t="e">
        <v>#N/A</v>
      </c>
      <c r="B53" s="2340"/>
      <c r="C53" s="2340" t="s">
        <v>876</v>
      </c>
      <c r="D53" s="2327">
        <v>9</v>
      </c>
      <c r="E53" s="2449" t="s">
        <v>4941</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5173</v>
      </c>
      <c r="D57" s="2327">
        <v>10</v>
      </c>
      <c r="E57" s="2449" t="s">
        <v>4942</v>
      </c>
      <c r="F57" s="2327" t="s">
        <v>2285</v>
      </c>
      <c r="G57" s="2348">
        <v>23</v>
      </c>
      <c r="H57" s="2348">
        <v>23</v>
      </c>
      <c r="I57" s="2309"/>
      <c r="J57" s="2309"/>
      <c r="K57" s="2335"/>
      <c r="N57" s="2350"/>
    </row>
    <row r="58" spans="1:14" s="2336" customFormat="1">
      <c r="A58" s="2340" t="s">
        <v>5173</v>
      </c>
      <c r="B58" s="2340"/>
      <c r="D58" s="2327"/>
      <c r="E58" s="2354" t="s">
        <v>4689</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4943</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4871</v>
      </c>
      <c r="B63" s="2340"/>
      <c r="D63" s="2327"/>
      <c r="E63" s="2346" t="s">
        <v>4944</v>
      </c>
      <c r="F63" s="2347" t="s">
        <v>2566</v>
      </c>
      <c r="G63" s="2313">
        <v>2</v>
      </c>
      <c r="H63" s="2313">
        <v>2</v>
      </c>
      <c r="I63" s="2309"/>
      <c r="J63" s="2309"/>
      <c r="K63" s="2335"/>
      <c r="N63" s="2350"/>
    </row>
    <row r="64" spans="1:14" s="2336" customFormat="1">
      <c r="A64" s="2340" t="s">
        <v>5207</v>
      </c>
      <c r="B64" s="2340"/>
      <c r="D64" s="2327"/>
      <c r="E64" s="2346" t="s">
        <v>4945</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4946</v>
      </c>
      <c r="F68" s="2347" t="s">
        <v>2448</v>
      </c>
      <c r="G68" s="2313">
        <v>1</v>
      </c>
      <c r="H68" s="2313">
        <v>1</v>
      </c>
      <c r="I68" s="2309"/>
      <c r="J68" s="2309"/>
      <c r="K68" s="2335"/>
      <c r="N68" s="2350"/>
    </row>
    <row r="69" spans="1:14" s="2336" customFormat="1">
      <c r="A69" s="2340" t="e">
        <v>#N/A</v>
      </c>
      <c r="B69" s="2340"/>
      <c r="C69" s="2340" t="s">
        <v>533</v>
      </c>
      <c r="D69" s="2327">
        <v>12</v>
      </c>
      <c r="E69" s="2449" t="s">
        <v>4947</v>
      </c>
      <c r="F69" s="2327" t="s">
        <v>2394</v>
      </c>
      <c r="G69" s="2313">
        <v>1</v>
      </c>
      <c r="H69" s="2313">
        <v>1</v>
      </c>
      <c r="I69" s="2309"/>
      <c r="J69" s="2309"/>
      <c r="K69" s="2335"/>
      <c r="N69" s="2350"/>
    </row>
    <row r="70" spans="1:14" s="2336" customFormat="1">
      <c r="A70" s="2340" t="s">
        <v>4871</v>
      </c>
      <c r="B70" s="2340"/>
      <c r="D70" s="2327"/>
      <c r="E70" s="2346" t="s">
        <v>4944</v>
      </c>
      <c r="F70" s="2347" t="s">
        <v>2566</v>
      </c>
      <c r="G70" s="2313">
        <v>2</v>
      </c>
      <c r="H70" s="2313">
        <v>2</v>
      </c>
      <c r="I70" s="2309"/>
      <c r="J70" s="2309"/>
      <c r="K70" s="2335"/>
      <c r="N70" s="2350"/>
    </row>
    <row r="71" spans="1:14" s="2336" customFormat="1">
      <c r="A71" s="2340" t="s">
        <v>5207</v>
      </c>
      <c r="B71" s="2340"/>
      <c r="D71" s="2327"/>
      <c r="E71" s="2346" t="s">
        <v>4945</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4946</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4874</v>
      </c>
      <c r="B77" s="2340"/>
      <c r="D77" s="2327"/>
      <c r="E77" s="2346" t="s">
        <v>4948</v>
      </c>
      <c r="F77" s="2347" t="s">
        <v>2566</v>
      </c>
      <c r="G77" s="2313">
        <v>28</v>
      </c>
      <c r="H77" s="2313">
        <v>28</v>
      </c>
      <c r="I77" s="2309"/>
      <c r="J77" s="2309"/>
      <c r="K77" s="2335"/>
      <c r="N77" s="2350"/>
    </row>
    <row r="78" spans="1:14" s="2336" customFormat="1">
      <c r="A78" s="2340" t="s">
        <v>5208</v>
      </c>
      <c r="B78" s="2340"/>
      <c r="D78" s="2327"/>
      <c r="E78" s="2346" t="s">
        <v>4949</v>
      </c>
      <c r="F78" s="2347" t="s">
        <v>2566</v>
      </c>
      <c r="G78" s="2313">
        <v>28</v>
      </c>
      <c r="H78" s="2313">
        <v>28</v>
      </c>
      <c r="I78" s="2309"/>
      <c r="J78" s="2309"/>
      <c r="K78" s="2335"/>
      <c r="N78" s="2350"/>
    </row>
    <row r="79" spans="1:14" s="2336" customFormat="1">
      <c r="A79" s="2340" t="s">
        <v>2114</v>
      </c>
      <c r="B79" s="2340"/>
      <c r="D79" s="2353"/>
      <c r="E79" s="2356" t="s">
        <v>4950</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4951</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4874</v>
      </c>
      <c r="B84" s="2340"/>
      <c r="D84" s="2327"/>
      <c r="E84" s="2346" t="s">
        <v>4948</v>
      </c>
      <c r="F84" s="2347" t="s">
        <v>2566</v>
      </c>
      <c r="G84" s="2348">
        <v>2</v>
      </c>
      <c r="H84" s="2348">
        <v>2</v>
      </c>
      <c r="I84" s="2309"/>
      <c r="J84" s="2309"/>
      <c r="K84" s="2335"/>
      <c r="N84" s="2350"/>
    </row>
    <row r="85" spans="1:14" s="2336" customFormat="1">
      <c r="A85" s="2340" t="s">
        <v>5208</v>
      </c>
      <c r="B85" s="2340"/>
      <c r="D85" s="2327"/>
      <c r="E85" s="2346" t="s">
        <v>4949</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4952</v>
      </c>
      <c r="F89" s="2347" t="s">
        <v>2448</v>
      </c>
      <c r="G89" s="2348">
        <v>1</v>
      </c>
      <c r="H89" s="2348">
        <v>1</v>
      </c>
      <c r="I89" s="2309"/>
      <c r="J89" s="2309"/>
      <c r="K89" s="2335"/>
      <c r="N89" s="2350"/>
    </row>
    <row r="90" spans="1:14" s="2336" customFormat="1">
      <c r="A90" s="2340" t="e">
        <v>#N/A</v>
      </c>
      <c r="B90" s="2340"/>
      <c r="C90" s="2340" t="s">
        <v>4752</v>
      </c>
      <c r="D90" s="2327">
        <v>15</v>
      </c>
      <c r="E90" s="2449" t="s">
        <v>4953</v>
      </c>
      <c r="F90" s="2327" t="s">
        <v>2394</v>
      </c>
      <c r="G90" s="2313">
        <v>1</v>
      </c>
      <c r="H90" s="2313">
        <v>1</v>
      </c>
      <c r="I90" s="2309"/>
      <c r="J90" s="2309"/>
      <c r="K90" s="2335"/>
      <c r="N90" s="2350"/>
    </row>
    <row r="91" spans="1:14" s="2336" customFormat="1">
      <c r="A91" s="2340" t="s">
        <v>4577</v>
      </c>
      <c r="B91" s="2340"/>
      <c r="D91" s="2327"/>
      <c r="E91" s="2346" t="s">
        <v>4954</v>
      </c>
      <c r="F91" s="2347" t="s">
        <v>2601</v>
      </c>
      <c r="G91" s="2317">
        <v>1</v>
      </c>
      <c r="H91" s="2317">
        <v>1</v>
      </c>
      <c r="I91" s="2309"/>
      <c r="J91" s="2309"/>
      <c r="K91" s="2335"/>
      <c r="N91" s="2350"/>
    </row>
    <row r="92" spans="1:14" s="2336" customFormat="1">
      <c r="A92" s="2340" t="s">
        <v>4777</v>
      </c>
      <c r="B92" s="2340"/>
      <c r="D92" s="2327"/>
      <c r="E92" s="2346" t="s">
        <v>4955</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4956</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4957</v>
      </c>
      <c r="F96" s="2347"/>
      <c r="G96" s="2348"/>
      <c r="H96" s="2348"/>
      <c r="I96" s="2309"/>
      <c r="J96" s="2309"/>
      <c r="K96" s="2335"/>
      <c r="N96" s="2350"/>
    </row>
    <row r="97" spans="1:14" s="2336" customFormat="1">
      <c r="A97" s="2340" t="e">
        <v>#N/A</v>
      </c>
      <c r="B97" s="2340"/>
      <c r="C97" s="2340" t="e">
        <f>VLOOKUP(E97,DG!C:J,8,0)</f>
        <v>#N/A</v>
      </c>
      <c r="D97" s="2359">
        <v>16</v>
      </c>
      <c r="E97" s="2449" t="s">
        <v>4958</v>
      </c>
      <c r="F97" s="2327" t="s">
        <v>2309</v>
      </c>
      <c r="G97" s="2348">
        <v>1</v>
      </c>
      <c r="H97" s="2348">
        <v>1</v>
      </c>
      <c r="I97" s="2309"/>
      <c r="J97" s="2309"/>
      <c r="K97" s="2335"/>
      <c r="N97" s="2350"/>
    </row>
    <row r="98" spans="1:14" s="2336" customFormat="1">
      <c r="A98" s="2340" t="s">
        <v>360</v>
      </c>
      <c r="B98" s="2340"/>
      <c r="D98" s="2359"/>
      <c r="E98" s="2346" t="s">
        <v>4959</v>
      </c>
      <c r="F98" s="2347" t="s">
        <v>2541</v>
      </c>
      <c r="G98" s="2348">
        <v>3716</v>
      </c>
      <c r="H98" s="2348">
        <v>3716</v>
      </c>
      <c r="I98" s="2309"/>
      <c r="J98" s="2309"/>
      <c r="K98" s="2335"/>
      <c r="N98" s="2350"/>
    </row>
    <row r="99" spans="1:14" s="2336" customFormat="1">
      <c r="A99" s="2340" t="s">
        <v>699</v>
      </c>
      <c r="B99" s="2340"/>
      <c r="D99" s="2327"/>
      <c r="E99" s="2346" t="s">
        <v>4960</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5177</v>
      </c>
      <c r="B105" s="2340"/>
      <c r="D105" s="2327"/>
      <c r="E105" s="2346" t="s">
        <v>4961</v>
      </c>
      <c r="F105" s="2347" t="s">
        <v>2566</v>
      </c>
      <c r="G105" s="2348">
        <v>89</v>
      </c>
      <c r="H105" s="2348">
        <v>89</v>
      </c>
      <c r="I105" s="2309"/>
      <c r="J105" s="2309"/>
      <c r="K105" s="2335"/>
      <c r="N105" s="2350"/>
    </row>
    <row r="106" spans="1:14" s="2336" customFormat="1">
      <c r="A106" s="2340" t="s">
        <v>5178</v>
      </c>
      <c r="B106" s="2340"/>
      <c r="D106" s="2327"/>
      <c r="E106" s="2346" t="s">
        <v>4962</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4964</v>
      </c>
      <c r="F110" s="2347" t="s">
        <v>2448</v>
      </c>
      <c r="G110" s="2348">
        <v>26</v>
      </c>
      <c r="H110" s="2348">
        <v>26</v>
      </c>
      <c r="I110" s="2309"/>
      <c r="J110" s="2309"/>
      <c r="K110" s="2335"/>
      <c r="N110" s="2350"/>
    </row>
    <row r="111" spans="1:14" s="2336" customFormat="1">
      <c r="A111" s="2340" t="s">
        <v>4758</v>
      </c>
      <c r="B111" s="2340"/>
      <c r="D111" s="2327"/>
      <c r="E111" s="2346" t="s">
        <v>4965</v>
      </c>
      <c r="F111" s="2347" t="s">
        <v>4966</v>
      </c>
      <c r="G111" s="2348">
        <v>90</v>
      </c>
      <c r="H111" s="2348">
        <v>90</v>
      </c>
      <c r="I111" s="2309"/>
      <c r="J111" s="2309"/>
      <c r="K111" s="2335"/>
      <c r="N111" s="2350"/>
    </row>
    <row r="112" spans="1:14" s="2336" customFormat="1">
      <c r="A112" s="2340" t="s">
        <v>4757</v>
      </c>
      <c r="B112" s="2340"/>
      <c r="D112" s="2327"/>
      <c r="E112" s="2346" t="s">
        <v>4967</v>
      </c>
      <c r="F112" s="2347" t="s">
        <v>4966</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4968</v>
      </c>
      <c r="F114" s="2347" t="s">
        <v>2566</v>
      </c>
      <c r="G114" s="2348">
        <v>150</v>
      </c>
      <c r="H114" s="2348">
        <v>150</v>
      </c>
      <c r="I114" s="2309"/>
      <c r="J114" s="2309"/>
      <c r="K114" s="2335"/>
      <c r="N114" s="2350"/>
    </row>
    <row r="115" spans="1:14" s="2336" customFormat="1">
      <c r="A115" s="2340" t="s">
        <v>4717</v>
      </c>
      <c r="B115" s="2340"/>
      <c r="D115" s="2327"/>
      <c r="E115" s="2346" t="s">
        <v>5179</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4718</v>
      </c>
      <c r="B118" s="2340"/>
      <c r="D118" s="2327"/>
      <c r="E118" s="2346" t="s">
        <v>4970</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5180</v>
      </c>
      <c r="B123" s="2340"/>
      <c r="D123" s="2327"/>
      <c r="E123" s="2346" t="s">
        <v>4971</v>
      </c>
      <c r="F123" s="2347" t="s">
        <v>2448</v>
      </c>
      <c r="G123" s="2348">
        <v>6</v>
      </c>
      <c r="H123" s="2348">
        <v>6</v>
      </c>
      <c r="I123" s="2309"/>
      <c r="J123" s="2309"/>
      <c r="K123" s="2335"/>
      <c r="N123" s="2350"/>
    </row>
    <row r="124" spans="1:14" s="2336" customFormat="1" ht="27.6">
      <c r="A124" s="2340" t="s">
        <v>5181</v>
      </c>
      <c r="B124" s="2340"/>
      <c r="D124" s="2327"/>
      <c r="E124" s="2346" t="s">
        <v>4972</v>
      </c>
      <c r="F124" s="2347" t="s">
        <v>2448</v>
      </c>
      <c r="G124" s="2348">
        <v>6</v>
      </c>
      <c r="H124" s="2348">
        <v>6</v>
      </c>
      <c r="I124" s="2309"/>
      <c r="J124" s="2309"/>
      <c r="K124" s="2335"/>
      <c r="N124" s="2350"/>
    </row>
    <row r="125" spans="1:14" s="2336" customFormat="1" ht="27.6">
      <c r="A125" s="2340" t="s">
        <v>5182</v>
      </c>
      <c r="B125" s="2340"/>
      <c r="D125" s="2327"/>
      <c r="E125" s="2346" t="s">
        <v>4973</v>
      </c>
      <c r="F125" s="2347" t="s">
        <v>2448</v>
      </c>
      <c r="G125" s="2348">
        <v>6</v>
      </c>
      <c r="H125" s="2348">
        <v>6</v>
      </c>
      <c r="I125" s="2309"/>
      <c r="J125" s="2309"/>
      <c r="K125" s="2335"/>
      <c r="N125" s="2350"/>
    </row>
    <row r="126" spans="1:14" s="2336" customFormat="1">
      <c r="A126" s="2340" t="s">
        <v>700</v>
      </c>
      <c r="B126" s="2340"/>
      <c r="D126" s="2327"/>
      <c r="E126" s="2346" t="s">
        <v>4974</v>
      </c>
      <c r="F126" s="2347" t="s">
        <v>2566</v>
      </c>
      <c r="G126" s="2348">
        <v>14</v>
      </c>
      <c r="H126" s="2348">
        <v>14</v>
      </c>
      <c r="I126" s="2309"/>
      <c r="J126" s="2309"/>
      <c r="K126" s="2335"/>
      <c r="N126" s="2350"/>
    </row>
    <row r="127" spans="1:14" s="2336" customFormat="1" ht="27.6">
      <c r="A127" s="2340" t="e">
        <v>#N/A</v>
      </c>
      <c r="B127" s="2340"/>
      <c r="D127" s="2327"/>
      <c r="E127" s="2346" t="s">
        <v>4975</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4976</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5174</v>
      </c>
      <c r="B133" s="2340"/>
      <c r="C133" s="2340" t="s">
        <v>5174</v>
      </c>
      <c r="D133" s="2327"/>
      <c r="E133" s="2346" t="s">
        <v>4977</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4968</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4978</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4979</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4811</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4980</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4981</v>
      </c>
      <c r="F143" s="2332" t="s">
        <v>2448</v>
      </c>
      <c r="G143" s="2362">
        <v>1</v>
      </c>
      <c r="H143" s="2362">
        <v>1</v>
      </c>
      <c r="I143" s="2309"/>
      <c r="J143" s="2309"/>
      <c r="K143" s="2335"/>
      <c r="N143" s="2350"/>
    </row>
    <row r="144" spans="1:14" s="2336" customFormat="1">
      <c r="A144" s="2340" t="s">
        <v>4170</v>
      </c>
      <c r="B144" s="2340"/>
      <c r="D144" s="2327"/>
      <c r="E144" s="2346" t="s">
        <v>4982</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4983</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4984</v>
      </c>
      <c r="F152" s="2366"/>
      <c r="G152" s="2364"/>
      <c r="H152" s="2364"/>
      <c r="I152" s="2309"/>
      <c r="J152" s="2309"/>
      <c r="K152" s="2335"/>
      <c r="N152" s="2350"/>
    </row>
    <row r="153" spans="1:14" s="2336" customFormat="1">
      <c r="A153" s="2340" t="e">
        <v>#N/A</v>
      </c>
      <c r="B153" s="2340"/>
      <c r="D153" s="2365"/>
      <c r="E153" s="2346" t="s">
        <v>4985</v>
      </c>
      <c r="F153" s="2366" t="s">
        <v>2394</v>
      </c>
      <c r="G153" s="2367">
        <v>8</v>
      </c>
      <c r="H153" s="2367">
        <v>8</v>
      </c>
      <c r="I153" s="2309"/>
      <c r="J153" s="2309"/>
      <c r="K153" s="2335"/>
      <c r="N153" s="2350"/>
    </row>
    <row r="154" spans="1:14" s="2336" customFormat="1">
      <c r="A154" s="2340" t="e">
        <v>#N/A</v>
      </c>
      <c r="B154" s="2340"/>
      <c r="D154" s="2365"/>
      <c r="E154" s="2346" t="s">
        <v>4986</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4987</v>
      </c>
      <c r="F156" s="2366" t="s">
        <v>2566</v>
      </c>
      <c r="G156" s="2367">
        <v>8</v>
      </c>
      <c r="H156" s="2367">
        <v>8</v>
      </c>
      <c r="I156" s="2309"/>
      <c r="J156" s="2309"/>
      <c r="K156" s="2335"/>
      <c r="N156" s="2350"/>
    </row>
    <row r="157" spans="1:14" s="2336" customFormat="1">
      <c r="A157" s="2340" t="e">
        <v>#N/A</v>
      </c>
      <c r="B157" s="2340"/>
      <c r="D157" s="2365"/>
      <c r="E157" s="2346" t="s">
        <v>4988</v>
      </c>
      <c r="F157" s="2366" t="s">
        <v>3323</v>
      </c>
      <c r="G157" s="2367">
        <v>2</v>
      </c>
      <c r="H157" s="2367">
        <v>2</v>
      </c>
      <c r="I157" s="2309"/>
      <c r="J157" s="2309"/>
      <c r="K157" s="2335"/>
      <c r="N157" s="2350"/>
    </row>
    <row r="158" spans="1:14" s="2336" customFormat="1">
      <c r="A158" s="2340" t="e">
        <v>#N/A</v>
      </c>
      <c r="B158" s="2340"/>
      <c r="D158" s="2365"/>
      <c r="E158" s="2346" t="s">
        <v>4989</v>
      </c>
      <c r="F158" s="2366" t="s">
        <v>3323</v>
      </c>
      <c r="G158" s="2367">
        <v>1</v>
      </c>
      <c r="H158" s="2367">
        <v>1</v>
      </c>
      <c r="I158" s="2309"/>
      <c r="J158" s="2309"/>
      <c r="K158" s="2335"/>
      <c r="N158" s="2350"/>
    </row>
    <row r="159" spans="1:14" s="2336" customFormat="1">
      <c r="A159" s="2340" t="e">
        <v>#N/A</v>
      </c>
      <c r="B159" s="2340"/>
      <c r="D159" s="2365"/>
      <c r="E159" s="2346" t="s">
        <v>4990</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4991</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4992</v>
      </c>
      <c r="F163" s="2366" t="s">
        <v>4993</v>
      </c>
      <c r="G163" s="2368">
        <v>18</v>
      </c>
      <c r="H163" s="2368">
        <v>18</v>
      </c>
      <c r="I163" s="2309"/>
      <c r="J163" s="2309"/>
      <c r="K163" s="2335"/>
      <c r="N163" s="2350"/>
    </row>
    <row r="164" spans="1:14" s="2336" customFormat="1">
      <c r="A164" s="2340" t="e">
        <v>#N/A</v>
      </c>
      <c r="B164" s="2340"/>
      <c r="D164" s="2365"/>
      <c r="E164" s="2346" t="s">
        <v>4994</v>
      </c>
      <c r="F164" s="2366" t="s">
        <v>4993</v>
      </c>
      <c r="G164" s="2369">
        <v>18</v>
      </c>
      <c r="H164" s="2369">
        <v>18</v>
      </c>
      <c r="I164" s="2309"/>
      <c r="J164" s="2309"/>
      <c r="K164" s="2335"/>
      <c r="N164" s="2350"/>
    </row>
    <row r="165" spans="1:14" s="2336" customFormat="1">
      <c r="A165" s="2340" t="e">
        <v>#N/A</v>
      </c>
      <c r="B165" s="2340"/>
      <c r="D165" s="2365"/>
      <c r="E165" s="2346" t="s">
        <v>4995</v>
      </c>
      <c r="F165" s="2366" t="s">
        <v>2394</v>
      </c>
      <c r="G165" s="2368">
        <v>9</v>
      </c>
      <c r="H165" s="2368">
        <v>9</v>
      </c>
      <c r="I165" s="2309"/>
      <c r="J165" s="2309"/>
      <c r="K165" s="2335"/>
      <c r="N165" s="2350"/>
    </row>
    <row r="166" spans="1:14" s="2336" customFormat="1">
      <c r="A166" s="2340" t="e">
        <v>#N/A</v>
      </c>
      <c r="B166" s="2340"/>
      <c r="D166" s="2365"/>
      <c r="E166" s="2346" t="s">
        <v>4996</v>
      </c>
      <c r="F166" s="2366" t="s">
        <v>2044</v>
      </c>
      <c r="G166" s="2370">
        <v>4.7699999999999996</v>
      </c>
      <c r="H166" s="2370">
        <v>4.7699999999999996</v>
      </c>
      <c r="I166" s="2309"/>
      <c r="J166" s="2309"/>
      <c r="K166" s="2335"/>
      <c r="N166" s="2350"/>
    </row>
    <row r="167" spans="1:14" s="2336" customFormat="1">
      <c r="A167" s="2340" t="e">
        <v>#N/A</v>
      </c>
      <c r="B167" s="2340"/>
      <c r="D167" s="2365"/>
      <c r="E167" s="2346" t="s">
        <v>4997</v>
      </c>
      <c r="F167" s="2366" t="s">
        <v>2394</v>
      </c>
      <c r="G167" s="2368">
        <v>1</v>
      </c>
      <c r="H167" s="2368">
        <v>1</v>
      </c>
      <c r="I167" s="2309"/>
      <c r="J167" s="2309"/>
      <c r="K167" s="2335"/>
      <c r="N167" s="2350"/>
    </row>
    <row r="168" spans="1:14" s="2336" customFormat="1">
      <c r="A168" s="2340" t="e">
        <v>#N/A</v>
      </c>
      <c r="B168" s="2340"/>
      <c r="D168" s="2365"/>
      <c r="E168" s="2346" t="s">
        <v>4998</v>
      </c>
      <c r="F168" s="2366" t="s">
        <v>2842</v>
      </c>
      <c r="G168" s="2368">
        <v>19</v>
      </c>
      <c r="H168" s="2368">
        <v>19</v>
      </c>
      <c r="I168" s="2309"/>
      <c r="J168" s="2309"/>
      <c r="K168" s="2335"/>
      <c r="N168" s="2350"/>
    </row>
    <row r="169" spans="1:14" s="2336" customFormat="1">
      <c r="A169" s="2340" t="e">
        <v>#N/A</v>
      </c>
      <c r="B169" s="2340"/>
      <c r="D169" s="2365"/>
      <c r="E169" s="2346" t="s">
        <v>4999</v>
      </c>
      <c r="F169" s="2366" t="s">
        <v>2842</v>
      </c>
      <c r="G169" s="2368">
        <v>15</v>
      </c>
      <c r="H169" s="2368">
        <v>15</v>
      </c>
      <c r="I169" s="2309"/>
      <c r="J169" s="2309"/>
      <c r="K169" s="2335"/>
      <c r="N169" s="2350"/>
    </row>
    <row r="170" spans="1:14" s="2336" customFormat="1">
      <c r="A170" s="2340" t="e">
        <v>#N/A</v>
      </c>
      <c r="B170" s="2340"/>
      <c r="D170" s="2365"/>
      <c r="E170" s="2346" t="s">
        <v>4990</v>
      </c>
      <c r="F170" s="2366" t="s">
        <v>2566</v>
      </c>
      <c r="G170" s="2368">
        <v>4</v>
      </c>
      <c r="H170" s="2368">
        <v>4</v>
      </c>
      <c r="I170" s="2309"/>
      <c r="J170" s="2309"/>
      <c r="K170" s="2335"/>
      <c r="N170" s="2350"/>
    </row>
    <row r="171" spans="1:14" s="2336" customFormat="1">
      <c r="A171" s="2340" t="e">
        <v>#N/A</v>
      </c>
      <c r="B171" s="2340"/>
      <c r="D171" s="2365"/>
      <c r="E171" s="2346" t="s">
        <v>5000</v>
      </c>
      <c r="F171" s="2366" t="s">
        <v>2044</v>
      </c>
      <c r="G171" s="2371">
        <v>1.2</v>
      </c>
      <c r="H171" s="2371">
        <v>1.2</v>
      </c>
      <c r="I171" s="2309"/>
      <c r="J171" s="2309"/>
      <c r="K171" s="2335"/>
      <c r="N171" s="2350"/>
    </row>
    <row r="172" spans="1:14" s="2336" customFormat="1">
      <c r="A172" s="2340" t="e">
        <v>#N/A</v>
      </c>
      <c r="B172" s="2340"/>
      <c r="D172" s="2365"/>
      <c r="E172" s="2346" t="s">
        <v>5001</v>
      </c>
      <c r="F172" s="2366" t="s">
        <v>2044</v>
      </c>
      <c r="G172" s="2372">
        <v>1.1930000000000001</v>
      </c>
      <c r="H172" s="2372">
        <v>1.1930000000000001</v>
      </c>
      <c r="I172" s="2309"/>
      <c r="J172" s="2309"/>
      <c r="K172" s="2335"/>
      <c r="N172" s="2350"/>
    </row>
    <row r="173" spans="1:14" s="2336" customFormat="1">
      <c r="A173" s="2340" t="e">
        <v>#N/A</v>
      </c>
      <c r="B173" s="2340"/>
      <c r="D173" s="2365"/>
      <c r="E173" s="2346" t="s">
        <v>5002</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5003</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5004</v>
      </c>
      <c r="F176" s="2366"/>
      <c r="G176" s="2369"/>
      <c r="H176" s="2369"/>
      <c r="I176" s="2309"/>
      <c r="J176" s="2309"/>
      <c r="K176" s="2335"/>
      <c r="N176" s="2350"/>
    </row>
    <row r="177" spans="1:14" s="2336" customFormat="1">
      <c r="A177" s="2340" t="e">
        <v>#N/A</v>
      </c>
      <c r="B177" s="2340"/>
      <c r="C177" s="2340" t="e">
        <f>VLOOKUP(E177,DG!C:J,8,0)</f>
        <v>#N/A</v>
      </c>
      <c r="D177" s="2365">
        <v>25</v>
      </c>
      <c r="E177" s="2373" t="s">
        <v>5005</v>
      </c>
      <c r="F177" s="2366"/>
      <c r="G177" s="2368"/>
      <c r="H177" s="2368"/>
      <c r="I177" s="2309"/>
      <c r="J177" s="2309"/>
      <c r="K177" s="2335"/>
      <c r="N177" s="2350"/>
    </row>
    <row r="178" spans="1:14" s="2336" customFormat="1">
      <c r="A178" s="2340" t="s">
        <v>943</v>
      </c>
      <c r="B178" s="2340"/>
      <c r="D178" s="2365"/>
      <c r="E178" s="2374" t="s">
        <v>5006</v>
      </c>
      <c r="F178" s="2366" t="s">
        <v>5007</v>
      </c>
      <c r="G178" s="2368">
        <v>1</v>
      </c>
      <c r="H178" s="2368">
        <v>1</v>
      </c>
      <c r="I178" s="2309"/>
      <c r="J178" s="2309"/>
      <c r="K178" s="2335"/>
      <c r="N178" s="2350"/>
    </row>
    <row r="179" spans="1:14" s="2336" customFormat="1">
      <c r="A179" s="2340" t="s">
        <v>760</v>
      </c>
      <c r="B179" s="2340"/>
      <c r="D179" s="2365"/>
      <c r="E179" s="2374" t="s">
        <v>5008</v>
      </c>
      <c r="F179" s="2366" t="s">
        <v>2566</v>
      </c>
      <c r="G179" s="2368">
        <v>1</v>
      </c>
      <c r="H179" s="2368">
        <v>1</v>
      </c>
      <c r="I179" s="2309"/>
      <c r="J179" s="2309"/>
      <c r="K179" s="2335"/>
      <c r="N179" s="2350"/>
    </row>
    <row r="180" spans="1:14" s="2336" customFormat="1">
      <c r="A180" s="2340" t="e">
        <v>#N/A</v>
      </c>
      <c r="B180" s="2340"/>
      <c r="D180" s="2365"/>
      <c r="E180" s="2374" t="s">
        <v>5009</v>
      </c>
      <c r="F180" s="2366" t="s">
        <v>5007</v>
      </c>
      <c r="G180" s="2368">
        <v>1</v>
      </c>
      <c r="H180" s="2368">
        <v>1</v>
      </c>
      <c r="I180" s="2309"/>
      <c r="J180" s="2309"/>
      <c r="K180" s="2335"/>
      <c r="N180" s="2350"/>
    </row>
    <row r="181" spans="1:14" s="2336" customFormat="1">
      <c r="A181" s="2340" t="s">
        <v>1660</v>
      </c>
      <c r="B181" s="2340"/>
      <c r="D181" s="2365"/>
      <c r="E181" s="2374" t="s">
        <v>5010</v>
      </c>
      <c r="F181" s="2366" t="s">
        <v>2394</v>
      </c>
      <c r="G181" s="2368">
        <v>1</v>
      </c>
      <c r="H181" s="2368">
        <v>1</v>
      </c>
      <c r="I181" s="2309"/>
      <c r="J181" s="2309"/>
      <c r="K181" s="2335"/>
      <c r="N181" s="2350"/>
    </row>
    <row r="182" spans="1:14" s="2336" customFormat="1">
      <c r="A182" s="2340" t="e">
        <v>#N/A</v>
      </c>
      <c r="B182" s="2340"/>
      <c r="D182" s="2365"/>
      <c r="E182" s="2374" t="s">
        <v>5011</v>
      </c>
      <c r="F182" s="2366" t="s">
        <v>2394</v>
      </c>
      <c r="G182" s="2368">
        <v>1</v>
      </c>
      <c r="H182" s="2375">
        <v>0</v>
      </c>
      <c r="I182" s="2309"/>
      <c r="J182" s="2311">
        <v>1</v>
      </c>
      <c r="K182" s="2335"/>
      <c r="N182" s="2350"/>
    </row>
    <row r="183" spans="1:14" s="2336" customFormat="1">
      <c r="A183" s="2340" t="s">
        <v>1378</v>
      </c>
      <c r="B183" s="2340"/>
      <c r="D183" s="2365"/>
      <c r="E183" s="2374" t="s">
        <v>5012</v>
      </c>
      <c r="F183" s="2366" t="s">
        <v>3468</v>
      </c>
      <c r="G183" s="2368">
        <v>1</v>
      </c>
      <c r="H183" s="2368">
        <v>1</v>
      </c>
      <c r="I183" s="2309"/>
      <c r="J183" s="2309"/>
      <c r="K183" s="2335"/>
      <c r="N183" s="2350"/>
    </row>
    <row r="184" spans="1:14" s="2336" customFormat="1">
      <c r="A184" s="2340" t="e">
        <v>#N/A</v>
      </c>
      <c r="B184" s="2340"/>
      <c r="D184" s="2365"/>
      <c r="E184" s="2374" t="s">
        <v>5013</v>
      </c>
      <c r="F184" s="2366" t="s">
        <v>3468</v>
      </c>
      <c r="G184" s="2368">
        <v>1</v>
      </c>
      <c r="H184" s="2368">
        <v>1</v>
      </c>
      <c r="I184" s="2309"/>
      <c r="J184" s="2309"/>
      <c r="K184" s="2335"/>
      <c r="N184" s="2350"/>
    </row>
    <row r="185" spans="1:14" s="2336" customFormat="1">
      <c r="A185" s="2340" t="s">
        <v>1565</v>
      </c>
      <c r="B185" s="2340"/>
      <c r="D185" s="2365"/>
      <c r="E185" s="2374" t="s">
        <v>5209</v>
      </c>
      <c r="F185" s="2366" t="s">
        <v>3468</v>
      </c>
      <c r="G185" s="2376">
        <v>1</v>
      </c>
      <c r="H185" s="2376">
        <v>1</v>
      </c>
      <c r="I185" s="2309"/>
      <c r="J185" s="2309"/>
      <c r="K185" s="2335"/>
      <c r="N185" s="2350"/>
    </row>
    <row r="186" spans="1:14" s="2336" customFormat="1">
      <c r="A186" s="2340" t="e">
        <v>#N/A</v>
      </c>
      <c r="B186" s="2340"/>
      <c r="D186" s="2365"/>
      <c r="E186" s="2374" t="s">
        <v>5015</v>
      </c>
      <c r="F186" s="2366" t="s">
        <v>3468</v>
      </c>
      <c r="G186" s="2368">
        <v>1</v>
      </c>
      <c r="H186" s="2368">
        <v>1</v>
      </c>
      <c r="I186" s="2309"/>
      <c r="J186" s="2309"/>
      <c r="K186" s="2335"/>
      <c r="N186" s="2350"/>
    </row>
    <row r="187" spans="1:14" s="2336" customFormat="1">
      <c r="A187" s="2340" t="e">
        <v>#N/A</v>
      </c>
      <c r="B187" s="2340"/>
      <c r="D187" s="2365"/>
      <c r="E187" s="2374" t="s">
        <v>5016</v>
      </c>
      <c r="F187" s="2366" t="s">
        <v>3468</v>
      </c>
      <c r="G187" s="2368">
        <v>2</v>
      </c>
      <c r="H187" s="2368">
        <v>2</v>
      </c>
      <c r="I187" s="2309"/>
      <c r="J187" s="2309"/>
      <c r="K187" s="2335"/>
      <c r="N187" s="2350"/>
    </row>
    <row r="188" spans="1:14" s="2336" customFormat="1">
      <c r="A188" s="2340" t="e">
        <v>#N/A</v>
      </c>
      <c r="B188" s="2340"/>
      <c r="D188" s="2365"/>
      <c r="E188" s="2374" t="s">
        <v>5017</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5018</v>
      </c>
      <c r="F189" s="2365" t="s">
        <v>2394</v>
      </c>
      <c r="G189" s="2368">
        <v>1</v>
      </c>
      <c r="H189" s="2368">
        <v>1</v>
      </c>
      <c r="I189" s="2309"/>
      <c r="J189" s="2309"/>
      <c r="K189" s="2335"/>
      <c r="N189" s="2350"/>
    </row>
    <row r="190" spans="1:14" s="2336" customFormat="1">
      <c r="A190" s="2340" t="e">
        <v>#N/A</v>
      </c>
      <c r="B190" s="2340"/>
      <c r="D190" s="2365"/>
      <c r="E190" s="2374" t="s">
        <v>5019</v>
      </c>
      <c r="F190" s="2366" t="s">
        <v>3468</v>
      </c>
      <c r="G190" s="2368">
        <v>1</v>
      </c>
      <c r="H190" s="2368">
        <v>1</v>
      </c>
      <c r="I190" s="2309"/>
      <c r="J190" s="2309"/>
      <c r="K190" s="2335"/>
      <c r="N190" s="2350"/>
    </row>
    <row r="191" spans="1:14" s="2336" customFormat="1">
      <c r="A191" s="2340" t="s">
        <v>2279</v>
      </c>
      <c r="B191" s="2340"/>
      <c r="D191" s="2365"/>
      <c r="E191" s="2374" t="s">
        <v>5020</v>
      </c>
      <c r="F191" s="2366" t="s">
        <v>2448</v>
      </c>
      <c r="G191" s="2368">
        <v>2</v>
      </c>
      <c r="H191" s="2368">
        <v>2</v>
      </c>
      <c r="I191" s="2309"/>
      <c r="J191" s="2309"/>
      <c r="K191" s="2335"/>
      <c r="N191" s="2350"/>
    </row>
    <row r="192" spans="1:14" s="2336" customFormat="1">
      <c r="A192" s="2340" t="s">
        <v>1614</v>
      </c>
      <c r="B192" s="2340"/>
      <c r="D192" s="2365"/>
      <c r="E192" s="2374" t="s">
        <v>5021</v>
      </c>
      <c r="F192" s="2366" t="s">
        <v>2448</v>
      </c>
      <c r="G192" s="2368">
        <v>2</v>
      </c>
      <c r="H192" s="2368">
        <v>2</v>
      </c>
      <c r="I192" s="2309"/>
      <c r="J192" s="2309"/>
      <c r="K192" s="2335"/>
      <c r="N192" s="2350"/>
    </row>
    <row r="193" spans="1:14" s="2336" customFormat="1">
      <c r="A193" s="2340" t="s">
        <v>5183</v>
      </c>
      <c r="B193" s="2340"/>
      <c r="D193" s="2365"/>
      <c r="E193" s="2374" t="s">
        <v>5022</v>
      </c>
      <c r="F193" s="2366" t="s">
        <v>2448</v>
      </c>
      <c r="G193" s="2368">
        <v>2</v>
      </c>
      <c r="H193" s="2368">
        <v>2</v>
      </c>
      <c r="I193" s="2309"/>
      <c r="J193" s="2309"/>
      <c r="K193" s="2335"/>
      <c r="N193" s="2350"/>
    </row>
    <row r="194" spans="1:14" s="2336" customFormat="1">
      <c r="A194" s="2340" t="e">
        <v>#N/A</v>
      </c>
      <c r="B194" s="2340"/>
      <c r="C194" s="2340" t="s">
        <v>2243</v>
      </c>
      <c r="D194" s="2365">
        <v>27</v>
      </c>
      <c r="E194" s="2450" t="s">
        <v>5023</v>
      </c>
      <c r="F194" s="2365" t="s">
        <v>2394</v>
      </c>
      <c r="G194" s="2368">
        <v>1</v>
      </c>
      <c r="H194" s="2368">
        <v>1</v>
      </c>
      <c r="I194" s="2309"/>
      <c r="J194" s="2309"/>
      <c r="K194" s="2335"/>
      <c r="N194" s="2350"/>
    </row>
    <row r="195" spans="1:14" s="2336" customFormat="1" ht="27.6">
      <c r="A195" s="2340" t="s">
        <v>103</v>
      </c>
      <c r="B195" s="2340"/>
      <c r="D195" s="2365"/>
      <c r="E195" s="2374" t="s">
        <v>5024</v>
      </c>
      <c r="F195" s="2366" t="s">
        <v>1633</v>
      </c>
      <c r="G195" s="2377">
        <v>20.6</v>
      </c>
      <c r="H195" s="2377">
        <v>20.6</v>
      </c>
      <c r="I195" s="2309"/>
      <c r="J195" s="2309"/>
      <c r="K195" s="2335"/>
      <c r="N195" s="2350"/>
    </row>
    <row r="196" spans="1:14" s="2336" customFormat="1">
      <c r="A196" s="2340" t="s">
        <v>1513</v>
      </c>
      <c r="B196" s="2340"/>
      <c r="D196" s="2365"/>
      <c r="E196" s="2374" t="s">
        <v>5025</v>
      </c>
      <c r="F196" s="2366" t="s">
        <v>2448</v>
      </c>
      <c r="G196" s="2369">
        <v>20</v>
      </c>
      <c r="H196" s="2369">
        <v>20</v>
      </c>
      <c r="I196" s="2309"/>
      <c r="J196" s="2309"/>
      <c r="K196" s="2335"/>
      <c r="N196" s="2350"/>
    </row>
    <row r="197" spans="1:14" s="2336" customFormat="1">
      <c r="A197" s="2340" t="s">
        <v>104</v>
      </c>
      <c r="B197" s="2340"/>
      <c r="D197" s="2365"/>
      <c r="E197" s="2374" t="s">
        <v>5026</v>
      </c>
      <c r="F197" s="2366" t="s">
        <v>2448</v>
      </c>
      <c r="G197" s="2369">
        <v>2</v>
      </c>
      <c r="H197" s="2369">
        <v>2</v>
      </c>
      <c r="I197" s="2309"/>
      <c r="J197" s="2309"/>
      <c r="K197" s="2335"/>
      <c r="N197" s="2350"/>
    </row>
    <row r="198" spans="1:14" s="2336" customFormat="1">
      <c r="A198" s="2340" t="s">
        <v>525</v>
      </c>
      <c r="B198" s="2340"/>
      <c r="D198" s="2365"/>
      <c r="E198" s="2374" t="s">
        <v>5027</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5028</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5029</v>
      </c>
      <c r="F200" s="2366" t="s">
        <v>3468</v>
      </c>
      <c r="G200" s="2368">
        <v>10</v>
      </c>
      <c r="H200" s="2368">
        <v>10</v>
      </c>
      <c r="I200" s="2309"/>
      <c r="J200" s="2309"/>
      <c r="K200" s="2335"/>
      <c r="N200" s="2350"/>
    </row>
    <row r="201" spans="1:14" s="2336" customFormat="1">
      <c r="A201" s="2340" t="e">
        <v>#N/A</v>
      </c>
      <c r="B201" s="2340" t="e">
        <f>VLOOKUP(A201,DG!A:C,3,0)</f>
        <v>#N/A</v>
      </c>
      <c r="D201" s="2365"/>
      <c r="E201" s="2374" t="s">
        <v>5030</v>
      </c>
      <c r="F201" s="2366" t="s">
        <v>5031</v>
      </c>
      <c r="G201" s="2372">
        <v>0.20599999999999999</v>
      </c>
      <c r="H201" s="2372">
        <v>0.20599999999999999</v>
      </c>
      <c r="I201" s="2309"/>
      <c r="J201" s="2309"/>
      <c r="K201" s="2335"/>
      <c r="N201" s="2350"/>
    </row>
    <row r="202" spans="1:14" s="2336" customFormat="1">
      <c r="A202" s="2340" t="e">
        <v>#N/A</v>
      </c>
      <c r="B202" s="2340" t="e">
        <f>VLOOKUP(A202,DG!A:C,3,0)</f>
        <v>#N/A</v>
      </c>
      <c r="D202" s="2365"/>
      <c r="E202" s="2374" t="s">
        <v>5032</v>
      </c>
      <c r="F202" s="2366" t="s">
        <v>5033</v>
      </c>
      <c r="G202" s="2368">
        <v>2</v>
      </c>
      <c r="H202" s="2368">
        <v>2</v>
      </c>
      <c r="I202" s="2309"/>
      <c r="J202" s="2309"/>
      <c r="K202" s="2335"/>
      <c r="N202" s="2350"/>
    </row>
    <row r="203" spans="1:14" s="2336" customFormat="1">
      <c r="A203" s="2340" t="e">
        <v>#N/A</v>
      </c>
      <c r="B203" s="2340" t="e">
        <f>VLOOKUP(A203,DG!A:C,3,0)</f>
        <v>#N/A</v>
      </c>
      <c r="D203" s="2365"/>
      <c r="E203" s="2374" t="s">
        <v>5034</v>
      </c>
      <c r="F203" s="2366" t="s">
        <v>3468</v>
      </c>
      <c r="G203" s="2368">
        <v>4</v>
      </c>
      <c r="H203" s="2368">
        <v>4</v>
      </c>
      <c r="I203" s="2309"/>
      <c r="J203" s="2309"/>
      <c r="K203" s="2335"/>
      <c r="N203" s="2350"/>
    </row>
    <row r="204" spans="1:14" s="2336" customFormat="1">
      <c r="A204" s="2340" t="e">
        <v>#N/A</v>
      </c>
      <c r="B204" s="2340" t="e">
        <f>VLOOKUP(A204,DG!A:C,3,0)</f>
        <v>#N/A</v>
      </c>
      <c r="D204" s="2365"/>
      <c r="E204" s="2374" t="s">
        <v>5035</v>
      </c>
      <c r="F204" s="2366" t="s">
        <v>5036</v>
      </c>
      <c r="G204" s="2370">
        <v>0.03</v>
      </c>
      <c r="H204" s="2370">
        <v>0.03</v>
      </c>
      <c r="I204" s="2309"/>
      <c r="J204" s="2309"/>
      <c r="K204" s="2335"/>
      <c r="N204" s="2350"/>
    </row>
    <row r="205" spans="1:14" s="2336" customFormat="1">
      <c r="A205" s="2340" t="e">
        <v>#N/A</v>
      </c>
      <c r="B205" s="2340" t="e">
        <f>VLOOKUP(A205,DG!A:C,3,0)</f>
        <v>#N/A</v>
      </c>
      <c r="D205" s="2365"/>
      <c r="E205" s="2374" t="s">
        <v>5037</v>
      </c>
      <c r="F205" s="2366" t="s">
        <v>2448</v>
      </c>
      <c r="G205" s="2368">
        <v>4</v>
      </c>
      <c r="H205" s="2368">
        <v>4</v>
      </c>
      <c r="I205" s="2309"/>
      <c r="J205" s="2309"/>
      <c r="K205" s="2335"/>
      <c r="N205" s="2350"/>
    </row>
    <row r="206" spans="1:14" s="2336" customFormat="1">
      <c r="A206" s="2340" t="e">
        <v>#N/A</v>
      </c>
      <c r="B206" s="2340" t="e">
        <f>VLOOKUP(A206,DG!A:C,3,0)</f>
        <v>#N/A</v>
      </c>
      <c r="D206" s="2365"/>
      <c r="E206" s="2374" t="s">
        <v>5038</v>
      </c>
      <c r="F206" s="2366" t="s">
        <v>5039</v>
      </c>
      <c r="G206" s="2370">
        <v>0.25</v>
      </c>
      <c r="H206" s="2370">
        <v>0.25</v>
      </c>
      <c r="I206" s="2309"/>
      <c r="J206" s="2309"/>
      <c r="K206" s="2335"/>
      <c r="N206" s="2350"/>
    </row>
    <row r="207" spans="1:14" s="2336" customFormat="1">
      <c r="A207" s="2340" t="e">
        <v>#N/A</v>
      </c>
      <c r="B207" s="2340" t="e">
        <f>VLOOKUP(A207,DG!A:C,3,0)</f>
        <v>#N/A</v>
      </c>
      <c r="D207" s="2365"/>
      <c r="E207" s="2374" t="s">
        <v>5040</v>
      </c>
      <c r="F207" s="2366" t="s">
        <v>5039</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5041</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5042</v>
      </c>
      <c r="F209" s="2366" t="s">
        <v>3393</v>
      </c>
      <c r="G209" s="2368">
        <v>1</v>
      </c>
      <c r="H209" s="2368">
        <v>1</v>
      </c>
      <c r="I209" s="2309"/>
      <c r="J209" s="2309"/>
      <c r="K209" s="2335"/>
      <c r="N209" s="2350"/>
    </row>
    <row r="210" spans="1:14" s="2336" customFormat="1">
      <c r="A210" s="2340" t="s">
        <v>5184</v>
      </c>
      <c r="B210" s="2340" t="str">
        <f>VLOOKUP(A210,DG!A:C,3,0)</f>
        <v xml:space="preserve">Bakelit 550x450 dầy 10mm </v>
      </c>
      <c r="D210" s="2365"/>
      <c r="E210" s="2374" t="s">
        <v>5043</v>
      </c>
      <c r="F210" s="2366" t="s">
        <v>3468</v>
      </c>
      <c r="G210" s="2368">
        <v>1</v>
      </c>
      <c r="H210" s="2368">
        <v>1</v>
      </c>
      <c r="I210" s="2309"/>
      <c r="J210" s="2309"/>
      <c r="K210" s="2335"/>
      <c r="N210" s="2350"/>
    </row>
    <row r="211" spans="1:14" s="2336" customFormat="1">
      <c r="A211" s="2340" t="e">
        <v>#N/A</v>
      </c>
      <c r="B211" s="2340" t="e">
        <f>VLOOKUP(A211,DG!A:C,3,0)</f>
        <v>#N/A</v>
      </c>
      <c r="D211" s="2365"/>
      <c r="E211" s="2374" t="s">
        <v>5044</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5045</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5046</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5047</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5048</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5049</v>
      </c>
      <c r="F216" s="2366" t="s">
        <v>5050</v>
      </c>
      <c r="G216" s="2369">
        <v>1</v>
      </c>
      <c r="H216" s="2369">
        <v>1</v>
      </c>
      <c r="I216" s="2309"/>
      <c r="J216" s="2309"/>
      <c r="K216" s="2335"/>
      <c r="N216" s="2350"/>
    </row>
    <row r="217" spans="1:14" s="2336" customFormat="1">
      <c r="A217" s="2340" t="s">
        <v>384</v>
      </c>
      <c r="B217" s="2340" t="str">
        <f>VLOOKUP(A217,DG!A:C,3,0)</f>
        <v>Chụp đầu MBA</v>
      </c>
      <c r="D217" s="2365"/>
      <c r="E217" s="2374" t="s">
        <v>5051</v>
      </c>
      <c r="F217" s="2366" t="s">
        <v>5050</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5052</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5053</v>
      </c>
      <c r="F219" s="2366" t="s">
        <v>1829</v>
      </c>
      <c r="G219" s="2368">
        <v>3</v>
      </c>
      <c r="H219" s="2368">
        <v>3</v>
      </c>
      <c r="I219" s="2309"/>
      <c r="J219" s="2309"/>
      <c r="K219" s="2335"/>
      <c r="N219" s="2350"/>
    </row>
    <row r="220" spans="1:14" s="2336" customFormat="1">
      <c r="A220" s="2340" t="e">
        <v>#N/A</v>
      </c>
      <c r="B220" s="2340" t="e">
        <f>VLOOKUP(A220,DG!A:C,3,0)</f>
        <v>#N/A</v>
      </c>
      <c r="D220" s="2365"/>
      <c r="E220" s="2374" t="s">
        <v>5054</v>
      </c>
      <c r="F220" s="2366" t="s">
        <v>1829</v>
      </c>
      <c r="G220" s="2368">
        <v>3</v>
      </c>
      <c r="H220" s="2368">
        <v>3</v>
      </c>
      <c r="I220" s="2309"/>
      <c r="J220" s="2309"/>
      <c r="K220" s="2335"/>
      <c r="N220" s="2350"/>
    </row>
    <row r="221" spans="1:14" s="2336" customFormat="1">
      <c r="A221" s="2340" t="s">
        <v>5185</v>
      </c>
      <c r="B221" s="2340" t="str">
        <f>VLOOKUP(A221,DG!A:C,3,0)</f>
        <v>Kẹp hotline 2/0</v>
      </c>
      <c r="D221" s="2365"/>
      <c r="E221" s="2374" t="s">
        <v>5055</v>
      </c>
      <c r="F221" s="2366" t="s">
        <v>3468</v>
      </c>
      <c r="G221" s="2368">
        <v>1</v>
      </c>
      <c r="H221" s="2368">
        <v>1</v>
      </c>
      <c r="I221" s="2309"/>
      <c r="J221" s="2309"/>
      <c r="K221" s="2335"/>
      <c r="N221" s="2350"/>
    </row>
    <row r="222" spans="1:14" s="2336" customFormat="1">
      <c r="A222" s="2340" t="e">
        <v>#N/A</v>
      </c>
      <c r="B222" s="2340" t="e">
        <f>VLOOKUP(A222,DG!A:C,3,0)</f>
        <v>#N/A</v>
      </c>
      <c r="D222" s="2365"/>
      <c r="E222" s="2374" t="s">
        <v>5056</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5057</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5058</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5059</v>
      </c>
      <c r="F225" s="2366" t="s">
        <v>1829</v>
      </c>
      <c r="G225" s="2368">
        <v>10</v>
      </c>
      <c r="H225" s="2368">
        <v>10</v>
      </c>
      <c r="I225" s="2309"/>
      <c r="J225" s="2309"/>
      <c r="K225" s="2335"/>
      <c r="N225" s="2350"/>
    </row>
    <row r="226" spans="1:14" s="2336" customFormat="1">
      <c r="A226" s="2340" t="e">
        <v>#N/A</v>
      </c>
      <c r="B226" s="2340" t="e">
        <f>VLOOKUP(A226,DG!A:C,3,0)</f>
        <v>#N/A</v>
      </c>
      <c r="D226" s="2365"/>
      <c r="E226" s="2374" t="s">
        <v>5060</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5061</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5062</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5063</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5064</v>
      </c>
      <c r="F230" s="2366" t="s">
        <v>1829</v>
      </c>
      <c r="G230" s="2368">
        <v>8</v>
      </c>
      <c r="H230" s="2368">
        <v>8</v>
      </c>
      <c r="I230" s="2309"/>
      <c r="J230" s="2309"/>
      <c r="K230" s="2335"/>
      <c r="N230" s="2350"/>
    </row>
    <row r="231" spans="1:14" s="2336" customFormat="1" ht="27.6">
      <c r="A231" s="2340" t="s">
        <v>5186</v>
      </c>
      <c r="B231" s="2340" t="str">
        <f>VLOOKUP(A231,DG!A:C,3,0)</f>
        <v>Côllier 30x3 (290-320)</v>
      </c>
      <c r="D231" s="2365"/>
      <c r="E231" s="2374" t="s">
        <v>5065</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5066</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5067</v>
      </c>
      <c r="F233" s="2366" t="s">
        <v>3468</v>
      </c>
      <c r="G233" s="2368">
        <v>1</v>
      </c>
      <c r="H233" s="2368">
        <v>1</v>
      </c>
      <c r="I233" s="2309"/>
      <c r="J233" s="2309"/>
      <c r="K233" s="2335"/>
      <c r="N233" s="2350"/>
    </row>
    <row r="234" spans="1:14" s="2336" customFormat="1">
      <c r="A234" s="2340" t="s">
        <v>5187</v>
      </c>
      <c r="B234" s="2340" t="str">
        <f>VLOOKUP(A234,DG!A:C,3,0)</f>
        <v>Keo dán ống PVC (500gr)</v>
      </c>
      <c r="D234" s="2365"/>
      <c r="E234" s="2374" t="s">
        <v>5068</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5069</v>
      </c>
      <c r="F235" s="2366" t="s">
        <v>3591</v>
      </c>
      <c r="G235" s="2368">
        <v>1</v>
      </c>
      <c r="H235" s="2368">
        <v>1</v>
      </c>
      <c r="I235" s="2309"/>
      <c r="J235" s="2309"/>
      <c r="K235" s="2335"/>
      <c r="N235" s="2350"/>
    </row>
    <row r="236" spans="1:14" s="2336" customFormat="1">
      <c r="A236" s="2340" t="s">
        <v>5188</v>
      </c>
      <c r="B236" s="2340" t="str">
        <f>VLOOKUP(A236,DG!A:C,3,0)</f>
        <v>Băng keo cách điện</v>
      </c>
      <c r="D236" s="2365"/>
      <c r="E236" s="2374" t="s">
        <v>5070</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5071</v>
      </c>
      <c r="F237" s="2366" t="s">
        <v>2448</v>
      </c>
      <c r="G237" s="2368">
        <v>1</v>
      </c>
      <c r="H237" s="2368">
        <v>1</v>
      </c>
      <c r="I237" s="2309"/>
      <c r="J237" s="2309"/>
      <c r="K237" s="2335"/>
      <c r="N237" s="2350"/>
    </row>
    <row r="238" spans="1:14" s="2336" customFormat="1">
      <c r="A238" s="2340" t="e">
        <v>#N/A</v>
      </c>
      <c r="B238" s="2340" t="e">
        <f>VLOOKUP(A238,DG!A:C,3,0)</f>
        <v>#N/A</v>
      </c>
      <c r="D238" s="2365"/>
      <c r="E238" s="2374" t="s">
        <v>5072</v>
      </c>
      <c r="F238" s="2366" t="s">
        <v>1829</v>
      </c>
      <c r="G238" s="2369">
        <v>8</v>
      </c>
      <c r="H238" s="2369">
        <v>8</v>
      </c>
      <c r="I238" s="2309"/>
      <c r="J238" s="2309"/>
      <c r="K238" s="2335"/>
      <c r="N238" s="2350"/>
    </row>
    <row r="239" spans="1:14" s="2336" customFormat="1">
      <c r="A239" s="2340" t="e">
        <v>#N/A</v>
      </c>
      <c r="B239" s="2340" t="e">
        <f>VLOOKUP(A239,DG!A:C,3,0)</f>
        <v>#N/A</v>
      </c>
      <c r="D239" s="2365"/>
      <c r="E239" s="2374" t="s">
        <v>5073</v>
      </c>
      <c r="F239" s="2366" t="s">
        <v>2448</v>
      </c>
      <c r="G239" s="2368">
        <v>2</v>
      </c>
      <c r="H239" s="2368">
        <v>2</v>
      </c>
      <c r="I239" s="2309"/>
      <c r="J239" s="2309"/>
      <c r="K239" s="2335"/>
      <c r="N239" s="2350"/>
    </row>
    <row r="240" spans="1:14" s="2336" customFormat="1">
      <c r="A240" s="2340" t="e">
        <v>#N/A</v>
      </c>
      <c r="B240" s="2340" t="e">
        <f>VLOOKUP(A240,DG!A:C,3,0)</f>
        <v>#N/A</v>
      </c>
      <c r="D240" s="2365"/>
      <c r="E240" s="2374" t="s">
        <v>5074</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5075</v>
      </c>
      <c r="F241" s="2365" t="s">
        <v>2394</v>
      </c>
      <c r="G241" s="2368">
        <v>1</v>
      </c>
      <c r="H241" s="2368">
        <v>1</v>
      </c>
      <c r="I241" s="2309"/>
      <c r="J241" s="2309"/>
      <c r="K241" s="2335"/>
      <c r="N241" s="2350"/>
    </row>
    <row r="242" spans="1:14" s="2336" customFormat="1">
      <c r="A242" s="2340" t="s">
        <v>5191</v>
      </c>
      <c r="B242" s="2340" t="e">
        <f>VLOOKUP(A242,DG!A:C,3,0)</f>
        <v>#N/A</v>
      </c>
      <c r="D242" s="2365"/>
      <c r="E242" s="2374" t="s">
        <v>5076</v>
      </c>
      <c r="F242" s="2366" t="s">
        <v>1829</v>
      </c>
      <c r="G242" s="2370">
        <v>19.38</v>
      </c>
      <c r="H242" s="2370">
        <v>19.38</v>
      </c>
      <c r="I242" s="2309"/>
      <c r="J242" s="2309"/>
      <c r="K242" s="2335"/>
      <c r="N242" s="2350"/>
    </row>
    <row r="243" spans="1:14" s="2336" customFormat="1">
      <c r="A243" s="2340" t="e">
        <v>#N/A</v>
      </c>
      <c r="B243" s="2340" t="e">
        <f>VLOOKUP(A243,DG!A:C,3,0)</f>
        <v>#N/A</v>
      </c>
      <c r="D243" s="2365"/>
      <c r="E243" s="2374" t="s">
        <v>5054</v>
      </c>
      <c r="F243" s="2366" t="s">
        <v>1829</v>
      </c>
      <c r="G243" s="2370">
        <v>19.38</v>
      </c>
      <c r="H243" s="2370">
        <v>19.38</v>
      </c>
      <c r="I243" s="2309"/>
      <c r="J243" s="2309"/>
      <c r="K243" s="2335"/>
      <c r="N243" s="2350"/>
    </row>
    <row r="244" spans="1:14" s="2336" customFormat="1">
      <c r="A244" s="2340" t="s">
        <v>4767</v>
      </c>
      <c r="B244" s="2340" t="str">
        <f>VLOOKUP(A244,DG!A:C,3,0)</f>
        <v>Cáp nhôm lõi thép AC-50/8</v>
      </c>
      <c r="D244" s="2365"/>
      <c r="E244" s="2374" t="s">
        <v>5077</v>
      </c>
      <c r="F244" s="2366" t="s">
        <v>1829</v>
      </c>
      <c r="G244" s="2370">
        <v>31.62</v>
      </c>
      <c r="H244" s="2370">
        <v>31.62</v>
      </c>
      <c r="I244" s="2309"/>
      <c r="J244" s="2309"/>
      <c r="K244" s="2335"/>
      <c r="N244" s="2350"/>
    </row>
    <row r="245" spans="1:14" s="2336" customFormat="1">
      <c r="A245" s="2340" t="e">
        <v>#N/A</v>
      </c>
      <c r="B245" s="2340" t="e">
        <f>VLOOKUP(A245,DG!A:C,3,0)</f>
        <v>#N/A</v>
      </c>
      <c r="D245" s="2365"/>
      <c r="E245" s="2374" t="s">
        <v>5078</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5056</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5079</v>
      </c>
      <c r="F247" s="2366" t="s">
        <v>2521</v>
      </c>
      <c r="G247" s="2368">
        <v>4</v>
      </c>
      <c r="H247" s="2368">
        <v>4</v>
      </c>
      <c r="I247" s="2309"/>
      <c r="J247" s="2309"/>
      <c r="K247" s="2335"/>
      <c r="N247" s="2350"/>
    </row>
    <row r="248" spans="1:14" s="2336" customFormat="1">
      <c r="A248" s="2340" t="e">
        <v>#N/A</v>
      </c>
      <c r="B248" s="2340" t="e">
        <f>VLOOKUP(A248,DG!A:C,3,0)</f>
        <v>#N/A</v>
      </c>
      <c r="D248" s="2365"/>
      <c r="E248" s="2374" t="s">
        <v>5080</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5192</v>
      </c>
      <c r="B250" s="2340" t="str">
        <f>VLOOKUP(A250,DG!A:C,3,0)</f>
        <v>Kẹo dừng 3 U</v>
      </c>
      <c r="D250" s="2365"/>
      <c r="E250" s="2374" t="s">
        <v>5081</v>
      </c>
      <c r="F250" s="2366" t="s">
        <v>2566</v>
      </c>
      <c r="G250" s="2369">
        <v>4</v>
      </c>
      <c r="H250" s="2369">
        <v>4</v>
      </c>
      <c r="I250" s="2309"/>
      <c r="J250" s="2309"/>
      <c r="K250" s="2335"/>
      <c r="N250" s="2350"/>
    </row>
    <row r="251" spans="1:14" s="2336" customFormat="1">
      <c r="A251" s="2340" t="s">
        <v>5193</v>
      </c>
      <c r="B251" s="2340" t="str">
        <f>VLOOKUP(A251,DG!A:C,3,0)</f>
        <v>Kẹo dừng 5 U</v>
      </c>
      <c r="D251" s="2365"/>
      <c r="E251" s="2374" t="s">
        <v>5082</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5185</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5196</v>
      </c>
      <c r="B255" s="2340" t="str">
        <f>VLOOKUP(A255,DG!A:C,3,0)</f>
        <v>Boulon mắt 16x300+ 2 long đền vuông D18-50x50x3/Zn</v>
      </c>
      <c r="D255" s="2365"/>
      <c r="E255" s="2374" t="s">
        <v>5083</v>
      </c>
      <c r="F255" s="2366" t="s">
        <v>2566</v>
      </c>
      <c r="G255" s="2368">
        <v>2</v>
      </c>
      <c r="H255" s="2368">
        <v>2</v>
      </c>
      <c r="I255" s="2309"/>
      <c r="J255" s="2309"/>
      <c r="K255" s="2335"/>
      <c r="N255" s="2350"/>
    </row>
    <row r="256" spans="1:14" s="2336" customFormat="1">
      <c r="A256" s="2340" t="s">
        <v>5197</v>
      </c>
      <c r="B256" s="2340" t="str">
        <f>VLOOKUP(A256,DG!A:C,3,0)</f>
        <v>Boulon mắt 16x350+ 2 long đền vuông D18-50x50x3/Zn</v>
      </c>
      <c r="D256" s="2365"/>
      <c r="E256" s="2374" t="s">
        <v>5084</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5085</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5086</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5087</v>
      </c>
      <c r="F260" s="2366" t="s">
        <v>2566</v>
      </c>
      <c r="G260" s="2368">
        <v>16</v>
      </c>
      <c r="H260" s="2368">
        <v>16</v>
      </c>
      <c r="I260" s="2309"/>
      <c r="J260" s="2309"/>
      <c r="K260" s="2335"/>
      <c r="N260" s="2350"/>
    </row>
    <row r="261" spans="1:14" s="2336" customFormat="1">
      <c r="A261" s="2340" t="s">
        <v>5196</v>
      </c>
      <c r="B261" s="2340" t="str">
        <f>VLOOKUP(A261,DG!A:C,3,0)</f>
        <v>Boulon mắt 16x300+ 2 long đền vuông D18-50x50x3/Zn</v>
      </c>
      <c r="D261" s="2365"/>
      <c r="E261" s="2374" t="s">
        <v>5088</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5089</v>
      </c>
      <c r="F262" s="2366" t="s">
        <v>2566</v>
      </c>
      <c r="G262" s="2368">
        <v>4</v>
      </c>
      <c r="H262" s="2368">
        <v>4</v>
      </c>
      <c r="I262" s="2309"/>
      <c r="J262" s="2309"/>
      <c r="K262" s="2335"/>
      <c r="N262" s="2350"/>
    </row>
    <row r="263" spans="1:14" s="2336" customFormat="1">
      <c r="A263" s="2340" t="s">
        <v>5200</v>
      </c>
      <c r="B263" s="2340" t="str">
        <f>VLOOKUP(A263,DG!A:C,3,0)</f>
        <v>Máng che dây chằng dày 1,6mm</v>
      </c>
      <c r="D263" s="2365"/>
      <c r="E263" s="2374" t="s">
        <v>5090</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5091</v>
      </c>
      <c r="F264" s="2366" t="s">
        <v>2566</v>
      </c>
      <c r="G264" s="2368">
        <v>2</v>
      </c>
      <c r="H264" s="2368">
        <v>2</v>
      </c>
      <c r="I264" s="2309"/>
      <c r="J264" s="2309"/>
      <c r="K264" s="2335"/>
      <c r="N264" s="2350"/>
    </row>
    <row r="265" spans="1:14" s="2336" customFormat="1">
      <c r="A265" s="2340" t="s">
        <v>5201</v>
      </c>
      <c r="B265" s="2340" t="str">
        <f>VLOOKUP(A265,DG!A:C,3,0)</f>
        <v>Neo xòe 8 hướng (dày 3,2mm)</v>
      </c>
      <c r="D265" s="2365"/>
      <c r="E265" s="2374" t="s">
        <v>5092</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5093</v>
      </c>
      <c r="F266" s="2366"/>
      <c r="G266" s="2368">
        <v>0</v>
      </c>
      <c r="H266" s="2368">
        <v>0</v>
      </c>
      <c r="I266" s="2309"/>
      <c r="J266" s="2309"/>
      <c r="K266" s="2335"/>
      <c r="N266" s="2350"/>
    </row>
    <row r="267" spans="1:14" s="2336" customFormat="1">
      <c r="A267" s="2340" t="e">
        <v>#N/A</v>
      </c>
      <c r="B267" s="2340" t="e">
        <f>VLOOKUP(A267,DG!A:C,3,0)</f>
        <v>#N/A</v>
      </c>
      <c r="D267" s="2365"/>
      <c r="E267" s="2374" t="s">
        <v>5094</v>
      </c>
      <c r="F267" s="2366" t="s">
        <v>3468</v>
      </c>
      <c r="G267" s="2369">
        <v>1</v>
      </c>
      <c r="H267" s="2369">
        <v>1</v>
      </c>
      <c r="I267" s="2309"/>
      <c r="J267" s="2309"/>
      <c r="K267" s="2335"/>
      <c r="N267" s="2350"/>
    </row>
    <row r="268" spans="1:14" s="2336" customFormat="1">
      <c r="A268" s="2340" t="e">
        <v>#N/A</v>
      </c>
      <c r="B268" s="2340" t="e">
        <f>VLOOKUP(A268,DG!A:C,3,0)</f>
        <v>#N/A</v>
      </c>
      <c r="D268" s="2365"/>
      <c r="E268" s="2374" t="s">
        <v>5095</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5012</v>
      </c>
      <c r="F269" s="2366" t="s">
        <v>3468</v>
      </c>
      <c r="G269" s="2369">
        <v>1</v>
      </c>
      <c r="H269" s="2369">
        <v>1</v>
      </c>
      <c r="I269" s="2309"/>
      <c r="J269" s="2309"/>
      <c r="K269" s="2335"/>
      <c r="N269" s="2350"/>
    </row>
    <row r="270" spans="1:14" s="2336" customFormat="1">
      <c r="A270" s="2340" t="e">
        <v>#N/A</v>
      </c>
      <c r="B270" s="2340" t="e">
        <f>VLOOKUP(A270,DG!A:C,3,0)</f>
        <v>#N/A</v>
      </c>
      <c r="D270" s="2365"/>
      <c r="E270" s="2374" t="s">
        <v>5096</v>
      </c>
      <c r="F270" s="2366" t="s">
        <v>5097</v>
      </c>
      <c r="G270" s="2369">
        <v>5</v>
      </c>
      <c r="H270" s="2369">
        <v>5</v>
      </c>
      <c r="I270" s="2309"/>
      <c r="J270" s="2309"/>
      <c r="K270" s="2335"/>
      <c r="N270" s="2350"/>
    </row>
    <row r="271" spans="1:14" s="2336" customFormat="1">
      <c r="A271" s="2340" t="e">
        <v>#N/A</v>
      </c>
      <c r="B271" s="2340" t="e">
        <f>VLOOKUP(A271,DG!A:C,3,0)</f>
        <v>#N/A</v>
      </c>
      <c r="D271" s="2365"/>
      <c r="E271" s="2374" t="s">
        <v>5098</v>
      </c>
      <c r="F271" s="2366" t="s">
        <v>5097</v>
      </c>
      <c r="G271" s="2368">
        <v>5</v>
      </c>
      <c r="H271" s="2368">
        <v>5</v>
      </c>
      <c r="I271" s="2309"/>
      <c r="J271" s="2309"/>
      <c r="K271" s="2335"/>
      <c r="N271" s="2350"/>
    </row>
    <row r="272" spans="1:14" s="2336" customFormat="1">
      <c r="A272" s="2340" t="e">
        <v>#N/A</v>
      </c>
      <c r="B272" s="2340" t="e">
        <f>VLOOKUP(A272,DG!A:C,3,0)</f>
        <v>#N/A</v>
      </c>
      <c r="D272" s="2365"/>
      <c r="E272" s="2374" t="s">
        <v>5099</v>
      </c>
      <c r="F272" s="2366" t="s">
        <v>3468</v>
      </c>
      <c r="G272" s="2368">
        <v>1</v>
      </c>
      <c r="H272" s="2368">
        <v>1</v>
      </c>
      <c r="I272" s="2309"/>
      <c r="J272" s="2309"/>
      <c r="K272" s="2335"/>
      <c r="N272" s="2350"/>
    </row>
    <row r="273" spans="1:14" s="2336" customFormat="1" ht="27.6">
      <c r="A273" s="2340" t="e">
        <v>#N/A</v>
      </c>
      <c r="B273" s="2340" t="e">
        <f>VLOOKUP(A273,DG!A:C,3,0)</f>
        <v>#N/A</v>
      </c>
      <c r="D273" s="2365"/>
      <c r="E273" s="2374" t="s">
        <v>5100</v>
      </c>
      <c r="F273" s="2366" t="s">
        <v>5101</v>
      </c>
      <c r="G273" s="2368">
        <v>1</v>
      </c>
      <c r="H273" s="2368">
        <v>1</v>
      </c>
      <c r="I273" s="2309"/>
      <c r="J273" s="2309"/>
      <c r="K273" s="2335"/>
      <c r="N273" s="2350"/>
    </row>
    <row r="274" spans="1:14" s="2336" customFormat="1">
      <c r="A274" s="2340" t="e">
        <v>#N/A</v>
      </c>
      <c r="B274" s="2340" t="e">
        <f>VLOOKUP(A274,DG!A:C,3,0)</f>
        <v>#N/A</v>
      </c>
      <c r="D274" s="2365"/>
      <c r="E274" s="2374" t="s">
        <v>4963</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5102</v>
      </c>
      <c r="F275" s="2366"/>
      <c r="G275" s="2371"/>
      <c r="H275" s="2371"/>
      <c r="I275" s="2309"/>
      <c r="J275" s="2309"/>
      <c r="K275" s="2335"/>
      <c r="N275" s="2350"/>
    </row>
    <row r="276" spans="1:14" s="2336" customFormat="1" ht="27.6">
      <c r="A276" s="2340" t="e">
        <v>#N/A</v>
      </c>
      <c r="B276" s="2340" t="e">
        <f>VLOOKUP(A276,DG!A:C,3,0)</f>
        <v>#N/A</v>
      </c>
      <c r="D276" s="2365">
        <v>1</v>
      </c>
      <c r="E276" s="2373" t="s">
        <v>4976</v>
      </c>
      <c r="F276" s="2366"/>
      <c r="G276" s="2368"/>
      <c r="H276" s="2368"/>
      <c r="I276" s="2309"/>
      <c r="J276" s="2309"/>
      <c r="K276" s="2335"/>
      <c r="N276" s="2350"/>
    </row>
    <row r="277" spans="1:14" s="2336" customFormat="1">
      <c r="A277" s="2340"/>
      <c r="B277" s="2340" t="e">
        <f>VLOOKUP(A277,DG!A:C,3,0)</f>
        <v>#N/A</v>
      </c>
      <c r="C277" s="2336" t="s">
        <v>5174</v>
      </c>
      <c r="D277" s="2365"/>
      <c r="E277" s="2382" t="s">
        <v>5103</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5104</v>
      </c>
      <c r="F278" s="2383" t="s">
        <v>2541</v>
      </c>
      <c r="G278" s="2368">
        <v>31</v>
      </c>
      <c r="H278" s="2368">
        <v>31</v>
      </c>
      <c r="I278" s="2309"/>
      <c r="J278" s="2309"/>
      <c r="K278" s="2335"/>
      <c r="N278" s="2350"/>
    </row>
    <row r="279" spans="1:14" s="2336" customFormat="1">
      <c r="A279" s="2340" t="e">
        <v>#N/A</v>
      </c>
      <c r="B279" s="2340" t="e">
        <f>VLOOKUP(A279,DG!A:C,3,0)</f>
        <v>#N/A</v>
      </c>
      <c r="D279" s="2365"/>
      <c r="E279" s="2382" t="s">
        <v>5105</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5106</v>
      </c>
      <c r="F280" s="2383" t="s">
        <v>2541</v>
      </c>
      <c r="G280" s="2368">
        <v>20</v>
      </c>
      <c r="H280" s="2368">
        <v>20</v>
      </c>
      <c r="I280" s="2309"/>
      <c r="J280" s="2309"/>
      <c r="K280" s="2335"/>
      <c r="N280" s="2350"/>
    </row>
    <row r="281" spans="1:14" s="2336" customFormat="1">
      <c r="A281" s="2340" t="e">
        <v>#N/A</v>
      </c>
      <c r="B281" s="2340" t="e">
        <f>VLOOKUP(A281,DG!A:C,3,0)</f>
        <v>#N/A</v>
      </c>
      <c r="D281" s="2365"/>
      <c r="E281" s="2382" t="s">
        <v>5107</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5108</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5109</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08"/>
      <c r="E285" s="2708"/>
      <c r="F285" s="2708"/>
      <c r="G285" s="2709"/>
      <c r="H285" s="2709"/>
      <c r="I285" s="2709"/>
      <c r="J285" s="2709"/>
      <c r="K285" s="2710"/>
      <c r="L285" s="2388"/>
    </row>
    <row r="286" spans="1:14" s="2323" customFormat="1" ht="15.6">
      <c r="D286" s="2390"/>
      <c r="E286" s="2391" t="s">
        <v>5110</v>
      </c>
      <c r="F286" s="2390"/>
      <c r="G286" s="2392"/>
      <c r="H286" s="2392"/>
      <c r="I286" s="2700" t="s">
        <v>5111</v>
      </c>
      <c r="J286" s="2700"/>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5112</v>
      </c>
      <c r="E292" s="2395"/>
      <c r="F292" s="2711" t="s">
        <v>4204</v>
      </c>
      <c r="G292" s="2711"/>
      <c r="H292" s="2395"/>
      <c r="I292" s="2395"/>
      <c r="J292" s="2391" t="s">
        <v>5113</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12"/>
      <c r="E295" s="2712"/>
      <c r="F295" s="2712"/>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13"/>
      <c r="E316" s="2714"/>
      <c r="F316" s="2714"/>
      <c r="G316" s="2714"/>
      <c r="H316" s="2714"/>
      <c r="I316" s="2714"/>
      <c r="J316" s="2714"/>
      <c r="K316" s="2714"/>
    </row>
  </sheetData>
  <autoFilter ref="C8:K284" xr:uid="{00000000-0009-0000-0000-000016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26" priority="4"/>
  </conditionalFormatting>
  <conditionalFormatting sqref="A209">
    <cfRule type="duplicateValues" dxfId="25" priority="3"/>
  </conditionalFormatting>
  <conditionalFormatting sqref="A227">
    <cfRule type="duplicateValues" dxfId="24" priority="2"/>
  </conditionalFormatting>
  <conditionalFormatting sqref="A227">
    <cfRule type="duplicateValues" dxfId="23"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5172</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4931</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4931</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5172</v>
      </c>
      <c r="G3" s="1516" t="s">
        <v>4202</v>
      </c>
      <c r="H3" s="1516" t="s">
        <v>4233</v>
      </c>
      <c r="I3" s="1516" t="s">
        <v>4201</v>
      </c>
      <c r="J3" s="2306" t="s">
        <v>512</v>
      </c>
      <c r="K3" s="1751">
        <v>2</v>
      </c>
    </row>
    <row r="4" spans="1:12" hidden="1">
      <c r="A4" s="1285" t="str">
        <f>B4&amp;J4</f>
        <v>81</v>
      </c>
      <c r="B4" s="1452">
        <v>8</v>
      </c>
      <c r="C4" s="1445">
        <f>SUM($J$4:J4)</f>
        <v>1</v>
      </c>
      <c r="D4" s="1447" t="s">
        <v>4941</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4942</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4941</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4942</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5172</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22"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5172</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4752</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4738</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1" priority="6"/>
  </conditionalFormatting>
  <conditionalFormatting sqref="B6:B8">
    <cfRule type="duplicateValues" dxfId="20" priority="5"/>
  </conditionalFormatting>
  <conditionalFormatting sqref="B9">
    <cfRule type="duplicateValues" dxfId="19" priority="4"/>
  </conditionalFormatting>
  <conditionalFormatting sqref="B10">
    <cfRule type="duplicateValues" dxfId="18" priority="3"/>
  </conditionalFormatting>
  <conditionalFormatting sqref="B68 B70:B72">
    <cfRule type="duplicateValues" dxfId="17" priority="2"/>
  </conditionalFormatting>
  <conditionalFormatting sqref="B30:B31">
    <cfRule type="duplicateValues" dxfId="16"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15" t="s">
        <v>1714</v>
      </c>
      <c r="D3" s="1470" t="s">
        <v>4510</v>
      </c>
      <c r="E3" s="2716" t="s">
        <v>4235</v>
      </c>
      <c r="F3" s="2717" t="s">
        <v>4512</v>
      </c>
      <c r="G3" s="2717"/>
      <c r="H3" s="2718" t="s">
        <v>4201</v>
      </c>
      <c r="I3" s="1461" t="s">
        <v>512</v>
      </c>
    </row>
    <row r="4" spans="1:11">
      <c r="C4" s="2715"/>
      <c r="D4" s="1471" t="s">
        <v>4511</v>
      </c>
      <c r="E4" s="2716"/>
      <c r="F4" s="1469" t="s">
        <v>4236</v>
      </c>
      <c r="G4" s="1469" t="s">
        <v>4202</v>
      </c>
      <c r="H4" s="2719"/>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5155</v>
      </c>
      <c r="K5" s="1934" t="s">
        <v>5171</v>
      </c>
    </row>
    <row r="6" spans="1:11" ht="50.4">
      <c r="B6" s="1285" t="s">
        <v>512</v>
      </c>
      <c r="C6" s="1466">
        <v>2</v>
      </c>
      <c r="D6" s="1472" t="str">
        <f>$J$4&amp;J6&amp;$K$4&amp;K6</f>
        <v>Từ cột 006 đến cột 006/001</v>
      </c>
      <c r="E6" s="1468" t="s">
        <v>4977</v>
      </c>
      <c r="F6" s="2456">
        <f>'Hoan cong VL-NC-MTC'!G133</f>
        <v>61</v>
      </c>
      <c r="G6" s="2456">
        <f>'Hoan cong VL-NC-MTC'!H133</f>
        <v>61</v>
      </c>
      <c r="H6" s="1467"/>
      <c r="I6" s="1285">
        <f t="shared" si="0"/>
        <v>1</v>
      </c>
      <c r="J6" s="1934" t="s">
        <v>170</v>
      </c>
      <c r="K6" s="2457" t="s">
        <v>5176</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5172</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ht="50.4">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t="33.6"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t="50.4"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20" t="str">
        <f>"- Tiếp địa TBA tại vị trí trụ số:"&amp;F4&amp;"."</f>
        <v>- Tiếp địa TBA tại vị trí trụ số:015/002.</v>
      </c>
      <c r="E4" s="2720"/>
      <c r="F4" s="1452" t="s">
        <v>4597</v>
      </c>
    </row>
    <row r="5" spans="2:11">
      <c r="D5" s="2720" t="str">
        <f>"- Tiếp địa lặp lại đường dây trung thế tại vị trí trụ số: "&amp;F5&amp;"."</f>
        <v>- Tiếp địa lặp lại đường dây trung thế tại vị trí trụ số: 015.</v>
      </c>
      <c r="E5" s="2720"/>
      <c r="F5" s="1743" t="s">
        <v>4591</v>
      </c>
    </row>
    <row r="6" spans="2:11">
      <c r="D6" s="2720" t="str">
        <f>"- Tiếp địa lặp lại đường dây trung thế tại vị trí trụ số: "&amp;F6&amp;"."</f>
        <v>- Tiếp địa lặp lại đường dây trung thế tại vị trí trụ số: .</v>
      </c>
      <c r="E6" s="2720"/>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4851</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4851</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4851</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4852</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21" t="s">
        <v>4231</v>
      </c>
      <c r="D6" s="2721"/>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4898</v>
      </c>
      <c r="F1" s="2284"/>
      <c r="G1" s="2174" t="s">
        <v>2614</v>
      </c>
      <c r="H1" s="2175" t="s">
        <v>4210</v>
      </c>
      <c r="I1" s="2175" t="s">
        <v>4211</v>
      </c>
      <c r="J1" s="2176" t="s">
        <v>4519</v>
      </c>
      <c r="K1" s="2176" t="s">
        <v>4214</v>
      </c>
      <c r="L1" s="2177" t="s">
        <v>4517</v>
      </c>
      <c r="M1" s="2178" t="s">
        <v>4214</v>
      </c>
      <c r="N1" s="2178" t="s">
        <v>4215</v>
      </c>
      <c r="O1" s="2207" t="s">
        <v>4831</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4899</v>
      </c>
      <c r="B2" s="2301"/>
      <c r="C2" s="2302"/>
      <c r="D2" s="2301">
        <v>1</v>
      </c>
      <c r="E2" s="2303">
        <v>43936</v>
      </c>
      <c r="F2" s="2304"/>
      <c r="G2" s="2186" t="s">
        <v>943</v>
      </c>
      <c r="H2" s="2187" t="s">
        <v>4819</v>
      </c>
      <c r="I2" s="2187" t="s">
        <v>4819</v>
      </c>
      <c r="J2" s="2188">
        <v>21912008</v>
      </c>
      <c r="K2" s="2189">
        <v>43797</v>
      </c>
      <c r="L2" s="2263" t="s">
        <v>5210</v>
      </c>
      <c r="M2" s="2191">
        <v>43809</v>
      </c>
      <c r="N2" s="2089">
        <v>4252</v>
      </c>
      <c r="O2" s="1971" t="s">
        <v>5203</v>
      </c>
      <c r="P2" s="2089"/>
      <c r="Q2" s="2192" t="s">
        <v>115</v>
      </c>
      <c r="R2" s="2193" t="s">
        <v>4507</v>
      </c>
      <c r="S2" s="2193" t="s">
        <v>4507</v>
      </c>
      <c r="T2" s="1285" t="s">
        <v>4846</v>
      </c>
      <c r="U2" s="2194">
        <v>43864</v>
      </c>
      <c r="V2" s="1285" t="s">
        <v>4769</v>
      </c>
      <c r="W2" s="1495">
        <v>43462</v>
      </c>
      <c r="Z2" s="1451" t="s">
        <v>4507</v>
      </c>
    </row>
    <row r="3" spans="1:26" ht="35.1" customHeight="1">
      <c r="A3" s="2287" t="s">
        <v>3902</v>
      </c>
      <c r="B3" s="2288">
        <v>3</v>
      </c>
      <c r="C3" s="2289" t="str">
        <f>TEXT(B3,"00")</f>
        <v>03</v>
      </c>
      <c r="D3" s="2290">
        <f>IF(B3&lt;&gt;0,D2+1,D2)</f>
        <v>2</v>
      </c>
      <c r="E3" s="2285">
        <f>E2+F3</f>
        <v>43936</v>
      </c>
      <c r="F3" s="2286"/>
      <c r="G3" s="2186" t="s">
        <v>5173</v>
      </c>
      <c r="H3" s="2187" t="s">
        <v>4507</v>
      </c>
      <c r="I3" s="2187" t="s">
        <v>4507</v>
      </c>
      <c r="J3" s="2196" t="s">
        <v>5204</v>
      </c>
      <c r="K3" s="2197">
        <v>43676</v>
      </c>
      <c r="L3" s="2462" t="s">
        <v>5206</v>
      </c>
      <c r="M3" s="2250">
        <v>43539</v>
      </c>
      <c r="O3" s="1971">
        <f>VLOOKUP(G3,Q:X,8,0)</f>
        <v>0</v>
      </c>
      <c r="P3" s="2089"/>
      <c r="Q3" s="2192" t="s">
        <v>274</v>
      </c>
      <c r="R3" s="2198" t="s">
        <v>4226</v>
      </c>
      <c r="S3" s="2198" t="s">
        <v>4226</v>
      </c>
      <c r="T3" s="2188" t="s">
        <v>1018</v>
      </c>
      <c r="U3" s="2189" t="s">
        <v>1018</v>
      </c>
      <c r="X3" s="1285" t="s">
        <v>4833</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5204</v>
      </c>
      <c r="K4" s="2197">
        <v>43676</v>
      </c>
      <c r="L4" s="2462" t="s">
        <v>5205</v>
      </c>
      <c r="M4" s="2250">
        <v>43539</v>
      </c>
      <c r="O4" s="1971" t="e">
        <f>VLOOKUP(G4,Q:X,8,0)</f>
        <v>#N/A</v>
      </c>
      <c r="P4" s="2264"/>
      <c r="Q4" s="2192" t="s">
        <v>1015</v>
      </c>
      <c r="R4" s="2198" t="s">
        <v>4226</v>
      </c>
      <c r="S4" s="2198" t="s">
        <v>4226</v>
      </c>
      <c r="T4" s="2200" t="s">
        <v>4670</v>
      </c>
      <c r="U4" s="2194">
        <v>43525</v>
      </c>
      <c r="X4" s="1285" t="s">
        <v>4833</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5211</v>
      </c>
      <c r="M5" s="2250">
        <v>43796</v>
      </c>
      <c r="N5" s="1285">
        <v>1211</v>
      </c>
      <c r="O5" s="2463" t="s">
        <v>4844</v>
      </c>
      <c r="Q5" s="2192" t="s">
        <v>699</v>
      </c>
      <c r="R5" s="2198" t="s">
        <v>4226</v>
      </c>
      <c r="S5" s="2198" t="s">
        <v>4226</v>
      </c>
      <c r="T5" s="2200" t="s">
        <v>4668</v>
      </c>
      <c r="U5" s="2194">
        <v>43494</v>
      </c>
      <c r="X5" s="1285" t="s">
        <v>4834</v>
      </c>
      <c r="Z5" s="2199" t="s">
        <v>4219</v>
      </c>
    </row>
    <row r="6" spans="1:26" ht="35.1" customHeight="1">
      <c r="A6" s="2291" t="s">
        <v>4508</v>
      </c>
      <c r="B6" s="2288"/>
      <c r="C6" s="2289" t="str">
        <f t="shared" si="0"/>
        <v>00</v>
      </c>
      <c r="D6" s="2290">
        <f t="shared" si="1"/>
        <v>4</v>
      </c>
      <c r="E6" s="2285">
        <f t="shared" si="2"/>
        <v>43940</v>
      </c>
      <c r="F6" s="2286"/>
      <c r="G6" s="2186" t="s">
        <v>1378</v>
      </c>
      <c r="H6" s="2187" t="s">
        <v>4661</v>
      </c>
      <c r="I6" s="2187" t="s">
        <v>4219</v>
      </c>
      <c r="J6" s="2196"/>
      <c r="K6" s="2197"/>
      <c r="L6" s="2190" t="s">
        <v>5212</v>
      </c>
      <c r="M6" s="2250">
        <v>43796</v>
      </c>
      <c r="N6" s="1285">
        <v>1212</v>
      </c>
      <c r="O6" s="1971" t="str">
        <f>VLOOKUP(G6,Q:X,8,0)</f>
        <v>/BB-LA</v>
      </c>
      <c r="Q6" s="2192" t="s">
        <v>360</v>
      </c>
      <c r="R6" s="2198" t="s">
        <v>4226</v>
      </c>
      <c r="S6" s="2198" t="s">
        <v>4226</v>
      </c>
      <c r="T6" s="2200" t="s">
        <v>4667</v>
      </c>
      <c r="U6" s="2194">
        <v>43665</v>
      </c>
      <c r="X6" s="1285" t="s">
        <v>4834</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5213</v>
      </c>
      <c r="M7" s="2250">
        <v>43796</v>
      </c>
      <c r="N7" s="1285">
        <v>1213</v>
      </c>
      <c r="O7" s="1971" t="str">
        <f>VLOOKUP(G7,Q:X,8,0)</f>
        <v>/BB-MCCB</v>
      </c>
      <c r="Q7" s="2192" t="s">
        <v>103</v>
      </c>
      <c r="R7" s="2198" t="s">
        <v>4226</v>
      </c>
      <c r="S7" s="2198" t="s">
        <v>4226</v>
      </c>
      <c r="T7" s="2200" t="s">
        <v>4666</v>
      </c>
      <c r="U7" s="2194">
        <v>43525</v>
      </c>
      <c r="V7" s="1285" t="s">
        <v>4773</v>
      </c>
      <c r="W7" s="1495">
        <v>43522</v>
      </c>
      <c r="Z7" s="2199" t="s">
        <v>4222</v>
      </c>
    </row>
    <row r="8" spans="1:26" ht="35.1" customHeight="1">
      <c r="A8" s="2287" t="s">
        <v>4909</v>
      </c>
      <c r="B8" s="2288">
        <f>B9</f>
        <v>2</v>
      </c>
      <c r="C8" s="2289" t="str">
        <f t="shared" si="0"/>
        <v>02</v>
      </c>
      <c r="D8" s="2290">
        <f t="shared" si="1"/>
        <v>6</v>
      </c>
      <c r="E8" s="2285">
        <f t="shared" si="2"/>
        <v>43943</v>
      </c>
      <c r="F8" s="2286"/>
      <c r="G8" s="2186" t="s">
        <v>88</v>
      </c>
      <c r="H8" s="2187" t="s">
        <v>4226</v>
      </c>
      <c r="I8" s="2187" t="s">
        <v>4226</v>
      </c>
      <c r="J8" s="2196" t="s">
        <v>5235</v>
      </c>
      <c r="K8" s="2197">
        <v>43781</v>
      </c>
      <c r="M8" s="2250"/>
      <c r="O8" s="1971">
        <f>VLOOKUP(G8,Q:X,8,0)</f>
        <v>0</v>
      </c>
      <c r="Q8" s="2195" t="s">
        <v>2284</v>
      </c>
      <c r="R8" s="2198" t="s">
        <v>4226</v>
      </c>
      <c r="S8" s="2198" t="s">
        <v>4226</v>
      </c>
      <c r="T8" s="2200" t="s">
        <v>4669</v>
      </c>
      <c r="U8" s="2194">
        <v>43494</v>
      </c>
      <c r="X8" s="1285" t="s">
        <v>4833</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5177</v>
      </c>
      <c r="H9" s="2187" t="s">
        <v>4224</v>
      </c>
      <c r="I9" s="2187" t="s">
        <v>4224</v>
      </c>
      <c r="J9" s="2196" t="s">
        <v>5222</v>
      </c>
      <c r="K9" s="2197">
        <v>43729</v>
      </c>
      <c r="L9" s="2190" t="s">
        <v>5213</v>
      </c>
      <c r="M9" s="2250">
        <v>43796</v>
      </c>
      <c r="N9" s="1285">
        <v>1221</v>
      </c>
      <c r="O9" s="1971" t="s">
        <v>4836</v>
      </c>
      <c r="Q9" s="2192" t="s">
        <v>88</v>
      </c>
      <c r="R9" s="2198" t="s">
        <v>4226</v>
      </c>
      <c r="S9" s="2198" t="s">
        <v>4226</v>
      </c>
      <c r="T9" s="2200" t="s">
        <v>4771</v>
      </c>
      <c r="U9" s="2194">
        <v>43665</v>
      </c>
      <c r="V9" s="1285" t="s">
        <v>4770</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5214</v>
      </c>
      <c r="M10" s="2250">
        <v>43796</v>
      </c>
      <c r="N10" s="1285">
        <v>1210</v>
      </c>
      <c r="O10" s="1971" t="str">
        <f>VLOOKUP(G10,Q:X,8,0)</f>
        <v>/BB-SCĐ</v>
      </c>
      <c r="Q10" s="2192" t="s">
        <v>1364</v>
      </c>
      <c r="R10" s="2198" t="s">
        <v>4226</v>
      </c>
      <c r="S10" s="2198" t="s">
        <v>4226</v>
      </c>
      <c r="T10" s="2200" t="s">
        <v>4665</v>
      </c>
      <c r="U10" s="2194">
        <v>43665</v>
      </c>
      <c r="V10" s="1285" t="s">
        <v>4772</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5224</v>
      </c>
      <c r="K11" s="2197">
        <v>43781</v>
      </c>
      <c r="L11" s="2190" t="s">
        <v>5215</v>
      </c>
      <c r="M11" s="2250">
        <v>43796</v>
      </c>
      <c r="N11" s="1285">
        <v>1217</v>
      </c>
      <c r="O11" s="1971" t="s">
        <v>4833</v>
      </c>
      <c r="Q11" s="2202" t="s">
        <v>5178</v>
      </c>
      <c r="R11" s="2198" t="s">
        <v>4219</v>
      </c>
      <c r="S11" s="2198" t="s">
        <v>4219</v>
      </c>
      <c r="T11" s="2188" t="s">
        <v>4662</v>
      </c>
      <c r="U11" s="2189">
        <v>43525</v>
      </c>
      <c r="Z11" s="2199" t="s">
        <v>4225</v>
      </c>
    </row>
    <row r="12" spans="1:26" ht="35.1" customHeight="1">
      <c r="A12"/>
      <c r="B12"/>
      <c r="C12"/>
      <c r="D12"/>
      <c r="E12"/>
      <c r="F12"/>
      <c r="G12" s="2186" t="s">
        <v>1531</v>
      </c>
      <c r="H12" s="2187" t="s">
        <v>4226</v>
      </c>
      <c r="I12" s="2187" t="s">
        <v>4226</v>
      </c>
      <c r="J12" s="2196" t="s">
        <v>5231</v>
      </c>
      <c r="K12" s="2197">
        <v>43781</v>
      </c>
      <c r="L12" s="2190" t="s">
        <v>5216</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5225</v>
      </c>
      <c r="K13" s="2197">
        <v>43781</v>
      </c>
      <c r="L13" s="2190" t="s">
        <v>5226</v>
      </c>
      <c r="M13" s="2250">
        <v>43796</v>
      </c>
      <c r="N13" s="1285">
        <v>1218</v>
      </c>
      <c r="O13" s="1971" t="s">
        <v>4833</v>
      </c>
      <c r="Q13" s="2195" t="s">
        <v>4447</v>
      </c>
      <c r="R13" s="2203" t="s">
        <v>4663</v>
      </c>
      <c r="S13" s="2203" t="s">
        <v>4663</v>
      </c>
      <c r="T13" s="1285" t="s">
        <v>1018</v>
      </c>
      <c r="U13" s="1495" t="s">
        <v>1018</v>
      </c>
      <c r="Z13" s="2199" t="s">
        <v>4221</v>
      </c>
    </row>
    <row r="14" spans="1:26" ht="35.1" customHeight="1">
      <c r="A14" s="2201"/>
      <c r="D14" s="2185"/>
      <c r="E14" s="1285"/>
      <c r="G14" s="2186" t="s">
        <v>1828</v>
      </c>
      <c r="H14" s="2187" t="s">
        <v>4226</v>
      </c>
      <c r="I14" s="2187" t="s">
        <v>4226</v>
      </c>
      <c r="J14" s="2196" t="s">
        <v>5227</v>
      </c>
      <c r="K14" s="2197">
        <v>43781</v>
      </c>
      <c r="L14" s="2190" t="s">
        <v>5217</v>
      </c>
      <c r="M14" s="2250">
        <v>43796</v>
      </c>
      <c r="N14" s="1285">
        <v>1216</v>
      </c>
      <c r="O14" s="1971" t="s">
        <v>4833</v>
      </c>
      <c r="Q14" s="2195" t="s">
        <v>869</v>
      </c>
      <c r="R14" s="2203" t="s">
        <v>4663</v>
      </c>
      <c r="S14" s="2203" t="s">
        <v>4663</v>
      </c>
      <c r="T14" s="1285" t="s">
        <v>1018</v>
      </c>
      <c r="U14" s="1495" t="s">
        <v>1018</v>
      </c>
      <c r="Z14" s="2199" t="s">
        <v>4661</v>
      </c>
    </row>
    <row r="15" spans="1:26" ht="35.1" customHeight="1">
      <c r="A15" s="1451"/>
      <c r="D15" s="2185"/>
      <c r="E15" s="1285"/>
      <c r="G15" s="2186" t="s">
        <v>699</v>
      </c>
      <c r="H15" s="2187" t="s">
        <v>4226</v>
      </c>
      <c r="I15" s="2187" t="s">
        <v>4226</v>
      </c>
      <c r="J15" s="2196" t="s">
        <v>5229</v>
      </c>
      <c r="K15" s="2197">
        <v>43781</v>
      </c>
      <c r="L15" s="2190" t="s">
        <v>5218</v>
      </c>
      <c r="M15" s="2250">
        <v>43796</v>
      </c>
      <c r="N15" s="1285">
        <v>1214</v>
      </c>
      <c r="O15" s="1971" t="str">
        <f>VLOOKUP(G15,Q:X,8,0)</f>
        <v>/BB-MVC</v>
      </c>
      <c r="Q15" s="2195" t="s">
        <v>955</v>
      </c>
      <c r="R15" s="2198" t="s">
        <v>4221</v>
      </c>
      <c r="S15" s="2198" t="s">
        <v>4222</v>
      </c>
      <c r="T15" s="1285" t="s">
        <v>1018</v>
      </c>
      <c r="U15" s="1495">
        <v>43525</v>
      </c>
      <c r="X15" s="1285" t="s">
        <v>4835</v>
      </c>
      <c r="Z15" s="2199" t="s">
        <v>4224</v>
      </c>
    </row>
    <row r="16" spans="1:26" ht="35.1" customHeight="1">
      <c r="A16" s="1451"/>
      <c r="D16" s="2185"/>
      <c r="E16" s="1285"/>
      <c r="G16" s="2186" t="s">
        <v>5174</v>
      </c>
      <c r="H16" s="2187" t="s">
        <v>4226</v>
      </c>
      <c r="I16" s="2187" t="s">
        <v>4226</v>
      </c>
      <c r="J16" s="2196" t="s">
        <v>5234</v>
      </c>
      <c r="K16" s="2197">
        <v>43781</v>
      </c>
      <c r="L16" s="2190" t="s">
        <v>5219</v>
      </c>
      <c r="M16" s="2191">
        <v>43796</v>
      </c>
      <c r="N16" s="1285">
        <v>1222</v>
      </c>
      <c r="O16" s="1971" t="s">
        <v>4833</v>
      </c>
      <c r="Q16" s="2195" t="s">
        <v>698</v>
      </c>
      <c r="R16" s="2198" t="s">
        <v>4224</v>
      </c>
      <c r="S16" s="2198" t="s">
        <v>4224</v>
      </c>
      <c r="T16" s="1285" t="s">
        <v>4768</v>
      </c>
      <c r="U16" s="1495">
        <v>43525</v>
      </c>
      <c r="X16" s="1285" t="s">
        <v>4836</v>
      </c>
      <c r="Z16" s="2199" t="s">
        <v>4220</v>
      </c>
    </row>
    <row r="17" spans="1:26" ht="35.1" customHeight="1">
      <c r="A17" s="2201"/>
      <c r="D17" s="2185"/>
      <c r="E17" s="2204"/>
      <c r="G17" s="2186" t="s">
        <v>360</v>
      </c>
      <c r="H17" s="2187" t="s">
        <v>4226</v>
      </c>
      <c r="I17" s="2187" t="s">
        <v>4226</v>
      </c>
      <c r="J17" s="2196" t="s">
        <v>5228</v>
      </c>
      <c r="K17" s="2197">
        <v>43781</v>
      </c>
      <c r="L17" s="2190" t="s">
        <v>5220</v>
      </c>
      <c r="M17" s="2191">
        <v>43796</v>
      </c>
      <c r="N17" s="1285">
        <v>1215</v>
      </c>
      <c r="O17" s="1971" t="str">
        <f>VLOOKUP(G17,Q:X,8,0)</f>
        <v>/BB-MVC</v>
      </c>
      <c r="Q17" s="2195" t="s">
        <v>1224</v>
      </c>
      <c r="R17" s="2198" t="s">
        <v>4226</v>
      </c>
      <c r="S17" s="2198" t="s">
        <v>4226</v>
      </c>
      <c r="T17" s="2200" t="s">
        <v>4774</v>
      </c>
      <c r="U17" s="1495">
        <v>43626</v>
      </c>
      <c r="X17" s="1285" t="s">
        <v>4833</v>
      </c>
      <c r="Z17" s="2199" t="s">
        <v>4570</v>
      </c>
    </row>
    <row r="18" spans="1:26" ht="35.1" customHeight="1">
      <c r="A18" s="2201"/>
      <c r="D18" s="2185"/>
      <c r="G18" s="2186" t="s">
        <v>1153</v>
      </c>
      <c r="H18" s="2187" t="s">
        <v>4226</v>
      </c>
      <c r="I18" s="2187" t="s">
        <v>4226</v>
      </c>
      <c r="J18" s="2196" t="s">
        <v>5230</v>
      </c>
      <c r="K18" s="2197">
        <v>43781</v>
      </c>
      <c r="L18" s="2190" t="s">
        <v>5221</v>
      </c>
      <c r="M18" s="2191">
        <v>43796</v>
      </c>
      <c r="N18" s="1285">
        <v>1220</v>
      </c>
      <c r="O18" s="1971" t="s">
        <v>4833</v>
      </c>
      <c r="Q18" s="2195" t="s">
        <v>1565</v>
      </c>
      <c r="R18" s="1280" t="s">
        <v>4221</v>
      </c>
      <c r="S18" s="1280" t="s">
        <v>4222</v>
      </c>
      <c r="T18" s="1285" t="s">
        <v>1018</v>
      </c>
      <c r="X18" s="1285" t="s">
        <v>4835</v>
      </c>
      <c r="Z18" s="2199" t="s">
        <v>4819</v>
      </c>
    </row>
    <row r="19" spans="1:26" ht="35.1" customHeight="1">
      <c r="A19" s="2201"/>
      <c r="D19" s="2185"/>
      <c r="E19" s="1285"/>
      <c r="G19" s="2186" t="s">
        <v>1035</v>
      </c>
      <c r="H19" s="2187" t="s">
        <v>4226</v>
      </c>
      <c r="I19" s="2187" t="s">
        <v>4226</v>
      </c>
      <c r="J19" s="2196" t="s">
        <v>5232</v>
      </c>
      <c r="K19" s="2197">
        <v>43781</v>
      </c>
      <c r="L19" s="2190" t="s">
        <v>4425</v>
      </c>
      <c r="M19" s="2191"/>
      <c r="O19" s="1971">
        <f t="shared" ref="O19:O50" si="9">VLOOKUP(G19,Q:X,8,0)</f>
        <v>0</v>
      </c>
      <c r="Q19" s="2195" t="s">
        <v>1411</v>
      </c>
      <c r="R19" s="2198" t="s">
        <v>4226</v>
      </c>
      <c r="S19" s="2198" t="s">
        <v>4226</v>
      </c>
      <c r="T19" s="1285" t="s">
        <v>4837</v>
      </c>
      <c r="U19" s="1495">
        <v>43356</v>
      </c>
      <c r="X19" s="1285" t="s">
        <v>4833</v>
      </c>
      <c r="Z19" s="2199" t="s">
        <v>4218</v>
      </c>
    </row>
    <row r="20" spans="1:26" s="1285" customFormat="1" ht="35.1" customHeight="1">
      <c r="D20" s="2185"/>
      <c r="E20" s="2195"/>
      <c r="G20" s="2186">
        <f>'NT-VT'!A24</f>
        <v>19</v>
      </c>
      <c r="H20" s="2187" t="s">
        <v>4226</v>
      </c>
      <c r="I20" s="2187" t="s">
        <v>4226</v>
      </c>
      <c r="J20" s="2196" t="s">
        <v>5233</v>
      </c>
      <c r="K20" s="2197">
        <v>43781</v>
      </c>
      <c r="L20" s="2087"/>
      <c r="M20" s="1451"/>
      <c r="O20" s="1971" t="e">
        <f t="shared" si="9"/>
        <v>#N/A</v>
      </c>
      <c r="P20" s="1971"/>
      <c r="Q20" s="2195" t="s">
        <v>1511</v>
      </c>
      <c r="R20" s="2198" t="s">
        <v>4225</v>
      </c>
      <c r="S20" s="2198" t="s">
        <v>4219</v>
      </c>
      <c r="T20" s="1285" t="s">
        <v>1018</v>
      </c>
      <c r="U20" s="1495" t="s">
        <v>1018</v>
      </c>
      <c r="X20" s="1285" t="s">
        <v>4836</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4805</v>
      </c>
      <c r="R21" s="2198" t="s">
        <v>4226</v>
      </c>
      <c r="S21" s="2198" t="s">
        <v>4226</v>
      </c>
      <c r="T21" s="1285" t="s">
        <v>1018</v>
      </c>
      <c r="U21" s="1495" t="s">
        <v>1018</v>
      </c>
      <c r="X21" s="1285" t="s">
        <v>4833</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4823</v>
      </c>
      <c r="R22" s="2198" t="s">
        <v>4226</v>
      </c>
      <c r="S22" s="2198" t="s">
        <v>4226</v>
      </c>
      <c r="T22" s="1285" t="s">
        <v>1018</v>
      </c>
      <c r="U22" s="1495" t="s">
        <v>4824</v>
      </c>
      <c r="X22" s="1285" t="s">
        <v>4833</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4838</v>
      </c>
      <c r="R23" s="2198" t="s">
        <v>4226</v>
      </c>
      <c r="S23" s="2198" t="s">
        <v>4226</v>
      </c>
      <c r="T23" s="1285" t="s">
        <v>4839</v>
      </c>
      <c r="U23" s="1495">
        <v>43721</v>
      </c>
      <c r="X23" s="1285" t="s">
        <v>4833</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4840</v>
      </c>
      <c r="U24" s="1495">
        <v>43805</v>
      </c>
      <c r="X24" s="1285" t="s">
        <v>4833</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4841</v>
      </c>
      <c r="R25" s="2198" t="s">
        <v>4226</v>
      </c>
      <c r="S25" s="2198" t="s">
        <v>4226</v>
      </c>
      <c r="T25" s="1285" t="s">
        <v>4842</v>
      </c>
      <c r="U25" s="1495">
        <v>43668</v>
      </c>
      <c r="X25" s="1285" t="s">
        <v>4833</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4843</v>
      </c>
      <c r="U26" s="1495">
        <v>43356</v>
      </c>
      <c r="X26" s="1285" t="s">
        <v>4833</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4832</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4844</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4661</v>
      </c>
      <c r="S29" s="1280" t="s">
        <v>4219</v>
      </c>
      <c r="T29" s="1285" t="s">
        <v>1018</v>
      </c>
      <c r="U29" s="1495" t="s">
        <v>1018</v>
      </c>
      <c r="X29" s="1285" t="s">
        <v>4845</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4835</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4847</v>
      </c>
      <c r="U31" s="1495">
        <v>43805</v>
      </c>
      <c r="X31" s="1285" t="s">
        <v>4833</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4835</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5223</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5178</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5188</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15" priority="13"/>
  </conditionalFormatting>
  <conditionalFormatting sqref="G44">
    <cfRule type="duplicateValues" dxfId="14" priority="12"/>
  </conditionalFormatting>
  <conditionalFormatting sqref="G47">
    <cfRule type="duplicateValues" dxfId="13" priority="11"/>
  </conditionalFormatting>
  <conditionalFormatting sqref="G52">
    <cfRule type="duplicateValues" dxfId="12" priority="10"/>
  </conditionalFormatting>
  <conditionalFormatting sqref="G53:G55">
    <cfRule type="duplicateValues" dxfId="11" priority="9"/>
  </conditionalFormatting>
  <conditionalFormatting sqref="G56:G57">
    <cfRule type="duplicateValues" dxfId="10" priority="8"/>
  </conditionalFormatting>
  <conditionalFormatting sqref="G43">
    <cfRule type="duplicateValues" dxfId="9" priority="7"/>
  </conditionalFormatting>
  <conditionalFormatting sqref="G203:G1048576 G149:G193 G1:G145">
    <cfRule type="duplicateValues" dxfId="8" priority="6"/>
  </conditionalFormatting>
  <conditionalFormatting sqref="Q23 Q25:Q30 Q33:Q1048576 Q1:Q21">
    <cfRule type="duplicateValues" dxfId="7" priority="5"/>
  </conditionalFormatting>
  <conditionalFormatting sqref="Q22">
    <cfRule type="duplicateValues" dxfId="6" priority="4"/>
  </conditionalFormatting>
  <conditionalFormatting sqref="Q24">
    <cfRule type="duplicateValues" dxfId="5" priority="3"/>
  </conditionalFormatting>
  <conditionalFormatting sqref="Q31">
    <cfRule type="duplicateValues" dxfId="4" priority="2"/>
  </conditionalFormatting>
  <conditionalFormatting sqref="Q32">
    <cfRule type="duplicateValues" dxfId="3"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A68F-5F11-4192-9C86-7F5F87555EC3}">
  <sheetPr filterMode="1">
    <tabColor rgb="FFFF0000"/>
  </sheetPr>
  <dimension ref="A1:BM51"/>
  <sheetViews>
    <sheetView workbookViewId="0">
      <pane ySplit="5" topLeftCell="A31" activePane="bottomLeft" state="frozen"/>
      <selection pane="bottomLeft" activeCell="C10" sqref="C10:BE35"/>
    </sheetView>
  </sheetViews>
  <sheetFormatPr defaultColWidth="7.453125" defaultRowHeight="13.8" outlineLevelCol="1"/>
  <cols>
    <col min="1" max="3" width="7.453125" style="2744"/>
    <col min="4" max="4" width="4.1796875" style="2744" customWidth="1"/>
    <col min="5" max="5" width="9.08984375" style="2744" hidden="1" customWidth="1"/>
    <col min="6" max="6" width="36.81640625" style="2744" customWidth="1"/>
    <col min="7" max="7" width="7.6328125" style="2754" customWidth="1"/>
    <col min="8" max="8" width="9.08984375" style="2744" customWidth="1"/>
    <col min="9" max="53" width="9.08984375" style="2753" hidden="1" customWidth="1" outlineLevel="1"/>
    <col min="54" max="56" width="9.08984375" style="2744" hidden="1" customWidth="1" outlineLevel="1"/>
    <col min="57" max="57" width="9.08984375" style="2744" customWidth="1" collapsed="1"/>
    <col min="58" max="59" width="9.08984375" style="2744" customWidth="1"/>
    <col min="60" max="63" width="7.453125" style="2744"/>
    <col min="64" max="64" width="14.6328125" style="2744" customWidth="1"/>
    <col min="65" max="65" width="10.453125" style="2748" customWidth="1"/>
    <col min="66" max="16384" width="7.453125" style="2744"/>
  </cols>
  <sheetData>
    <row r="1" spans="1:65" ht="30" customHeight="1">
      <c r="D1" s="2745" t="s">
        <v>5244</v>
      </c>
      <c r="E1" s="2746"/>
      <c r="F1" s="2746"/>
      <c r="G1" s="2746"/>
      <c r="H1" s="2746"/>
      <c r="I1" s="2747"/>
      <c r="J1" s="2747"/>
      <c r="K1" s="2747"/>
      <c r="L1" s="2747"/>
      <c r="M1" s="2747"/>
      <c r="N1" s="2747"/>
      <c r="O1" s="2747"/>
      <c r="P1" s="2747"/>
      <c r="Q1" s="2747"/>
      <c r="R1" s="2747"/>
      <c r="S1" s="2747"/>
      <c r="T1" s="2747"/>
      <c r="U1" s="2747"/>
      <c r="V1" s="2747"/>
      <c r="W1" s="2747"/>
      <c r="X1" s="2747"/>
      <c r="Y1" s="2747"/>
      <c r="Z1" s="2747"/>
      <c r="AA1" s="2747"/>
      <c r="AB1" s="2747"/>
      <c r="AC1" s="2747"/>
      <c r="AD1" s="2747"/>
      <c r="AE1" s="2747"/>
      <c r="AF1" s="2747"/>
      <c r="AG1" s="2747"/>
      <c r="AH1" s="2747"/>
      <c r="AI1" s="2747"/>
      <c r="AJ1" s="2747"/>
      <c r="AK1" s="2747"/>
      <c r="AL1" s="2747"/>
      <c r="AM1" s="2747"/>
      <c r="AN1" s="2747"/>
      <c r="AO1" s="2747"/>
      <c r="AP1" s="2747"/>
      <c r="AQ1" s="2747"/>
      <c r="AR1" s="2747"/>
      <c r="AS1" s="2747"/>
      <c r="AT1" s="2747"/>
      <c r="AU1" s="2747"/>
      <c r="AV1" s="2747"/>
      <c r="AW1" s="2747"/>
      <c r="AX1" s="2747"/>
      <c r="AY1" s="2747"/>
      <c r="AZ1" s="2747"/>
      <c r="BA1" s="2747"/>
      <c r="BB1" s="2746"/>
      <c r="BC1" s="2746"/>
      <c r="BD1" s="2746"/>
      <c r="BE1" s="2746"/>
      <c r="BF1" s="2746"/>
      <c r="BG1" s="2746"/>
      <c r="BH1" s="2746"/>
    </row>
    <row r="2" spans="1:65" s="2749" customFormat="1" ht="19.5" customHeight="1">
      <c r="D2" s="2750" t="str">
        <f>+[1]THKP!A2</f>
        <v>CÔNG TRÌNH: ĐƯỜNG NGUYỄN THỊ MINH KHAI, HUYỆN XUÂN LỘC</v>
      </c>
      <c r="E2" s="2750"/>
      <c r="F2" s="2750"/>
      <c r="G2" s="2750"/>
      <c r="H2" s="2750"/>
      <c r="I2" s="2751"/>
      <c r="J2" s="2751"/>
      <c r="K2" s="2751"/>
      <c r="L2" s="2751"/>
      <c r="M2" s="2751"/>
      <c r="N2" s="2751"/>
      <c r="O2" s="2751"/>
      <c r="P2" s="2751"/>
      <c r="Q2" s="2751"/>
      <c r="R2" s="2751"/>
      <c r="S2" s="2751"/>
      <c r="T2" s="2751"/>
      <c r="U2" s="2751"/>
      <c r="V2" s="2751"/>
      <c r="W2" s="2751"/>
      <c r="X2" s="2751"/>
      <c r="Y2" s="2751"/>
      <c r="Z2" s="2751"/>
      <c r="AA2" s="2751"/>
      <c r="AB2" s="2751"/>
      <c r="AC2" s="2751"/>
      <c r="AD2" s="2751"/>
      <c r="AE2" s="2751"/>
      <c r="AF2" s="2751"/>
      <c r="AG2" s="2751"/>
      <c r="AH2" s="2751"/>
      <c r="AI2" s="2751"/>
      <c r="AJ2" s="2751"/>
      <c r="AK2" s="2751"/>
      <c r="AL2" s="2751"/>
      <c r="AM2" s="2751"/>
      <c r="AN2" s="2751"/>
      <c r="AO2" s="2751"/>
      <c r="AP2" s="2751"/>
      <c r="AQ2" s="2751"/>
      <c r="AR2" s="2751"/>
      <c r="AS2" s="2751"/>
      <c r="AT2" s="2751"/>
      <c r="AU2" s="2751"/>
      <c r="AV2" s="2751"/>
      <c r="AW2" s="2751"/>
      <c r="AX2" s="2751"/>
      <c r="AY2" s="2751"/>
      <c r="AZ2" s="2751"/>
      <c r="BA2" s="2751"/>
      <c r="BB2" s="2750"/>
      <c r="BC2" s="2750"/>
      <c r="BD2" s="2750"/>
      <c r="BE2" s="2750"/>
      <c r="BF2" s="2750"/>
      <c r="BG2" s="2750"/>
      <c r="BH2" s="2750"/>
      <c r="BM2" s="2752"/>
    </row>
    <row r="3" spans="1:65" s="2749" customFormat="1" ht="35.1" customHeight="1">
      <c r="A3" s="2749">
        <f>MAX(C:C)</f>
        <v>20</v>
      </c>
      <c r="D3" s="2750" t="str">
        <f>+[1]THKP!A3</f>
        <v>HẠNG MỤC: PANO HỘP ĐÈN TRANG TRÍ + CAMERA AN NINH + DÂY ĐÈN LED TRANG TRÍ TRỤ ĐÈN CHIẾU SÁNG</v>
      </c>
      <c r="E3" s="2750"/>
      <c r="F3" s="2750"/>
      <c r="G3" s="2750"/>
      <c r="H3" s="2750"/>
      <c r="I3" s="2751"/>
      <c r="J3" s="2751"/>
      <c r="K3" s="2751"/>
      <c r="L3" s="2751"/>
      <c r="M3" s="2751"/>
      <c r="N3" s="2751"/>
      <c r="O3" s="2751"/>
      <c r="P3" s="2751"/>
      <c r="Q3" s="2751"/>
      <c r="R3" s="2751"/>
      <c r="S3" s="2751"/>
      <c r="T3" s="2751"/>
      <c r="U3" s="2751"/>
      <c r="V3" s="2751"/>
      <c r="W3" s="2751"/>
      <c r="X3" s="2751"/>
      <c r="Y3" s="2751"/>
      <c r="Z3" s="2751"/>
      <c r="AA3" s="2751"/>
      <c r="AB3" s="2751"/>
      <c r="AC3" s="2751"/>
      <c r="AD3" s="2751"/>
      <c r="AE3" s="2751"/>
      <c r="AF3" s="2751"/>
      <c r="AG3" s="2751"/>
      <c r="AH3" s="2751"/>
      <c r="AI3" s="2751"/>
      <c r="AJ3" s="2751"/>
      <c r="AK3" s="2751"/>
      <c r="AL3" s="2751"/>
      <c r="AM3" s="2751"/>
      <c r="AN3" s="2751"/>
      <c r="AO3" s="2751"/>
      <c r="AP3" s="2751"/>
      <c r="AQ3" s="2751"/>
      <c r="AR3" s="2751"/>
      <c r="AS3" s="2751"/>
      <c r="AT3" s="2751"/>
      <c r="AU3" s="2751"/>
      <c r="AV3" s="2751"/>
      <c r="AW3" s="2751"/>
      <c r="AX3" s="2751"/>
      <c r="AY3" s="2751"/>
      <c r="AZ3" s="2751"/>
      <c r="BA3" s="2751"/>
      <c r="BB3" s="2750"/>
      <c r="BC3" s="2750"/>
      <c r="BD3" s="2750"/>
      <c r="BE3" s="2750"/>
      <c r="BF3" s="2750"/>
      <c r="BG3" s="2750"/>
      <c r="BH3" s="2750"/>
      <c r="BM3" s="2752"/>
    </row>
    <row r="4" spans="1:65">
      <c r="D4" s="2746"/>
      <c r="E4" s="2746"/>
      <c r="F4" s="2746"/>
      <c r="G4" s="2746"/>
      <c r="H4" s="2746"/>
      <c r="I4" s="2747"/>
      <c r="J4" s="2747"/>
      <c r="K4" s="2747"/>
      <c r="L4" s="2747"/>
      <c r="M4" s="2747"/>
      <c r="N4" s="2747"/>
      <c r="O4" s="2747"/>
      <c r="P4" s="2747"/>
      <c r="Q4" s="2747"/>
      <c r="R4" s="2747"/>
      <c r="S4" s="2747"/>
      <c r="T4" s="2747"/>
      <c r="U4" s="2747"/>
      <c r="V4" s="2747"/>
      <c r="W4" s="2747"/>
      <c r="X4" s="2747"/>
      <c r="Y4" s="2747"/>
      <c r="Z4" s="2747"/>
      <c r="AA4" s="2747"/>
      <c r="AB4" s="2747"/>
      <c r="AC4" s="2747"/>
      <c r="AD4" s="2747"/>
      <c r="AE4" s="2747"/>
      <c r="AF4" s="2747"/>
      <c r="AG4" s="2747"/>
      <c r="AH4" s="2747"/>
      <c r="AI4" s="2747"/>
      <c r="AJ4" s="2747"/>
      <c r="AK4" s="2747"/>
      <c r="AL4" s="2747"/>
      <c r="AM4" s="2747"/>
      <c r="AN4" s="2747"/>
      <c r="AO4" s="2747"/>
      <c r="AP4" s="2747"/>
      <c r="AQ4" s="2747"/>
      <c r="AR4" s="2747"/>
      <c r="AS4" s="2747"/>
      <c r="AT4" s="2747"/>
    </row>
    <row r="5" spans="1:65" s="2754" customFormat="1" ht="36" customHeight="1">
      <c r="A5" s="2754" t="s">
        <v>512</v>
      </c>
      <c r="B5" s="2754" t="s">
        <v>512</v>
      </c>
      <c r="C5" s="2754" t="s">
        <v>512</v>
      </c>
      <c r="D5" s="2326" t="s">
        <v>1714</v>
      </c>
      <c r="E5" s="2755" t="s">
        <v>5245</v>
      </c>
      <c r="F5" s="2326" t="s">
        <v>5246</v>
      </c>
      <c r="G5" s="2326" t="s">
        <v>2604</v>
      </c>
      <c r="H5" s="2326" t="s">
        <v>5247</v>
      </c>
      <c r="I5" s="2756" t="s">
        <v>5248</v>
      </c>
      <c r="J5" s="2756" t="s">
        <v>5249</v>
      </c>
      <c r="K5" s="2756" t="s">
        <v>5250</v>
      </c>
      <c r="L5" s="2756"/>
      <c r="M5" s="2756"/>
      <c r="N5" s="2756"/>
      <c r="O5" s="2756" t="s">
        <v>5251</v>
      </c>
      <c r="P5" s="2756"/>
      <c r="Q5" s="2756"/>
      <c r="R5" s="2756"/>
      <c r="S5" s="2756"/>
      <c r="T5" s="2756"/>
      <c r="U5" s="2756"/>
      <c r="V5" s="2756"/>
      <c r="W5" s="2756"/>
      <c r="X5" s="2756"/>
      <c r="Y5" s="2757" t="s">
        <v>5252</v>
      </c>
      <c r="Z5" s="2757"/>
      <c r="AA5" s="2757"/>
      <c r="AB5" s="2757" t="s">
        <v>5253</v>
      </c>
      <c r="AC5" s="2757"/>
      <c r="AD5" s="2757"/>
      <c r="AE5" s="2756" t="s">
        <v>5254</v>
      </c>
      <c r="AF5" s="2756" t="s">
        <v>5255</v>
      </c>
      <c r="AG5" s="2758" t="s">
        <v>5256</v>
      </c>
      <c r="AH5" s="2758" t="s">
        <v>5257</v>
      </c>
      <c r="AI5" s="2758" t="s">
        <v>5258</v>
      </c>
      <c r="AJ5" s="2758" t="s">
        <v>5259</v>
      </c>
      <c r="AK5" s="2758" t="s">
        <v>5260</v>
      </c>
      <c r="AL5" s="2758" t="s">
        <v>5261</v>
      </c>
      <c r="AM5" s="2758" t="s">
        <v>5262</v>
      </c>
      <c r="AN5" s="2758" t="s">
        <v>5263</v>
      </c>
      <c r="AO5" s="2758" t="s">
        <v>5264</v>
      </c>
      <c r="AP5" s="2758" t="s">
        <v>5265</v>
      </c>
      <c r="AQ5" s="2758" t="s">
        <v>5266</v>
      </c>
      <c r="AR5" s="2758" t="s">
        <v>5267</v>
      </c>
      <c r="AS5" s="2758" t="s">
        <v>5268</v>
      </c>
      <c r="AT5" s="2756" t="s">
        <v>5269</v>
      </c>
      <c r="AU5" s="2759" t="s">
        <v>5270</v>
      </c>
      <c r="AV5" s="2759" t="s">
        <v>5271</v>
      </c>
      <c r="AW5" s="2760" t="s">
        <v>5272</v>
      </c>
      <c r="AX5" s="2760"/>
      <c r="AY5" s="2760"/>
      <c r="AZ5" s="2760"/>
      <c r="BA5" s="2760" t="s">
        <v>5273</v>
      </c>
      <c r="BB5" s="2760"/>
      <c r="BC5" s="2760"/>
      <c r="BD5" s="2760"/>
      <c r="BE5" s="2326" t="s">
        <v>4311</v>
      </c>
      <c r="BF5" s="2326" t="s">
        <v>4499</v>
      </c>
      <c r="BG5" s="2326" t="s">
        <v>4500</v>
      </c>
      <c r="BH5" s="2326" t="s">
        <v>2610</v>
      </c>
      <c r="BI5" s="2754" t="s">
        <v>512</v>
      </c>
      <c r="BJ5" s="2754" t="s">
        <v>4519</v>
      </c>
      <c r="BK5" s="2754" t="s">
        <v>5274</v>
      </c>
      <c r="BL5" s="2754" t="s">
        <v>5275</v>
      </c>
      <c r="BM5" s="2761" t="s">
        <v>5276</v>
      </c>
    </row>
    <row r="6" spans="1:65" ht="31.8" customHeight="1">
      <c r="C6" s="2754" t="s">
        <v>512</v>
      </c>
      <c r="D6" s="2326" t="s">
        <v>5277</v>
      </c>
      <c r="E6" s="2326" t="s">
        <v>501</v>
      </c>
      <c r="F6" s="2762" t="s">
        <v>5278</v>
      </c>
      <c r="G6" s="2763"/>
      <c r="H6" s="2764"/>
      <c r="I6" s="2765"/>
      <c r="J6" s="2765"/>
      <c r="K6" s="2765"/>
      <c r="L6" s="2765"/>
      <c r="M6" s="2765"/>
      <c r="N6" s="2765"/>
      <c r="O6" s="2765"/>
      <c r="P6" s="2765"/>
      <c r="Q6" s="2765"/>
      <c r="R6" s="2765"/>
      <c r="S6" s="2765"/>
      <c r="T6" s="2765"/>
      <c r="U6" s="2765"/>
      <c r="V6" s="2765"/>
      <c r="W6" s="2765"/>
      <c r="X6" s="2765"/>
      <c r="Y6" s="2765"/>
      <c r="Z6" s="2765"/>
      <c r="AA6" s="2765"/>
      <c r="AB6" s="2765"/>
      <c r="AC6" s="2765"/>
      <c r="AD6" s="2765"/>
      <c r="AE6" s="2765"/>
      <c r="AF6" s="2765"/>
      <c r="AG6" s="2765"/>
      <c r="AH6" s="2765"/>
      <c r="AI6" s="2765"/>
      <c r="AJ6" s="2765"/>
      <c r="AK6" s="2765"/>
      <c r="AL6" s="2765"/>
      <c r="AM6" s="2765"/>
      <c r="AN6" s="2765"/>
      <c r="AO6" s="2765"/>
      <c r="AP6" s="2765"/>
      <c r="AQ6" s="2765"/>
      <c r="AR6" s="2765"/>
      <c r="AS6" s="2765"/>
      <c r="AT6" s="2765"/>
      <c r="AU6" s="2765" t="e">
        <f>#REF!</f>
        <v>#REF!</v>
      </c>
      <c r="AV6" s="2765" t="e">
        <f>#REF!</f>
        <v>#REF!</v>
      </c>
      <c r="AW6" s="2765" t="e">
        <f>#REF!</f>
        <v>#REF!</v>
      </c>
      <c r="AX6" s="2765" t="e">
        <f>#REF!</f>
        <v>#REF!</v>
      </c>
      <c r="AY6" s="2765" t="e">
        <f>#REF!</f>
        <v>#REF!</v>
      </c>
      <c r="AZ6" s="2765" t="e">
        <f>#REF!</f>
        <v>#REF!</v>
      </c>
      <c r="BA6" s="2765" t="e">
        <f>#REF!</f>
        <v>#REF!</v>
      </c>
      <c r="BB6" s="2764" t="e">
        <f>#REF!</f>
        <v>#REF!</v>
      </c>
      <c r="BC6" s="2764" t="e">
        <f>#REF!</f>
        <v>#REF!</v>
      </c>
      <c r="BD6" s="2764" t="e">
        <f>#REF!</f>
        <v>#REF!</v>
      </c>
      <c r="BE6" s="2764"/>
      <c r="BF6" s="2764"/>
      <c r="BG6" s="2764"/>
      <c r="BH6" s="2764"/>
      <c r="BM6" s="2744"/>
    </row>
    <row r="7" spans="1:65" ht="31.8" hidden="1" customHeight="1">
      <c r="D7" s="2766"/>
      <c r="E7" s="2326"/>
      <c r="F7" s="2767" t="s">
        <v>5279</v>
      </c>
      <c r="G7" s="2763"/>
      <c r="H7" s="2764"/>
      <c r="I7" s="2765"/>
      <c r="J7" s="2765"/>
      <c r="K7" s="2765"/>
      <c r="L7" s="2765"/>
      <c r="M7" s="2765"/>
      <c r="N7" s="2765"/>
      <c r="O7" s="2765"/>
      <c r="P7" s="2765"/>
      <c r="Q7" s="2765"/>
      <c r="R7" s="2765"/>
      <c r="S7" s="2765"/>
      <c r="T7" s="2765"/>
      <c r="U7" s="2765"/>
      <c r="V7" s="2765"/>
      <c r="W7" s="2765"/>
      <c r="X7" s="2765"/>
      <c r="Y7" s="2765"/>
      <c r="Z7" s="2765"/>
      <c r="AA7" s="2765"/>
      <c r="AB7" s="2765"/>
      <c r="AC7" s="2765"/>
      <c r="AD7" s="2765"/>
      <c r="AE7" s="2765"/>
      <c r="AF7" s="2765"/>
      <c r="AG7" s="2765"/>
      <c r="AH7" s="2765"/>
      <c r="AI7" s="2765"/>
      <c r="AJ7" s="2765"/>
      <c r="AK7" s="2765"/>
      <c r="AL7" s="2765"/>
      <c r="AM7" s="2765"/>
      <c r="AN7" s="2765"/>
      <c r="AO7" s="2765"/>
      <c r="AP7" s="2765"/>
      <c r="AQ7" s="2765"/>
      <c r="AR7" s="2765"/>
      <c r="AS7" s="2765"/>
      <c r="AT7" s="2765"/>
      <c r="AU7" s="2765"/>
      <c r="AV7" s="2765"/>
      <c r="AW7" s="2765"/>
      <c r="AX7" s="2765"/>
      <c r="AY7" s="2765"/>
      <c r="AZ7" s="2765"/>
      <c r="BA7" s="2765"/>
      <c r="BB7" s="2764"/>
      <c r="BC7" s="2764"/>
      <c r="BD7" s="2764"/>
      <c r="BE7" s="2764"/>
      <c r="BF7" s="2764"/>
      <c r="BG7" s="2764"/>
      <c r="BH7" s="2764"/>
      <c r="BM7" s="2744"/>
    </row>
    <row r="8" spans="1:65" ht="127.8" hidden="1" customHeight="1">
      <c r="D8" s="2766">
        <v>1</v>
      </c>
      <c r="E8" s="2766" t="s">
        <v>5280</v>
      </c>
      <c r="F8" s="2765" t="s">
        <v>5281</v>
      </c>
      <c r="G8" s="2766" t="s">
        <v>5282</v>
      </c>
      <c r="H8" s="2764">
        <v>34</v>
      </c>
      <c r="I8" s="2765">
        <v>71359039.5</v>
      </c>
      <c r="J8" s="2765">
        <v>856308474</v>
      </c>
      <c r="K8" s="2765">
        <v>62000000</v>
      </c>
      <c r="L8" s="2765">
        <v>0</v>
      </c>
      <c r="M8" s="2765">
        <v>0</v>
      </c>
      <c r="N8" s="2765">
        <v>0</v>
      </c>
      <c r="O8" s="2765">
        <v>0</v>
      </c>
      <c r="P8" s="2765">
        <v>62000000</v>
      </c>
      <c r="Q8" s="2765">
        <v>3100000</v>
      </c>
      <c r="R8" s="2765">
        <v>65100000</v>
      </c>
      <c r="S8" s="2765">
        <v>3580500</v>
      </c>
      <c r="T8" s="2765">
        <v>68680500</v>
      </c>
      <c r="U8" s="2765">
        <v>2678539.5</v>
      </c>
      <c r="V8" s="2765">
        <v>71359039.5</v>
      </c>
      <c r="W8" s="2765">
        <v>0</v>
      </c>
      <c r="X8" s="2765">
        <v>71359039.5</v>
      </c>
      <c r="Y8" s="2765">
        <v>71359039.5</v>
      </c>
      <c r="Z8" s="2765">
        <v>0</v>
      </c>
      <c r="AA8" s="2765">
        <v>0</v>
      </c>
      <c r="AB8" s="2765">
        <v>856308474</v>
      </c>
      <c r="AC8" s="2765">
        <v>0</v>
      </c>
      <c r="AD8" s="2765">
        <v>0</v>
      </c>
      <c r="AE8" s="2765"/>
      <c r="AF8" s="2765"/>
      <c r="AG8" s="2765">
        <v>62000000</v>
      </c>
      <c r="AH8" s="2765">
        <v>0</v>
      </c>
      <c r="AI8" s="2765">
        <v>0</v>
      </c>
      <c r="AJ8" s="2765">
        <v>0</v>
      </c>
      <c r="AK8" s="2765">
        <v>0</v>
      </c>
      <c r="AL8" s="2765">
        <v>0</v>
      </c>
      <c r="AM8" s="2765">
        <v>0</v>
      </c>
      <c r="AN8" s="2765">
        <v>0</v>
      </c>
      <c r="AO8" s="2765">
        <v>0</v>
      </c>
      <c r="AP8" s="2765">
        <v>0</v>
      </c>
      <c r="AQ8" s="2765">
        <v>0</v>
      </c>
      <c r="AR8" s="2765">
        <v>0</v>
      </c>
      <c r="AS8" s="2765">
        <f>'[2]Giá tháng'!$F$101</f>
        <v>71610000</v>
      </c>
      <c r="AT8" s="2765">
        <f xml:space="preserve"> AS8*$H8</f>
        <v>2434740000</v>
      </c>
      <c r="AU8" s="2765" t="e">
        <f>#REF!</f>
        <v>#REF!</v>
      </c>
      <c r="AV8" s="2765" t="e">
        <f>#REF!</f>
        <v>#REF!</v>
      </c>
      <c r="AW8" s="2765" t="e">
        <f>#REF!</f>
        <v>#REF!</v>
      </c>
      <c r="AX8" s="2765" t="e">
        <f>#REF!</f>
        <v>#REF!</v>
      </c>
      <c r="AY8" s="2765" t="e">
        <f>#REF!</f>
        <v>#REF!</v>
      </c>
      <c r="AZ8" s="2765" t="e">
        <f>#REF!</f>
        <v>#REF!</v>
      </c>
      <c r="BA8" s="2765" t="e">
        <f>#REF!</f>
        <v>#REF!</v>
      </c>
      <c r="BB8" s="2764" t="e">
        <f>#REF!</f>
        <v>#REF!</v>
      </c>
      <c r="BC8" s="2764" t="e">
        <f>#REF!</f>
        <v>#REF!</v>
      </c>
      <c r="BD8" s="2764" t="e">
        <f>#REF!</f>
        <v>#REF!</v>
      </c>
      <c r="BE8" s="2764">
        <f>H8</f>
        <v>34</v>
      </c>
      <c r="BF8" s="2764"/>
      <c r="BG8" s="2764"/>
      <c r="BH8" s="2764"/>
      <c r="BM8" s="2744"/>
    </row>
    <row r="9" spans="1:65" ht="31.8" hidden="1" customHeight="1">
      <c r="D9" s="2766"/>
      <c r="E9" s="2766"/>
      <c r="F9" s="2768" t="s">
        <v>5283</v>
      </c>
      <c r="G9" s="2766"/>
      <c r="H9" s="2764"/>
      <c r="I9" s="2765"/>
      <c r="J9" s="2765"/>
      <c r="K9" s="2765"/>
      <c r="L9" s="2765"/>
      <c r="M9" s="2765"/>
      <c r="N9" s="2765"/>
      <c r="O9" s="2765"/>
      <c r="P9" s="2765"/>
      <c r="Q9" s="2765"/>
      <c r="R9" s="2765"/>
      <c r="S9" s="2765"/>
      <c r="T9" s="2765"/>
      <c r="U9" s="2765"/>
      <c r="V9" s="2765"/>
      <c r="W9" s="2765"/>
      <c r="X9" s="2765"/>
      <c r="Y9" s="2765"/>
      <c r="Z9" s="2765"/>
      <c r="AA9" s="2765"/>
      <c r="AB9" s="2765"/>
      <c r="AC9" s="2765"/>
      <c r="AD9" s="2765"/>
      <c r="AE9" s="2765"/>
      <c r="AF9" s="2765"/>
      <c r="AG9" s="2765"/>
      <c r="AH9" s="2765"/>
      <c r="AI9" s="2765"/>
      <c r="AJ9" s="2765"/>
      <c r="AK9" s="2765"/>
      <c r="AL9" s="2765"/>
      <c r="AM9" s="2765"/>
      <c r="AN9" s="2765"/>
      <c r="AO9" s="2765"/>
      <c r="AP9" s="2765"/>
      <c r="AQ9" s="2765"/>
      <c r="AR9" s="2765"/>
      <c r="AS9" s="2765"/>
      <c r="AT9" s="2765"/>
      <c r="AU9" s="2765"/>
      <c r="AV9" s="2765"/>
      <c r="AW9" s="2765"/>
      <c r="AX9" s="2765"/>
      <c r="AY9" s="2765"/>
      <c r="AZ9" s="2765"/>
      <c r="BA9" s="2765"/>
      <c r="BB9" s="2764"/>
      <c r="BC9" s="2764"/>
      <c r="BD9" s="2764"/>
      <c r="BE9" s="2764"/>
      <c r="BF9" s="2764"/>
      <c r="BG9" s="2764"/>
      <c r="BH9" s="2764"/>
      <c r="BM9" s="2744"/>
    </row>
    <row r="10" spans="1:65" ht="31.8" customHeight="1">
      <c r="C10" s="2744">
        <v>5</v>
      </c>
      <c r="D10" s="2766">
        <v>2</v>
      </c>
      <c r="E10" s="2766">
        <v>2</v>
      </c>
      <c r="F10" s="2765" t="s">
        <v>5284</v>
      </c>
      <c r="G10" s="2766" t="s">
        <v>5285</v>
      </c>
      <c r="H10" s="2764">
        <v>340</v>
      </c>
      <c r="I10" s="2765">
        <v>2532.0949500000002</v>
      </c>
      <c r="J10" s="2765">
        <v>121540.5576</v>
      </c>
      <c r="K10" s="2765">
        <v>2200</v>
      </c>
      <c r="L10" s="2765">
        <v>0</v>
      </c>
      <c r="M10" s="2765">
        <v>0</v>
      </c>
      <c r="N10" s="2765">
        <v>0</v>
      </c>
      <c r="O10" s="2765">
        <v>0</v>
      </c>
      <c r="P10" s="2765">
        <v>2200</v>
      </c>
      <c r="Q10" s="2765">
        <v>110</v>
      </c>
      <c r="R10" s="2765">
        <v>2310</v>
      </c>
      <c r="S10" s="2765">
        <v>127.05</v>
      </c>
      <c r="T10" s="2765">
        <v>2437.0500000000002</v>
      </c>
      <c r="U10" s="2765">
        <v>95.04495</v>
      </c>
      <c r="V10" s="2765">
        <v>2532.0949500000002</v>
      </c>
      <c r="W10" s="2765">
        <v>0</v>
      </c>
      <c r="X10" s="2765">
        <v>2532.0949500000002</v>
      </c>
      <c r="Y10" s="2765">
        <v>2532.0949499999997</v>
      </c>
      <c r="Z10" s="2765">
        <v>0</v>
      </c>
      <c r="AA10" s="2765">
        <v>0</v>
      </c>
      <c r="AB10" s="2765">
        <v>121540.55759999999</v>
      </c>
      <c r="AC10" s="2765">
        <v>0</v>
      </c>
      <c r="AD10" s="2765">
        <v>0</v>
      </c>
      <c r="AE10" s="2765"/>
      <c r="AF10" s="2765"/>
      <c r="AG10" s="2765">
        <v>2200</v>
      </c>
      <c r="AH10" s="2765">
        <v>0</v>
      </c>
      <c r="AI10" s="2765">
        <v>0</v>
      </c>
      <c r="AJ10" s="2765">
        <v>0</v>
      </c>
      <c r="AK10" s="2765">
        <v>0</v>
      </c>
      <c r="AL10" s="2765">
        <v>0</v>
      </c>
      <c r="AM10" s="2765">
        <v>0</v>
      </c>
      <c r="AN10" s="2765">
        <v>0</v>
      </c>
      <c r="AO10" s="2765">
        <v>0</v>
      </c>
      <c r="AP10" s="2765">
        <v>0</v>
      </c>
      <c r="AQ10" s="2765">
        <v>0</v>
      </c>
      <c r="AR10" s="2765">
        <v>0</v>
      </c>
      <c r="AS10" s="2765">
        <v>2532.0949500000002</v>
      </c>
      <c r="AT10" s="2765">
        <f xml:space="preserve"> AS10*$H10</f>
        <v>860912.28300000005</v>
      </c>
      <c r="AU10" s="2765" t="e">
        <f>#REF!</f>
        <v>#REF!</v>
      </c>
      <c r="AV10" s="2765" t="e">
        <f>#REF!</f>
        <v>#REF!</v>
      </c>
      <c r="AW10" s="2765" t="e">
        <f>#REF!</f>
        <v>#REF!</v>
      </c>
      <c r="AX10" s="2765" t="e">
        <f>#REF!</f>
        <v>#REF!</v>
      </c>
      <c r="AY10" s="2765" t="e">
        <f>#REF!</f>
        <v>#REF!</v>
      </c>
      <c r="AZ10" s="2765" t="e">
        <f>#REF!</f>
        <v>#REF!</v>
      </c>
      <c r="BA10" s="2765" t="e">
        <f>#REF!</f>
        <v>#REF!</v>
      </c>
      <c r="BB10" s="2764" t="e">
        <f>#REF!</f>
        <v>#REF!</v>
      </c>
      <c r="BC10" s="2764" t="e">
        <f>#REF!</f>
        <v>#REF!</v>
      </c>
      <c r="BD10" s="2764" t="e">
        <f>#REF!</f>
        <v>#REF!</v>
      </c>
      <c r="BE10" s="2764">
        <f t="shared" ref="BE10:BE36" si="0">H10</f>
        <v>340</v>
      </c>
      <c r="BF10" s="2764"/>
      <c r="BG10" s="2764"/>
      <c r="BH10" s="2764"/>
      <c r="BM10" s="2744"/>
    </row>
    <row r="11" spans="1:65" ht="31.8" customHeight="1">
      <c r="C11" s="2744">
        <v>1</v>
      </c>
      <c r="D11" s="2766">
        <v>3</v>
      </c>
      <c r="E11" s="2766">
        <v>3</v>
      </c>
      <c r="F11" s="2765" t="s">
        <v>5286</v>
      </c>
      <c r="G11" s="2766" t="s">
        <v>5285</v>
      </c>
      <c r="H11" s="2764">
        <v>340</v>
      </c>
      <c r="I11" s="2765">
        <v>26586.996975000002</v>
      </c>
      <c r="J11" s="2765">
        <v>1276175.8548000001</v>
      </c>
      <c r="K11" s="2765">
        <v>23100</v>
      </c>
      <c r="L11" s="2765">
        <v>0</v>
      </c>
      <c r="M11" s="2765">
        <v>0</v>
      </c>
      <c r="N11" s="2765">
        <v>0</v>
      </c>
      <c r="O11" s="2765">
        <v>0</v>
      </c>
      <c r="P11" s="2765">
        <v>23100</v>
      </c>
      <c r="Q11" s="2765">
        <v>1155</v>
      </c>
      <c r="R11" s="2765">
        <v>24255</v>
      </c>
      <c r="S11" s="2765">
        <v>1334.0250000000001</v>
      </c>
      <c r="T11" s="2765">
        <v>25589.025000000001</v>
      </c>
      <c r="U11" s="2765">
        <v>997.97197500000004</v>
      </c>
      <c r="V11" s="2765">
        <v>26586.996975000002</v>
      </c>
      <c r="W11" s="2765">
        <v>0</v>
      </c>
      <c r="X11" s="2765">
        <v>26586.996975000002</v>
      </c>
      <c r="Y11" s="2765">
        <v>26586.996974999995</v>
      </c>
      <c r="Z11" s="2765">
        <v>0</v>
      </c>
      <c r="AA11" s="2765">
        <v>0</v>
      </c>
      <c r="AB11" s="2765">
        <v>1276175.8547999999</v>
      </c>
      <c r="AC11" s="2765">
        <v>0</v>
      </c>
      <c r="AD11" s="2765">
        <v>0</v>
      </c>
      <c r="AE11" s="2765"/>
      <c r="AF11" s="2765"/>
      <c r="AG11" s="2765">
        <v>23100</v>
      </c>
      <c r="AH11" s="2765">
        <v>0</v>
      </c>
      <c r="AI11" s="2765">
        <v>0</v>
      </c>
      <c r="AJ11" s="2765">
        <v>0</v>
      </c>
      <c r="AK11" s="2765">
        <v>0</v>
      </c>
      <c r="AL11" s="2765">
        <v>0</v>
      </c>
      <c r="AM11" s="2765">
        <v>0</v>
      </c>
      <c r="AN11" s="2765">
        <v>0</v>
      </c>
      <c r="AO11" s="2765">
        <v>0</v>
      </c>
      <c r="AP11" s="2765">
        <v>0</v>
      </c>
      <c r="AQ11" s="2765">
        <v>0</v>
      </c>
      <c r="AR11" s="2765">
        <v>0</v>
      </c>
      <c r="AS11" s="2765">
        <v>26586.996975000002</v>
      </c>
      <c r="AT11" s="2765">
        <f xml:space="preserve"> AS11*$H11</f>
        <v>9039578.9715</v>
      </c>
      <c r="AU11" s="2765" t="e">
        <f>#REF!</f>
        <v>#REF!</v>
      </c>
      <c r="AV11" s="2765" t="e">
        <f>#REF!</f>
        <v>#REF!</v>
      </c>
      <c r="AW11" s="2765" t="e">
        <f>#REF!</f>
        <v>#REF!</v>
      </c>
      <c r="AX11" s="2765" t="e">
        <f>#REF!</f>
        <v>#REF!</v>
      </c>
      <c r="AY11" s="2765" t="e">
        <f>#REF!</f>
        <v>#REF!</v>
      </c>
      <c r="AZ11" s="2765" t="e">
        <f>#REF!</f>
        <v>#REF!</v>
      </c>
      <c r="BA11" s="2765" t="e">
        <f>#REF!</f>
        <v>#REF!</v>
      </c>
      <c r="BB11" s="2764" t="e">
        <f>#REF!</f>
        <v>#REF!</v>
      </c>
      <c r="BC11" s="2764" t="e">
        <f>#REF!</f>
        <v>#REF!</v>
      </c>
      <c r="BD11" s="2764" t="e">
        <f>#REF!</f>
        <v>#REF!</v>
      </c>
      <c r="BE11" s="2764">
        <f t="shared" si="0"/>
        <v>340</v>
      </c>
      <c r="BF11" s="2764"/>
      <c r="BG11" s="2764"/>
      <c r="BH11" s="2764"/>
      <c r="BL11" s="2744" t="s">
        <v>5287</v>
      </c>
      <c r="BM11" s="2748">
        <v>43915</v>
      </c>
    </row>
    <row r="12" spans="1:65" ht="31.8" hidden="1" customHeight="1">
      <c r="D12" s="2766">
        <v>4</v>
      </c>
      <c r="E12" s="2766" t="s">
        <v>5288</v>
      </c>
      <c r="F12" s="2769" t="s">
        <v>5289</v>
      </c>
      <c r="G12" s="2763" t="s">
        <v>5290</v>
      </c>
      <c r="H12" s="2764">
        <v>17</v>
      </c>
      <c r="I12" s="2765">
        <v>104136.43315162501</v>
      </c>
      <c r="J12" s="2765">
        <v>624818.59890975012</v>
      </c>
      <c r="K12" s="2765">
        <v>0</v>
      </c>
      <c r="L12" s="2765">
        <v>0</v>
      </c>
      <c r="M12" s="2765">
        <v>90478.5</v>
      </c>
      <c r="N12" s="2765">
        <v>0</v>
      </c>
      <c r="O12" s="2765">
        <v>0</v>
      </c>
      <c r="P12" s="2765">
        <v>90478.5</v>
      </c>
      <c r="Q12" s="2765">
        <v>4523.9250000000002</v>
      </c>
      <c r="R12" s="2765">
        <v>95002.425000000003</v>
      </c>
      <c r="S12" s="2765">
        <v>5225.1333750000003</v>
      </c>
      <c r="T12" s="2765">
        <v>100227.55837500001</v>
      </c>
      <c r="U12" s="2765">
        <v>3908.8747766250003</v>
      </c>
      <c r="V12" s="2765">
        <v>104136.43315162501</v>
      </c>
      <c r="W12" s="2765">
        <v>0</v>
      </c>
      <c r="X12" s="2765">
        <v>104136.43315162501</v>
      </c>
      <c r="Y12" s="2765">
        <v>0</v>
      </c>
      <c r="Z12" s="2765">
        <v>104136.43315162498</v>
      </c>
      <c r="AA12" s="2765">
        <v>0</v>
      </c>
      <c r="AB12" s="2765">
        <v>0</v>
      </c>
      <c r="AC12" s="2765">
        <v>624818.59890974988</v>
      </c>
      <c r="AD12" s="2765">
        <v>0</v>
      </c>
      <c r="AE12" s="2765" t="s">
        <v>5288</v>
      </c>
      <c r="AF12" s="2765"/>
      <c r="AG12" s="2765">
        <v>0</v>
      </c>
      <c r="AH12" s="2765">
        <v>0</v>
      </c>
      <c r="AI12" s="2765">
        <v>90478.5</v>
      </c>
      <c r="AJ12" s="2765">
        <v>0</v>
      </c>
      <c r="AK12" s="2765">
        <v>0</v>
      </c>
      <c r="AL12" s="2765">
        <v>0</v>
      </c>
      <c r="AM12" s="2765">
        <v>0</v>
      </c>
      <c r="AN12" s="2765">
        <v>0</v>
      </c>
      <c r="AO12" s="2765">
        <v>0</v>
      </c>
      <c r="AP12" s="2765">
        <v>0</v>
      </c>
      <c r="AQ12" s="2765">
        <v>0</v>
      </c>
      <c r="AR12" s="2765">
        <v>0</v>
      </c>
      <c r="AS12" s="2765">
        <v>104136.43315162501</v>
      </c>
      <c r="AT12" s="2765">
        <f xml:space="preserve"> AS12*$H12</f>
        <v>1770319.3635776252</v>
      </c>
      <c r="AU12" s="2765" t="e">
        <f>#REF!</f>
        <v>#REF!</v>
      </c>
      <c r="AV12" s="2765" t="e">
        <f>#REF!</f>
        <v>#REF!</v>
      </c>
      <c r="AW12" s="2765" t="e">
        <f>#REF!</f>
        <v>#REF!</v>
      </c>
      <c r="AX12" s="2765" t="e">
        <f>#REF!</f>
        <v>#REF!</v>
      </c>
      <c r="AY12" s="2765" t="e">
        <f>#REF!</f>
        <v>#REF!</v>
      </c>
      <c r="AZ12" s="2765" t="e">
        <f>#REF!</f>
        <v>#REF!</v>
      </c>
      <c r="BA12" s="2765" t="e">
        <f>#REF!</f>
        <v>#REF!</v>
      </c>
      <c r="BB12" s="2764" t="e">
        <f>#REF!</f>
        <v>#REF!</v>
      </c>
      <c r="BC12" s="2764" t="e">
        <f>#REF!</f>
        <v>#REF!</v>
      </c>
      <c r="BD12" s="2764" t="e">
        <f>#REF!</f>
        <v>#REF!</v>
      </c>
      <c r="BE12" s="2764">
        <f t="shared" si="0"/>
        <v>17</v>
      </c>
      <c r="BF12" s="2764"/>
      <c r="BG12" s="2764"/>
      <c r="BH12" s="2764"/>
      <c r="BM12" s="2744"/>
    </row>
    <row r="13" spans="1:65" ht="31.8" hidden="1" customHeight="1">
      <c r="D13" s="2766"/>
      <c r="E13" s="2766"/>
      <c r="F13" s="2768" t="s">
        <v>5291</v>
      </c>
      <c r="G13" s="2763"/>
      <c r="H13" s="2764"/>
      <c r="I13" s="2765"/>
      <c r="J13" s="2765"/>
      <c r="K13" s="2765"/>
      <c r="L13" s="2765"/>
      <c r="M13" s="2765"/>
      <c r="N13" s="2765"/>
      <c r="O13" s="2765"/>
      <c r="P13" s="2765"/>
      <c r="Q13" s="2765"/>
      <c r="R13" s="2765"/>
      <c r="S13" s="2765"/>
      <c r="T13" s="2765"/>
      <c r="U13" s="2765"/>
      <c r="V13" s="2765"/>
      <c r="W13" s="2765"/>
      <c r="X13" s="2765"/>
      <c r="Y13" s="2765"/>
      <c r="Z13" s="2765"/>
      <c r="AA13" s="2765"/>
      <c r="AB13" s="2765"/>
      <c r="AC13" s="2765"/>
      <c r="AD13" s="2765"/>
      <c r="AE13" s="2765"/>
      <c r="AF13" s="2765"/>
      <c r="AG13" s="2765"/>
      <c r="AH13" s="2765"/>
      <c r="AI13" s="2765"/>
      <c r="AJ13" s="2765"/>
      <c r="AK13" s="2765"/>
      <c r="AL13" s="2765"/>
      <c r="AM13" s="2765"/>
      <c r="AN13" s="2765"/>
      <c r="AO13" s="2765"/>
      <c r="AP13" s="2765"/>
      <c r="AQ13" s="2765"/>
      <c r="AR13" s="2765"/>
      <c r="AS13" s="2765"/>
      <c r="AT13" s="2765"/>
      <c r="AU13" s="2765"/>
      <c r="AV13" s="2765"/>
      <c r="AW13" s="2765"/>
      <c r="AX13" s="2765"/>
      <c r="AY13" s="2765"/>
      <c r="AZ13" s="2765"/>
      <c r="BA13" s="2765"/>
      <c r="BB13" s="2764"/>
      <c r="BC13" s="2764"/>
      <c r="BD13" s="2764"/>
      <c r="BE13" s="2764">
        <f t="shared" si="0"/>
        <v>0</v>
      </c>
      <c r="BF13" s="2764"/>
      <c r="BG13" s="2764"/>
      <c r="BH13" s="2764"/>
      <c r="BM13" s="2744"/>
    </row>
    <row r="14" spans="1:65" ht="31.8" customHeight="1">
      <c r="C14" s="2744">
        <v>6</v>
      </c>
      <c r="D14" s="2766">
        <v>5</v>
      </c>
      <c r="E14" s="2766">
        <v>1</v>
      </c>
      <c r="F14" s="2769" t="s">
        <v>5292</v>
      </c>
      <c r="G14" s="2763" t="s">
        <v>2286</v>
      </c>
      <c r="H14" s="2764">
        <v>17</v>
      </c>
      <c r="I14" s="2765">
        <v>145250.17395</v>
      </c>
      <c r="J14" s="2765">
        <v>871501.04370000004</v>
      </c>
      <c r="K14" s="2765">
        <v>126200</v>
      </c>
      <c r="L14" s="2765">
        <v>0</v>
      </c>
      <c r="M14" s="2765">
        <v>0</v>
      </c>
      <c r="N14" s="2765">
        <v>0</v>
      </c>
      <c r="O14" s="2765">
        <v>0</v>
      </c>
      <c r="P14" s="2765">
        <v>126200</v>
      </c>
      <c r="Q14" s="2765">
        <v>6310</v>
      </c>
      <c r="R14" s="2765">
        <v>132510</v>
      </c>
      <c r="S14" s="2765">
        <v>7288.05</v>
      </c>
      <c r="T14" s="2765">
        <v>139798.04999999999</v>
      </c>
      <c r="U14" s="2765">
        <v>5452.1239499999992</v>
      </c>
      <c r="V14" s="2765">
        <v>145250.17395</v>
      </c>
      <c r="W14" s="2765">
        <v>0</v>
      </c>
      <c r="X14" s="2765">
        <v>145250.17395</v>
      </c>
      <c r="Y14" s="2765">
        <v>145250.17394999997</v>
      </c>
      <c r="Z14" s="2765">
        <v>0</v>
      </c>
      <c r="AA14" s="2765">
        <v>0</v>
      </c>
      <c r="AB14" s="2765">
        <v>871501.04369999981</v>
      </c>
      <c r="AC14" s="2765">
        <v>0</v>
      </c>
      <c r="AD14" s="2765">
        <v>0</v>
      </c>
      <c r="AE14" s="2765"/>
      <c r="AF14" s="2765"/>
      <c r="AG14" s="2765">
        <v>126200</v>
      </c>
      <c r="AH14" s="2765">
        <v>0</v>
      </c>
      <c r="AI14" s="2765">
        <v>0</v>
      </c>
      <c r="AJ14" s="2765">
        <v>0</v>
      </c>
      <c r="AK14" s="2765">
        <v>0</v>
      </c>
      <c r="AL14" s="2765">
        <v>0</v>
      </c>
      <c r="AM14" s="2765">
        <v>0</v>
      </c>
      <c r="AN14" s="2765">
        <v>0</v>
      </c>
      <c r="AO14" s="2765">
        <v>0</v>
      </c>
      <c r="AP14" s="2765">
        <v>0</v>
      </c>
      <c r="AQ14" s="2765">
        <v>0</v>
      </c>
      <c r="AR14" s="2765">
        <v>0</v>
      </c>
      <c r="AS14" s="2765">
        <v>145250.17395</v>
      </c>
      <c r="AT14" s="2765">
        <f xml:space="preserve"> AS14*$H14</f>
        <v>2469252.9571500001</v>
      </c>
      <c r="AU14" s="2765" t="e">
        <f>#REF!</f>
        <v>#REF!</v>
      </c>
      <c r="AV14" s="2765" t="e">
        <f>#REF!</f>
        <v>#REF!</v>
      </c>
      <c r="AW14" s="2765" t="e">
        <f>#REF!</f>
        <v>#REF!</v>
      </c>
      <c r="AX14" s="2765" t="e">
        <f>#REF!</f>
        <v>#REF!</v>
      </c>
      <c r="AY14" s="2765" t="e">
        <f>#REF!</f>
        <v>#REF!</v>
      </c>
      <c r="AZ14" s="2765" t="e">
        <f>#REF!</f>
        <v>#REF!</v>
      </c>
      <c r="BA14" s="2765" t="e">
        <f>#REF!</f>
        <v>#REF!</v>
      </c>
      <c r="BB14" s="2764" t="e">
        <f>#REF!</f>
        <v>#REF!</v>
      </c>
      <c r="BC14" s="2764" t="e">
        <f>#REF!</f>
        <v>#REF!</v>
      </c>
      <c r="BD14" s="2764" t="e">
        <f>#REF!</f>
        <v>#REF!</v>
      </c>
      <c r="BE14" s="2764">
        <f t="shared" si="0"/>
        <v>17</v>
      </c>
      <c r="BF14" s="2764"/>
      <c r="BG14" s="2764"/>
      <c r="BH14" s="2764"/>
      <c r="BM14" s="2744"/>
    </row>
    <row r="15" spans="1:65" ht="31.8" customHeight="1">
      <c r="C15" s="2744">
        <v>7</v>
      </c>
      <c r="D15" s="2766">
        <v>6</v>
      </c>
      <c r="E15" s="2766">
        <v>2</v>
      </c>
      <c r="F15" s="2769" t="s">
        <v>5293</v>
      </c>
      <c r="G15" s="2763" t="s">
        <v>2566</v>
      </c>
      <c r="H15" s="2764">
        <v>17</v>
      </c>
      <c r="I15" s="2765">
        <v>14271.8079</v>
      </c>
      <c r="J15" s="2765">
        <v>85630.847399999999</v>
      </c>
      <c r="K15" s="2765">
        <v>12400</v>
      </c>
      <c r="L15" s="2765">
        <v>0</v>
      </c>
      <c r="M15" s="2765">
        <v>0</v>
      </c>
      <c r="N15" s="2765">
        <v>0</v>
      </c>
      <c r="O15" s="2765">
        <v>0</v>
      </c>
      <c r="P15" s="2765">
        <v>12400</v>
      </c>
      <c r="Q15" s="2765">
        <v>620</v>
      </c>
      <c r="R15" s="2765">
        <v>13020</v>
      </c>
      <c r="S15" s="2765">
        <v>716.1</v>
      </c>
      <c r="T15" s="2765">
        <v>13736.1</v>
      </c>
      <c r="U15" s="2765">
        <v>535.7079</v>
      </c>
      <c r="V15" s="2765">
        <v>14271.8079</v>
      </c>
      <c r="W15" s="2765">
        <v>0</v>
      </c>
      <c r="X15" s="2765">
        <v>14271.8079</v>
      </c>
      <c r="Y15" s="2765">
        <v>14271.807899999998</v>
      </c>
      <c r="Z15" s="2765">
        <v>0</v>
      </c>
      <c r="AA15" s="2765">
        <v>0</v>
      </c>
      <c r="AB15" s="2765">
        <v>85630.847399999984</v>
      </c>
      <c r="AC15" s="2765">
        <v>0</v>
      </c>
      <c r="AD15" s="2765">
        <v>0</v>
      </c>
      <c r="AE15" s="2765"/>
      <c r="AF15" s="2765"/>
      <c r="AG15" s="2765">
        <v>12400</v>
      </c>
      <c r="AH15" s="2765">
        <v>0</v>
      </c>
      <c r="AI15" s="2765">
        <v>0</v>
      </c>
      <c r="AJ15" s="2765">
        <v>0</v>
      </c>
      <c r="AK15" s="2765">
        <v>0</v>
      </c>
      <c r="AL15" s="2765">
        <v>0</v>
      </c>
      <c r="AM15" s="2765">
        <v>0</v>
      </c>
      <c r="AN15" s="2765">
        <v>0</v>
      </c>
      <c r="AO15" s="2765">
        <v>0</v>
      </c>
      <c r="AP15" s="2765">
        <v>0</v>
      </c>
      <c r="AQ15" s="2765">
        <v>0</v>
      </c>
      <c r="AR15" s="2765">
        <v>0</v>
      </c>
      <c r="AS15" s="2765">
        <v>14271.8079</v>
      </c>
      <c r="AT15" s="2765">
        <f t="shared" ref="AT15:AT19" si="1" xml:space="preserve"> AS15*$H15</f>
        <v>242620.73430000001</v>
      </c>
      <c r="AU15" s="2765" t="e">
        <f>#REF!</f>
        <v>#REF!</v>
      </c>
      <c r="AV15" s="2765" t="e">
        <f>#REF!</f>
        <v>#REF!</v>
      </c>
      <c r="AW15" s="2765" t="e">
        <f>#REF!</f>
        <v>#REF!</v>
      </c>
      <c r="AX15" s="2765" t="e">
        <f>#REF!</f>
        <v>#REF!</v>
      </c>
      <c r="AY15" s="2765" t="e">
        <f>#REF!</f>
        <v>#REF!</v>
      </c>
      <c r="AZ15" s="2765" t="e">
        <f>#REF!</f>
        <v>#REF!</v>
      </c>
      <c r="BA15" s="2765" t="e">
        <f>#REF!</f>
        <v>#REF!</v>
      </c>
      <c r="BB15" s="2764" t="e">
        <f>#REF!</f>
        <v>#REF!</v>
      </c>
      <c r="BC15" s="2764" t="e">
        <f>#REF!</f>
        <v>#REF!</v>
      </c>
      <c r="BD15" s="2764" t="e">
        <f>#REF!</f>
        <v>#REF!</v>
      </c>
      <c r="BE15" s="2764">
        <f t="shared" si="0"/>
        <v>17</v>
      </c>
      <c r="BF15" s="2764"/>
      <c r="BG15" s="2764"/>
      <c r="BH15" s="2764"/>
      <c r="BM15" s="2744"/>
    </row>
    <row r="16" spans="1:65" ht="31.8" customHeight="1">
      <c r="C16" s="2744">
        <v>8</v>
      </c>
      <c r="D16" s="2766">
        <v>7</v>
      </c>
      <c r="E16" s="2766">
        <v>3</v>
      </c>
      <c r="F16" s="2769" t="s">
        <v>5294</v>
      </c>
      <c r="G16" s="2763" t="s">
        <v>2566</v>
      </c>
      <c r="H16" s="2764">
        <v>17</v>
      </c>
      <c r="I16" s="2765">
        <v>7481.189625</v>
      </c>
      <c r="J16" s="2765">
        <v>44887.137750000002</v>
      </c>
      <c r="K16" s="2765">
        <v>6500</v>
      </c>
      <c r="L16" s="2765">
        <v>0</v>
      </c>
      <c r="M16" s="2765">
        <v>0</v>
      </c>
      <c r="N16" s="2765">
        <v>0</v>
      </c>
      <c r="O16" s="2765">
        <v>0</v>
      </c>
      <c r="P16" s="2765">
        <v>6500</v>
      </c>
      <c r="Q16" s="2765">
        <v>325</v>
      </c>
      <c r="R16" s="2765">
        <v>6825</v>
      </c>
      <c r="S16" s="2765">
        <v>375.375</v>
      </c>
      <c r="T16" s="2765">
        <v>7200.375</v>
      </c>
      <c r="U16" s="2765">
        <v>280.81462499999998</v>
      </c>
      <c r="V16" s="2765">
        <v>7481.189625</v>
      </c>
      <c r="W16" s="2765">
        <v>0</v>
      </c>
      <c r="X16" s="2765">
        <v>7481.189625</v>
      </c>
      <c r="Y16" s="2765">
        <v>7481.1896249999991</v>
      </c>
      <c r="Z16" s="2765">
        <v>0</v>
      </c>
      <c r="AA16" s="2765">
        <v>0</v>
      </c>
      <c r="AB16" s="2765">
        <v>44887.137749999994</v>
      </c>
      <c r="AC16" s="2765">
        <v>0</v>
      </c>
      <c r="AD16" s="2765">
        <v>0</v>
      </c>
      <c r="AE16" s="2765"/>
      <c r="AF16" s="2765"/>
      <c r="AG16" s="2765">
        <v>6500</v>
      </c>
      <c r="AH16" s="2765">
        <v>0</v>
      </c>
      <c r="AI16" s="2765">
        <v>0</v>
      </c>
      <c r="AJ16" s="2765">
        <v>0</v>
      </c>
      <c r="AK16" s="2765">
        <v>0</v>
      </c>
      <c r="AL16" s="2765">
        <v>0</v>
      </c>
      <c r="AM16" s="2765">
        <v>0</v>
      </c>
      <c r="AN16" s="2765">
        <v>0</v>
      </c>
      <c r="AO16" s="2765">
        <v>0</v>
      </c>
      <c r="AP16" s="2765">
        <v>0</v>
      </c>
      <c r="AQ16" s="2765">
        <v>0</v>
      </c>
      <c r="AR16" s="2765">
        <v>0</v>
      </c>
      <c r="AS16" s="2765">
        <v>7481.189625</v>
      </c>
      <c r="AT16" s="2765">
        <f t="shared" si="1"/>
        <v>127180.223625</v>
      </c>
      <c r="AU16" s="2765" t="e">
        <f>#REF!</f>
        <v>#REF!</v>
      </c>
      <c r="AV16" s="2765" t="e">
        <f>#REF!</f>
        <v>#REF!</v>
      </c>
      <c r="AW16" s="2765" t="e">
        <f>#REF!</f>
        <v>#REF!</v>
      </c>
      <c r="AX16" s="2765" t="e">
        <f>#REF!</f>
        <v>#REF!</v>
      </c>
      <c r="AY16" s="2765" t="e">
        <f>#REF!</f>
        <v>#REF!</v>
      </c>
      <c r="AZ16" s="2765" t="e">
        <f>#REF!</f>
        <v>#REF!</v>
      </c>
      <c r="BA16" s="2765" t="e">
        <f>#REF!</f>
        <v>#REF!</v>
      </c>
      <c r="BB16" s="2764" t="e">
        <f>#REF!</f>
        <v>#REF!</v>
      </c>
      <c r="BC16" s="2764" t="e">
        <f>#REF!</f>
        <v>#REF!</v>
      </c>
      <c r="BD16" s="2764" t="e">
        <f>#REF!</f>
        <v>#REF!</v>
      </c>
      <c r="BE16" s="2764">
        <f t="shared" si="0"/>
        <v>17</v>
      </c>
      <c r="BF16" s="2764"/>
      <c r="BG16" s="2764"/>
      <c r="BH16" s="2764"/>
      <c r="BM16" s="2744"/>
    </row>
    <row r="17" spans="3:65" ht="31.8" customHeight="1">
      <c r="C17" s="2744">
        <v>9</v>
      </c>
      <c r="D17" s="2766">
        <v>8</v>
      </c>
      <c r="E17" s="2766">
        <v>4</v>
      </c>
      <c r="F17" s="2769" t="s">
        <v>5295</v>
      </c>
      <c r="G17" s="2763" t="s">
        <v>2448</v>
      </c>
      <c r="H17" s="2764">
        <v>17</v>
      </c>
      <c r="I17" s="2765">
        <v>2877.3806249999998</v>
      </c>
      <c r="J17" s="2765">
        <v>17264.283749999999</v>
      </c>
      <c r="K17" s="2765">
        <v>2500</v>
      </c>
      <c r="L17" s="2765">
        <v>0</v>
      </c>
      <c r="M17" s="2765">
        <v>0</v>
      </c>
      <c r="N17" s="2765">
        <v>0</v>
      </c>
      <c r="O17" s="2765">
        <v>0</v>
      </c>
      <c r="P17" s="2765">
        <v>2500</v>
      </c>
      <c r="Q17" s="2765">
        <v>125</v>
      </c>
      <c r="R17" s="2765">
        <v>2625</v>
      </c>
      <c r="S17" s="2765">
        <v>144.375</v>
      </c>
      <c r="T17" s="2765">
        <v>2769.375</v>
      </c>
      <c r="U17" s="2765">
        <v>108.00562499999999</v>
      </c>
      <c r="V17" s="2765">
        <v>2877.3806249999998</v>
      </c>
      <c r="W17" s="2765">
        <v>0</v>
      </c>
      <c r="X17" s="2765">
        <v>2877.3806249999998</v>
      </c>
      <c r="Y17" s="2765">
        <v>2877.3806249999998</v>
      </c>
      <c r="Z17" s="2765">
        <v>0</v>
      </c>
      <c r="AA17" s="2765">
        <v>0</v>
      </c>
      <c r="AB17" s="2765">
        <v>17264.283749999999</v>
      </c>
      <c r="AC17" s="2765">
        <v>0</v>
      </c>
      <c r="AD17" s="2765">
        <v>0</v>
      </c>
      <c r="AE17" s="2765"/>
      <c r="AF17" s="2765"/>
      <c r="AG17" s="2765">
        <v>2500</v>
      </c>
      <c r="AH17" s="2765">
        <v>0</v>
      </c>
      <c r="AI17" s="2765">
        <v>0</v>
      </c>
      <c r="AJ17" s="2765">
        <v>0</v>
      </c>
      <c r="AK17" s="2765">
        <v>0</v>
      </c>
      <c r="AL17" s="2765">
        <v>0</v>
      </c>
      <c r="AM17" s="2765">
        <v>0</v>
      </c>
      <c r="AN17" s="2765">
        <v>0</v>
      </c>
      <c r="AO17" s="2765">
        <v>0</v>
      </c>
      <c r="AP17" s="2765">
        <v>0</v>
      </c>
      <c r="AQ17" s="2765">
        <v>0</v>
      </c>
      <c r="AR17" s="2765">
        <v>0</v>
      </c>
      <c r="AS17" s="2765">
        <v>2877.3806249999998</v>
      </c>
      <c r="AT17" s="2765">
        <f t="shared" si="1"/>
        <v>48915.470624999994</v>
      </c>
      <c r="AU17" s="2765" t="e">
        <f>#REF!</f>
        <v>#REF!</v>
      </c>
      <c r="AV17" s="2765" t="e">
        <f>#REF!</f>
        <v>#REF!</v>
      </c>
      <c r="AW17" s="2765" t="e">
        <f>#REF!</f>
        <v>#REF!</v>
      </c>
      <c r="AX17" s="2765" t="e">
        <f>#REF!</f>
        <v>#REF!</v>
      </c>
      <c r="AY17" s="2765" t="e">
        <f>#REF!</f>
        <v>#REF!</v>
      </c>
      <c r="AZ17" s="2765" t="e">
        <f>#REF!</f>
        <v>#REF!</v>
      </c>
      <c r="BA17" s="2765" t="e">
        <f>#REF!</f>
        <v>#REF!</v>
      </c>
      <c r="BB17" s="2764" t="e">
        <f>#REF!</f>
        <v>#REF!</v>
      </c>
      <c r="BC17" s="2764" t="e">
        <f>#REF!</f>
        <v>#REF!</v>
      </c>
      <c r="BD17" s="2764" t="e">
        <f>#REF!</f>
        <v>#REF!</v>
      </c>
      <c r="BE17" s="2764">
        <f t="shared" si="0"/>
        <v>17</v>
      </c>
      <c r="BF17" s="2764"/>
      <c r="BG17" s="2764"/>
      <c r="BH17" s="2764"/>
      <c r="BM17" s="2744"/>
    </row>
    <row r="18" spans="3:65" ht="31.8" customHeight="1">
      <c r="C18" s="2744">
        <v>10</v>
      </c>
      <c r="D18" s="2766">
        <v>10</v>
      </c>
      <c r="E18" s="2766">
        <v>6</v>
      </c>
      <c r="F18" s="2769" t="s">
        <v>5296</v>
      </c>
      <c r="G18" s="2763" t="s">
        <v>2566</v>
      </c>
      <c r="H18" s="2764">
        <v>34</v>
      </c>
      <c r="I18" s="2765">
        <v>2186.8092750000001</v>
      </c>
      <c r="J18" s="2765">
        <v>26241.711300000003</v>
      </c>
      <c r="K18" s="2765">
        <v>1900</v>
      </c>
      <c r="L18" s="2765">
        <v>0</v>
      </c>
      <c r="M18" s="2765">
        <v>0</v>
      </c>
      <c r="N18" s="2765">
        <v>0</v>
      </c>
      <c r="O18" s="2765">
        <v>0</v>
      </c>
      <c r="P18" s="2765">
        <v>1900</v>
      </c>
      <c r="Q18" s="2765">
        <v>95</v>
      </c>
      <c r="R18" s="2765">
        <v>1995</v>
      </c>
      <c r="S18" s="2765">
        <v>109.72499999999999</v>
      </c>
      <c r="T18" s="2765">
        <v>2104.7249999999999</v>
      </c>
      <c r="U18" s="2765">
        <v>82.084274999999991</v>
      </c>
      <c r="V18" s="2765">
        <v>2186.8092750000001</v>
      </c>
      <c r="W18" s="2765">
        <v>0</v>
      </c>
      <c r="X18" s="2765">
        <v>2186.8092750000001</v>
      </c>
      <c r="Y18" s="2765">
        <v>2186.8092749999996</v>
      </c>
      <c r="Z18" s="2765">
        <v>0</v>
      </c>
      <c r="AA18" s="2765">
        <v>0</v>
      </c>
      <c r="AB18" s="2765">
        <v>26241.711299999995</v>
      </c>
      <c r="AC18" s="2765">
        <v>0</v>
      </c>
      <c r="AD18" s="2765">
        <v>0</v>
      </c>
      <c r="AE18" s="2765"/>
      <c r="AF18" s="2765"/>
      <c r="AG18" s="2765">
        <v>1900</v>
      </c>
      <c r="AH18" s="2765">
        <v>0</v>
      </c>
      <c r="AI18" s="2765">
        <v>0</v>
      </c>
      <c r="AJ18" s="2765">
        <v>0</v>
      </c>
      <c r="AK18" s="2765">
        <v>0</v>
      </c>
      <c r="AL18" s="2765">
        <v>0</v>
      </c>
      <c r="AM18" s="2765">
        <v>0</v>
      </c>
      <c r="AN18" s="2765">
        <v>0</v>
      </c>
      <c r="AO18" s="2765">
        <v>0</v>
      </c>
      <c r="AP18" s="2765">
        <v>0</v>
      </c>
      <c r="AQ18" s="2765">
        <v>0</v>
      </c>
      <c r="AR18" s="2765">
        <v>0</v>
      </c>
      <c r="AS18" s="2765">
        <v>2186.8092750000001</v>
      </c>
      <c r="AT18" s="2765">
        <f t="shared" si="1"/>
        <v>74351.515350000001</v>
      </c>
      <c r="AU18" s="2765" t="e">
        <f>#REF!</f>
        <v>#REF!</v>
      </c>
      <c r="AV18" s="2765" t="e">
        <f>#REF!</f>
        <v>#REF!</v>
      </c>
      <c r="AW18" s="2765" t="e">
        <f>#REF!</f>
        <v>#REF!</v>
      </c>
      <c r="AX18" s="2765" t="e">
        <f>#REF!</f>
        <v>#REF!</v>
      </c>
      <c r="AY18" s="2765" t="e">
        <f>#REF!</f>
        <v>#REF!</v>
      </c>
      <c r="AZ18" s="2765" t="e">
        <f>#REF!</f>
        <v>#REF!</v>
      </c>
      <c r="BA18" s="2765" t="e">
        <f>#REF!</f>
        <v>#REF!</v>
      </c>
      <c r="BB18" s="2764" t="e">
        <f>#REF!</f>
        <v>#REF!</v>
      </c>
      <c r="BC18" s="2764" t="e">
        <f>#REF!</f>
        <v>#REF!</v>
      </c>
      <c r="BD18" s="2764" t="e">
        <f>#REF!</f>
        <v>#REF!</v>
      </c>
      <c r="BE18" s="2764">
        <f t="shared" si="0"/>
        <v>34</v>
      </c>
      <c r="BF18" s="2764"/>
      <c r="BG18" s="2764"/>
      <c r="BH18" s="2764"/>
      <c r="BM18" s="2744"/>
    </row>
    <row r="19" spans="3:65" ht="31.8" hidden="1" customHeight="1">
      <c r="D19" s="2766">
        <v>11</v>
      </c>
      <c r="E19" s="2766" t="s">
        <v>5297</v>
      </c>
      <c r="F19" s="2764" t="s">
        <v>5298</v>
      </c>
      <c r="G19" s="2766" t="s">
        <v>3262</v>
      </c>
      <c r="H19" s="2764">
        <v>17</v>
      </c>
      <c r="I19" s="2765">
        <v>113234.42294981251</v>
      </c>
      <c r="J19" s="2765">
        <v>679406.53769887506</v>
      </c>
      <c r="K19" s="2765">
        <v>0</v>
      </c>
      <c r="L19" s="2765">
        <v>0</v>
      </c>
      <c r="M19" s="2765">
        <v>98383.25</v>
      </c>
      <c r="N19" s="2765">
        <v>0</v>
      </c>
      <c r="O19" s="2765">
        <v>0</v>
      </c>
      <c r="P19" s="2765">
        <v>98383.25</v>
      </c>
      <c r="Q19" s="2765">
        <v>4919.1625000000004</v>
      </c>
      <c r="R19" s="2765">
        <v>103302.41250000001</v>
      </c>
      <c r="S19" s="2765">
        <v>5681.6326875000004</v>
      </c>
      <c r="T19" s="2765">
        <v>108984.0451875</v>
      </c>
      <c r="U19" s="2765">
        <v>4250.3777623124997</v>
      </c>
      <c r="V19" s="2765">
        <v>113234.42294981251</v>
      </c>
      <c r="W19" s="2765">
        <v>0</v>
      </c>
      <c r="X19" s="2765">
        <v>113234.42294981251</v>
      </c>
      <c r="Y19" s="2765">
        <v>0</v>
      </c>
      <c r="Z19" s="2765">
        <v>113234.42294981249</v>
      </c>
      <c r="AA19" s="2765">
        <v>0</v>
      </c>
      <c r="AB19" s="2765">
        <v>0</v>
      </c>
      <c r="AC19" s="2765">
        <v>679406.53769887495</v>
      </c>
      <c r="AD19" s="2765">
        <v>0</v>
      </c>
      <c r="AE19" s="2765"/>
      <c r="AF19" s="2765"/>
      <c r="AG19" s="2765">
        <v>0</v>
      </c>
      <c r="AH19" s="2765">
        <v>0</v>
      </c>
      <c r="AI19" s="2765">
        <v>98383.25</v>
      </c>
      <c r="AJ19" s="2765">
        <v>0</v>
      </c>
      <c r="AK19" s="2765">
        <v>0</v>
      </c>
      <c r="AL19" s="2765">
        <v>0</v>
      </c>
      <c r="AM19" s="2765">
        <v>0</v>
      </c>
      <c r="AN19" s="2765">
        <v>0</v>
      </c>
      <c r="AO19" s="2765">
        <v>0</v>
      </c>
      <c r="AP19" s="2765">
        <v>0</v>
      </c>
      <c r="AQ19" s="2765">
        <v>0</v>
      </c>
      <c r="AR19" s="2765">
        <v>0</v>
      </c>
      <c r="AS19" s="2765">
        <v>113234.42294981251</v>
      </c>
      <c r="AT19" s="2765">
        <f t="shared" si="1"/>
        <v>1924985.1901468127</v>
      </c>
      <c r="AU19" s="2765" t="e">
        <f>#REF!</f>
        <v>#REF!</v>
      </c>
      <c r="AV19" s="2765" t="e">
        <f>#REF!</f>
        <v>#REF!</v>
      </c>
      <c r="AW19" s="2765" t="e">
        <f>#REF!</f>
        <v>#REF!</v>
      </c>
      <c r="AX19" s="2765" t="e">
        <f>#REF!</f>
        <v>#REF!</v>
      </c>
      <c r="AY19" s="2765" t="e">
        <f>#REF!</f>
        <v>#REF!</v>
      </c>
      <c r="AZ19" s="2765" t="e">
        <f>#REF!</f>
        <v>#REF!</v>
      </c>
      <c r="BA19" s="2765" t="e">
        <f>#REF!</f>
        <v>#REF!</v>
      </c>
      <c r="BB19" s="2764" t="e">
        <f>#REF!</f>
        <v>#REF!</v>
      </c>
      <c r="BC19" s="2764" t="e">
        <f>#REF!</f>
        <v>#REF!</v>
      </c>
      <c r="BD19" s="2764" t="e">
        <f>#REF!</f>
        <v>#REF!</v>
      </c>
      <c r="BE19" s="2764">
        <f t="shared" si="0"/>
        <v>17</v>
      </c>
      <c r="BF19" s="2764"/>
      <c r="BG19" s="2764"/>
      <c r="BH19" s="2764"/>
      <c r="BM19" s="2744"/>
    </row>
    <row r="20" spans="3:65" ht="31.8" hidden="1" customHeight="1">
      <c r="D20" s="2326" t="s">
        <v>941</v>
      </c>
      <c r="E20" s="2326" t="s">
        <v>1903</v>
      </c>
      <c r="F20" s="2770" t="s">
        <v>5299</v>
      </c>
      <c r="G20" s="2766"/>
      <c r="H20" s="2764"/>
      <c r="I20" s="2765"/>
      <c r="J20" s="2765"/>
      <c r="K20" s="2765"/>
      <c r="L20" s="2765"/>
      <c r="M20" s="2765"/>
      <c r="N20" s="2765"/>
      <c r="O20" s="2765"/>
      <c r="P20" s="2765"/>
      <c r="Q20" s="2765"/>
      <c r="R20" s="2765"/>
      <c r="S20" s="2765"/>
      <c r="T20" s="2765"/>
      <c r="U20" s="2765"/>
      <c r="V20" s="2765"/>
      <c r="W20" s="2765"/>
      <c r="X20" s="2765"/>
      <c r="Y20" s="2765"/>
      <c r="Z20" s="2765"/>
      <c r="AA20" s="2765"/>
      <c r="AB20" s="2765"/>
      <c r="AC20" s="2765"/>
      <c r="AD20" s="2765"/>
      <c r="AE20" s="2765"/>
      <c r="AF20" s="2765"/>
      <c r="AG20" s="2765"/>
      <c r="AH20" s="2765"/>
      <c r="AI20" s="2765"/>
      <c r="AJ20" s="2765"/>
      <c r="AK20" s="2765"/>
      <c r="AL20" s="2765"/>
      <c r="AM20" s="2765"/>
      <c r="AN20" s="2765"/>
      <c r="AO20" s="2765"/>
      <c r="AP20" s="2765"/>
      <c r="AQ20" s="2765"/>
      <c r="AR20" s="2765"/>
      <c r="AS20" s="2765"/>
      <c r="AT20" s="2765"/>
      <c r="AU20" s="2765" t="e">
        <f>#REF!</f>
        <v>#REF!</v>
      </c>
      <c r="AV20" s="2765" t="e">
        <f>#REF!</f>
        <v>#REF!</v>
      </c>
      <c r="AW20" s="2765" t="e">
        <f>#REF!</f>
        <v>#REF!</v>
      </c>
      <c r="AX20" s="2765" t="e">
        <f>#REF!</f>
        <v>#REF!</v>
      </c>
      <c r="AY20" s="2765" t="e">
        <f>#REF!</f>
        <v>#REF!</v>
      </c>
      <c r="AZ20" s="2765" t="e">
        <f>#REF!</f>
        <v>#REF!</v>
      </c>
      <c r="BA20" s="2765" t="e">
        <f>#REF!</f>
        <v>#REF!</v>
      </c>
      <c r="BB20" s="2764" t="e">
        <f>#REF!</f>
        <v>#REF!</v>
      </c>
      <c r="BC20" s="2764" t="e">
        <f>#REF!</f>
        <v>#REF!</v>
      </c>
      <c r="BD20" s="2764" t="e">
        <f>#REF!</f>
        <v>#REF!</v>
      </c>
      <c r="BE20" s="2764"/>
      <c r="BF20" s="2764"/>
      <c r="BG20" s="2764"/>
      <c r="BH20" s="2764"/>
      <c r="BM20" s="2744"/>
    </row>
    <row r="21" spans="3:65" s="2771" customFormat="1" ht="31.8" hidden="1" customHeight="1">
      <c r="D21" s="2772">
        <v>12</v>
      </c>
      <c r="E21" s="2772">
        <v>1</v>
      </c>
      <c r="F21" s="2773" t="s">
        <v>5300</v>
      </c>
      <c r="G21" s="2772" t="s">
        <v>2394</v>
      </c>
      <c r="H21" s="2774">
        <v>16</v>
      </c>
      <c r="I21" s="2773">
        <v>4028332.875</v>
      </c>
      <c r="J21" s="2773">
        <v>24169997.25</v>
      </c>
      <c r="K21" s="2773">
        <v>3500000</v>
      </c>
      <c r="L21" s="2773">
        <v>0</v>
      </c>
      <c r="M21" s="2773">
        <v>0</v>
      </c>
      <c r="N21" s="2773">
        <v>0</v>
      </c>
      <c r="O21" s="2773">
        <v>0</v>
      </c>
      <c r="P21" s="2773">
        <v>3500000</v>
      </c>
      <c r="Q21" s="2773">
        <v>175000</v>
      </c>
      <c r="R21" s="2773">
        <v>3675000</v>
      </c>
      <c r="S21" s="2773">
        <v>202125</v>
      </c>
      <c r="T21" s="2773">
        <v>3877125</v>
      </c>
      <c r="U21" s="2773">
        <v>151207.875</v>
      </c>
      <c r="V21" s="2773">
        <v>4028332.875</v>
      </c>
      <c r="W21" s="2773">
        <v>0</v>
      </c>
      <c r="X21" s="2773">
        <v>4028332.875</v>
      </c>
      <c r="Y21" s="2773">
        <v>4028332.8749999995</v>
      </c>
      <c r="Z21" s="2773">
        <v>0</v>
      </c>
      <c r="AA21" s="2773">
        <v>0</v>
      </c>
      <c r="AB21" s="2773">
        <v>24169997.249999996</v>
      </c>
      <c r="AC21" s="2773">
        <v>0</v>
      </c>
      <c r="AD21" s="2773">
        <v>0</v>
      </c>
      <c r="AE21" s="2773"/>
      <c r="AF21" s="2773"/>
      <c r="AG21" s="2773">
        <v>3500000</v>
      </c>
      <c r="AH21" s="2773">
        <v>0</v>
      </c>
      <c r="AI21" s="2773">
        <v>0</v>
      </c>
      <c r="AJ21" s="2773">
        <v>0</v>
      </c>
      <c r="AK21" s="2773">
        <v>0</v>
      </c>
      <c r="AL21" s="2773">
        <v>0</v>
      </c>
      <c r="AM21" s="2773">
        <v>0</v>
      </c>
      <c r="AN21" s="2773">
        <v>0</v>
      </c>
      <c r="AO21" s="2773">
        <v>0</v>
      </c>
      <c r="AP21" s="2773">
        <v>0</v>
      </c>
      <c r="AQ21" s="2773">
        <v>0</v>
      </c>
      <c r="AR21" s="2773">
        <v>0</v>
      </c>
      <c r="AS21" s="2773">
        <f>'[2]Giá tháng'!$F$102</f>
        <v>3500000</v>
      </c>
      <c r="AT21" s="2773">
        <f xml:space="preserve"> AS21*$H21</f>
        <v>56000000</v>
      </c>
      <c r="AU21" s="2773" t="e">
        <f>#REF!</f>
        <v>#REF!</v>
      </c>
      <c r="AV21" s="2773" t="e">
        <f>#REF!</f>
        <v>#REF!</v>
      </c>
      <c r="AW21" s="2773" t="e">
        <f>#REF!</f>
        <v>#REF!</v>
      </c>
      <c r="AX21" s="2773" t="e">
        <f>#REF!</f>
        <v>#REF!</v>
      </c>
      <c r="AY21" s="2773" t="e">
        <f>#REF!</f>
        <v>#REF!</v>
      </c>
      <c r="AZ21" s="2773" t="e">
        <f>#REF!</f>
        <v>#REF!</v>
      </c>
      <c r="BA21" s="2773" t="e">
        <f>#REF!</f>
        <v>#REF!</v>
      </c>
      <c r="BB21" s="2774" t="e">
        <f>#REF!</f>
        <v>#REF!</v>
      </c>
      <c r="BC21" s="2774" t="e">
        <f>#REF!</f>
        <v>#REF!</v>
      </c>
      <c r="BD21" s="2774" t="e">
        <f>#REF!</f>
        <v>#REF!</v>
      </c>
      <c r="BE21" s="2764">
        <f t="shared" si="0"/>
        <v>16</v>
      </c>
      <c r="BF21" s="2774"/>
      <c r="BG21" s="2774"/>
      <c r="BH21" s="2774"/>
    </row>
    <row r="22" spans="3:65" s="2771" customFormat="1" ht="31.8" customHeight="1">
      <c r="C22" s="2771">
        <v>11</v>
      </c>
      <c r="D22" s="2772">
        <v>13</v>
      </c>
      <c r="E22" s="2772"/>
      <c r="F22" s="2773" t="s">
        <v>5301</v>
      </c>
      <c r="G22" s="2772" t="s">
        <v>2394</v>
      </c>
      <c r="H22" s="2774">
        <f>+H21</f>
        <v>16</v>
      </c>
      <c r="I22" s="2773"/>
      <c r="J22" s="2773"/>
      <c r="K22" s="2773"/>
      <c r="L22" s="2773"/>
      <c r="M22" s="2773"/>
      <c r="N22" s="2773"/>
      <c r="O22" s="2773"/>
      <c r="P22" s="2773"/>
      <c r="Q22" s="2773"/>
      <c r="R22" s="2773"/>
      <c r="S22" s="2773"/>
      <c r="T22" s="2773"/>
      <c r="U22" s="2773"/>
      <c r="V22" s="2773"/>
      <c r="W22" s="2773"/>
      <c r="X22" s="2773"/>
      <c r="Y22" s="2773"/>
      <c r="Z22" s="2773"/>
      <c r="AA22" s="2773"/>
      <c r="AB22" s="2773"/>
      <c r="AC22" s="2773"/>
      <c r="AD22" s="2773"/>
      <c r="AE22" s="2773"/>
      <c r="AF22" s="2773"/>
      <c r="AG22" s="2773"/>
      <c r="AH22" s="2773"/>
      <c r="AI22" s="2773"/>
      <c r="AJ22" s="2773"/>
      <c r="AK22" s="2773"/>
      <c r="AL22" s="2773"/>
      <c r="AM22" s="2773"/>
      <c r="AN22" s="2773"/>
      <c r="AO22" s="2773"/>
      <c r="AP22" s="2773"/>
      <c r="AQ22" s="2773"/>
      <c r="AR22" s="2773"/>
      <c r="AS22" s="2773">
        <v>137000</v>
      </c>
      <c r="AT22" s="2773">
        <f t="shared" ref="AT22:AT36" si="2" xml:space="preserve"> AS22*$H22</f>
        <v>2192000</v>
      </c>
      <c r="AU22" s="2773"/>
      <c r="AV22" s="2773"/>
      <c r="AW22" s="2773"/>
      <c r="AX22" s="2773"/>
      <c r="AY22" s="2773"/>
      <c r="AZ22" s="2773"/>
      <c r="BA22" s="2773"/>
      <c r="BB22" s="2774"/>
      <c r="BC22" s="2774"/>
      <c r="BD22" s="2774"/>
      <c r="BE22" s="2764">
        <f t="shared" si="0"/>
        <v>16</v>
      </c>
      <c r="BF22" s="2774"/>
      <c r="BG22" s="2774"/>
      <c r="BH22" s="2774"/>
    </row>
    <row r="23" spans="3:65" s="2771" customFormat="1" ht="31.8" customHeight="1">
      <c r="C23" s="2771">
        <v>2</v>
      </c>
      <c r="D23" s="2772">
        <v>14</v>
      </c>
      <c r="E23" s="2772">
        <v>2</v>
      </c>
      <c r="F23" s="2773" t="s">
        <v>5302</v>
      </c>
      <c r="G23" s="2772" t="s">
        <v>1829</v>
      </c>
      <c r="H23" s="2774">
        <f>20*16</f>
        <v>320</v>
      </c>
      <c r="I23" s="2773">
        <v>16688.807625000001</v>
      </c>
      <c r="J23" s="2773">
        <v>750996.34312500001</v>
      </c>
      <c r="K23" s="2773">
        <v>14500</v>
      </c>
      <c r="L23" s="2773">
        <v>0</v>
      </c>
      <c r="M23" s="2773">
        <v>0</v>
      </c>
      <c r="N23" s="2773">
        <v>0</v>
      </c>
      <c r="O23" s="2773">
        <v>0</v>
      </c>
      <c r="P23" s="2773">
        <v>14500</v>
      </c>
      <c r="Q23" s="2773">
        <v>725</v>
      </c>
      <c r="R23" s="2773">
        <v>15225</v>
      </c>
      <c r="S23" s="2773">
        <v>837.375</v>
      </c>
      <c r="T23" s="2773">
        <v>16062.375</v>
      </c>
      <c r="U23" s="2773">
        <v>626.43262500000003</v>
      </c>
      <c r="V23" s="2773">
        <v>16688.807625000001</v>
      </c>
      <c r="W23" s="2773">
        <v>0</v>
      </c>
      <c r="X23" s="2773">
        <v>16688.807625000001</v>
      </c>
      <c r="Y23" s="2773">
        <v>16688.807624999998</v>
      </c>
      <c r="Z23" s="2773">
        <v>0</v>
      </c>
      <c r="AA23" s="2773">
        <v>0</v>
      </c>
      <c r="AB23" s="2773">
        <v>750996.3431249999</v>
      </c>
      <c r="AC23" s="2773">
        <v>0</v>
      </c>
      <c r="AD23" s="2773">
        <v>0</v>
      </c>
      <c r="AE23" s="2773"/>
      <c r="AF23" s="2773"/>
      <c r="AG23" s="2773">
        <v>14500</v>
      </c>
      <c r="AH23" s="2773">
        <v>0</v>
      </c>
      <c r="AI23" s="2773">
        <v>0</v>
      </c>
      <c r="AJ23" s="2773">
        <v>0</v>
      </c>
      <c r="AK23" s="2773">
        <v>0</v>
      </c>
      <c r="AL23" s="2773">
        <v>0</v>
      </c>
      <c r="AM23" s="2773">
        <v>0</v>
      </c>
      <c r="AN23" s="2773">
        <v>0</v>
      </c>
      <c r="AO23" s="2773">
        <v>0</v>
      </c>
      <c r="AP23" s="2773">
        <v>0</v>
      </c>
      <c r="AQ23" s="2773">
        <v>0</v>
      </c>
      <c r="AR23" s="2773">
        <v>0</v>
      </c>
      <c r="AS23" s="2773">
        <v>5000</v>
      </c>
      <c r="AT23" s="2773">
        <f t="shared" si="2"/>
        <v>1600000</v>
      </c>
      <c r="AU23" s="2773" t="e">
        <f>#REF!</f>
        <v>#REF!</v>
      </c>
      <c r="AV23" s="2773" t="e">
        <f>#REF!</f>
        <v>#REF!</v>
      </c>
      <c r="AW23" s="2773" t="e">
        <f>#REF!</f>
        <v>#REF!</v>
      </c>
      <c r="AX23" s="2773" t="e">
        <f>#REF!</f>
        <v>#REF!</v>
      </c>
      <c r="AY23" s="2773" t="e">
        <f>#REF!</f>
        <v>#REF!</v>
      </c>
      <c r="AZ23" s="2773" t="e">
        <f>#REF!</f>
        <v>#REF!</v>
      </c>
      <c r="BA23" s="2773" t="e">
        <f>#REF!</f>
        <v>#REF!</v>
      </c>
      <c r="BB23" s="2774" t="e">
        <f>#REF!</f>
        <v>#REF!</v>
      </c>
      <c r="BC23" s="2774" t="e">
        <f>#REF!</f>
        <v>#REF!</v>
      </c>
      <c r="BD23" s="2774" t="e">
        <f>#REF!</f>
        <v>#REF!</v>
      </c>
      <c r="BE23" s="2764">
        <f t="shared" si="0"/>
        <v>320</v>
      </c>
      <c r="BF23" s="2774"/>
      <c r="BG23" s="2774"/>
      <c r="BH23" s="2774"/>
      <c r="BL23" s="2744" t="s">
        <v>5303</v>
      </c>
      <c r="BM23" s="2748">
        <v>43915</v>
      </c>
    </row>
    <row r="24" spans="3:65" s="2771" customFormat="1" ht="31.8" customHeight="1">
      <c r="C24" s="2771">
        <v>12</v>
      </c>
      <c r="D24" s="2772">
        <v>15</v>
      </c>
      <c r="E24" s="2772">
        <v>3</v>
      </c>
      <c r="F24" s="2773" t="s">
        <v>5304</v>
      </c>
      <c r="G24" s="2772" t="s">
        <v>2448</v>
      </c>
      <c r="H24" s="2774">
        <f>+H22</f>
        <v>16</v>
      </c>
      <c r="I24" s="2773">
        <v>172642.83749999999</v>
      </c>
      <c r="J24" s="2773">
        <v>517928.51249999995</v>
      </c>
      <c r="K24" s="2773">
        <v>150000</v>
      </c>
      <c r="L24" s="2773">
        <v>0</v>
      </c>
      <c r="M24" s="2773">
        <v>0</v>
      </c>
      <c r="N24" s="2773">
        <v>0</v>
      </c>
      <c r="O24" s="2773">
        <v>0</v>
      </c>
      <c r="P24" s="2773">
        <v>150000</v>
      </c>
      <c r="Q24" s="2773">
        <v>7500</v>
      </c>
      <c r="R24" s="2773">
        <v>157500</v>
      </c>
      <c r="S24" s="2773">
        <v>8662.5</v>
      </c>
      <c r="T24" s="2773">
        <v>166162.5</v>
      </c>
      <c r="U24" s="2773">
        <v>6480.3374999999996</v>
      </c>
      <c r="V24" s="2773">
        <v>172642.83749999999</v>
      </c>
      <c r="W24" s="2773">
        <v>0</v>
      </c>
      <c r="X24" s="2773">
        <v>172642.83749999999</v>
      </c>
      <c r="Y24" s="2773">
        <v>172642.83749999999</v>
      </c>
      <c r="Z24" s="2773">
        <v>0</v>
      </c>
      <c r="AA24" s="2773">
        <v>0</v>
      </c>
      <c r="AB24" s="2773">
        <v>517928.51249999995</v>
      </c>
      <c r="AC24" s="2773">
        <v>0</v>
      </c>
      <c r="AD24" s="2773">
        <v>0</v>
      </c>
      <c r="AE24" s="2773"/>
      <c r="AF24" s="2773"/>
      <c r="AG24" s="2773">
        <v>150000</v>
      </c>
      <c r="AH24" s="2773">
        <v>0</v>
      </c>
      <c r="AI24" s="2773">
        <v>0</v>
      </c>
      <c r="AJ24" s="2773">
        <v>0</v>
      </c>
      <c r="AK24" s="2773">
        <v>0</v>
      </c>
      <c r="AL24" s="2773">
        <v>0</v>
      </c>
      <c r="AM24" s="2773">
        <v>0</v>
      </c>
      <c r="AN24" s="2773">
        <v>0</v>
      </c>
      <c r="AO24" s="2773">
        <v>0</v>
      </c>
      <c r="AP24" s="2773">
        <v>0</v>
      </c>
      <c r="AQ24" s="2773">
        <v>0</v>
      </c>
      <c r="AR24" s="2773">
        <v>0</v>
      </c>
      <c r="AS24" s="2773">
        <v>5000</v>
      </c>
      <c r="AT24" s="2773">
        <f t="shared" si="2"/>
        <v>80000</v>
      </c>
      <c r="AU24" s="2773"/>
      <c r="AV24" s="2773"/>
      <c r="AW24" s="2773"/>
      <c r="AX24" s="2773"/>
      <c r="AY24" s="2773"/>
      <c r="AZ24" s="2773"/>
      <c r="BA24" s="2773"/>
      <c r="BB24" s="2774"/>
      <c r="BC24" s="2774"/>
      <c r="BD24" s="2774"/>
      <c r="BE24" s="2764">
        <f t="shared" si="0"/>
        <v>16</v>
      </c>
      <c r="BF24" s="2774"/>
      <c r="BG24" s="2774"/>
      <c r="BH24" s="2774"/>
    </row>
    <row r="25" spans="3:65" s="2771" customFormat="1" ht="31.8" customHeight="1">
      <c r="C25" s="2771">
        <v>3</v>
      </c>
      <c r="D25" s="2772">
        <v>16</v>
      </c>
      <c r="E25" s="2772"/>
      <c r="F25" s="2773" t="s">
        <v>5305</v>
      </c>
      <c r="G25" s="2772" t="s">
        <v>1829</v>
      </c>
      <c r="H25" s="2774">
        <v>2000</v>
      </c>
      <c r="I25" s="2773"/>
      <c r="J25" s="2773"/>
      <c r="K25" s="2773"/>
      <c r="L25" s="2773"/>
      <c r="M25" s="2773"/>
      <c r="N25" s="2773"/>
      <c r="O25" s="2773"/>
      <c r="P25" s="2773"/>
      <c r="Q25" s="2773"/>
      <c r="R25" s="2773"/>
      <c r="S25" s="2773"/>
      <c r="T25" s="2773"/>
      <c r="U25" s="2773"/>
      <c r="V25" s="2773"/>
      <c r="W25" s="2773"/>
      <c r="X25" s="2773"/>
      <c r="Y25" s="2773"/>
      <c r="Z25" s="2773"/>
      <c r="AA25" s="2773"/>
      <c r="AB25" s="2773"/>
      <c r="AC25" s="2773"/>
      <c r="AD25" s="2773"/>
      <c r="AE25" s="2773"/>
      <c r="AF25" s="2773"/>
      <c r="AG25" s="2773"/>
      <c r="AH25" s="2773"/>
      <c r="AI25" s="2773"/>
      <c r="AJ25" s="2773"/>
      <c r="AK25" s="2773"/>
      <c r="AL25" s="2773"/>
      <c r="AM25" s="2773"/>
      <c r="AN25" s="2773"/>
      <c r="AO25" s="2773"/>
      <c r="AP25" s="2773"/>
      <c r="AQ25" s="2773"/>
      <c r="AR25" s="2773"/>
      <c r="AS25" s="2773">
        <v>92000</v>
      </c>
      <c r="AT25" s="2773">
        <f t="shared" si="2"/>
        <v>184000000</v>
      </c>
      <c r="AU25" s="2773"/>
      <c r="AV25" s="2773"/>
      <c r="AW25" s="2773"/>
      <c r="AX25" s="2773"/>
      <c r="AY25" s="2773"/>
      <c r="AZ25" s="2773"/>
      <c r="BA25" s="2773"/>
      <c r="BB25" s="2774"/>
      <c r="BC25" s="2774"/>
      <c r="BD25" s="2774"/>
      <c r="BE25" s="2764">
        <f t="shared" si="0"/>
        <v>2000</v>
      </c>
      <c r="BF25" s="2774"/>
      <c r="BG25" s="2774"/>
      <c r="BH25" s="2774"/>
      <c r="BL25" s="2744" t="s">
        <v>5306</v>
      </c>
      <c r="BM25" s="2748">
        <v>43915</v>
      </c>
    </row>
    <row r="26" spans="3:65" ht="31.8" customHeight="1">
      <c r="C26" s="2744">
        <v>13</v>
      </c>
      <c r="D26" s="2766">
        <v>17</v>
      </c>
      <c r="E26" s="2766"/>
      <c r="F26" s="2765" t="s">
        <v>5307</v>
      </c>
      <c r="G26" s="2766" t="s">
        <v>2601</v>
      </c>
      <c r="H26" s="2764">
        <f>1100/4</f>
        <v>275</v>
      </c>
      <c r="I26" s="2765"/>
      <c r="J26" s="2765"/>
      <c r="K26" s="2765"/>
      <c r="L26" s="2765"/>
      <c r="M26" s="2765"/>
      <c r="N26" s="2765"/>
      <c r="O26" s="2765"/>
      <c r="P26" s="2765"/>
      <c r="Q26" s="2765"/>
      <c r="R26" s="2765"/>
      <c r="S26" s="2765"/>
      <c r="T26" s="2765"/>
      <c r="U26" s="2765"/>
      <c r="V26" s="2765"/>
      <c r="W26" s="2765"/>
      <c r="X26" s="2765"/>
      <c r="Y26" s="2765"/>
      <c r="Z26" s="2765"/>
      <c r="AA26" s="2765"/>
      <c r="AB26" s="2765"/>
      <c r="AC26" s="2765"/>
      <c r="AD26" s="2765"/>
      <c r="AE26" s="2765"/>
      <c r="AF26" s="2765"/>
      <c r="AG26" s="2765"/>
      <c r="AH26" s="2765"/>
      <c r="AI26" s="2765"/>
      <c r="AJ26" s="2765"/>
      <c r="AK26" s="2765"/>
      <c r="AL26" s="2765"/>
      <c r="AM26" s="2765"/>
      <c r="AN26" s="2765"/>
      <c r="AO26" s="2765"/>
      <c r="AP26" s="2765"/>
      <c r="AQ26" s="2765"/>
      <c r="AR26" s="2765"/>
      <c r="AS26" s="2765">
        <v>28000</v>
      </c>
      <c r="AT26" s="2765">
        <f t="shared" si="2"/>
        <v>7700000</v>
      </c>
      <c r="AU26" s="2765"/>
      <c r="AV26" s="2765"/>
      <c r="AW26" s="2765"/>
      <c r="AX26" s="2765"/>
      <c r="AY26" s="2765"/>
      <c r="AZ26" s="2765"/>
      <c r="BA26" s="2765"/>
      <c r="BB26" s="2764"/>
      <c r="BC26" s="2764"/>
      <c r="BD26" s="2764"/>
      <c r="BE26" s="2764">
        <f t="shared" si="0"/>
        <v>275</v>
      </c>
      <c r="BF26" s="2764"/>
      <c r="BG26" s="2764"/>
      <c r="BH26" s="2764"/>
      <c r="BM26" s="2744"/>
    </row>
    <row r="27" spans="3:65" ht="31.8" customHeight="1">
      <c r="C27" s="2744">
        <v>14</v>
      </c>
      <c r="D27" s="2766">
        <v>18</v>
      </c>
      <c r="E27" s="2766"/>
      <c r="F27" s="2765" t="s">
        <v>5308</v>
      </c>
      <c r="G27" s="2766" t="s">
        <v>2566</v>
      </c>
      <c r="H27" s="2764">
        <f>34*2</f>
        <v>68</v>
      </c>
      <c r="I27" s="2765"/>
      <c r="J27" s="2765"/>
      <c r="K27" s="2765"/>
      <c r="L27" s="2765"/>
      <c r="M27" s="2765"/>
      <c r="N27" s="2765"/>
      <c r="O27" s="2765"/>
      <c r="P27" s="2765"/>
      <c r="Q27" s="2765"/>
      <c r="R27" s="2765"/>
      <c r="S27" s="2765"/>
      <c r="T27" s="2765"/>
      <c r="U27" s="2765"/>
      <c r="V27" s="2765"/>
      <c r="W27" s="2765"/>
      <c r="X27" s="2765"/>
      <c r="Y27" s="2765"/>
      <c r="Z27" s="2765"/>
      <c r="AA27" s="2765"/>
      <c r="AB27" s="2765"/>
      <c r="AC27" s="2765"/>
      <c r="AD27" s="2765"/>
      <c r="AE27" s="2765"/>
      <c r="AF27" s="2765"/>
      <c r="AG27" s="2765"/>
      <c r="AH27" s="2765"/>
      <c r="AI27" s="2765"/>
      <c r="AJ27" s="2765"/>
      <c r="AK27" s="2765"/>
      <c r="AL27" s="2765"/>
      <c r="AM27" s="2765"/>
      <c r="AN27" s="2765"/>
      <c r="AO27" s="2765"/>
      <c r="AP27" s="2765"/>
      <c r="AQ27" s="2765"/>
      <c r="AR27" s="2765"/>
      <c r="AS27" s="2765">
        <v>5000</v>
      </c>
      <c r="AT27" s="2765">
        <f t="shared" si="2"/>
        <v>340000</v>
      </c>
      <c r="AU27" s="2765"/>
      <c r="AV27" s="2765"/>
      <c r="AW27" s="2765"/>
      <c r="AX27" s="2765"/>
      <c r="AY27" s="2765"/>
      <c r="AZ27" s="2765"/>
      <c r="BA27" s="2765"/>
      <c r="BB27" s="2764"/>
      <c r="BC27" s="2764"/>
      <c r="BD27" s="2764"/>
      <c r="BE27" s="2764">
        <f t="shared" si="0"/>
        <v>68</v>
      </c>
      <c r="BF27" s="2764"/>
      <c r="BG27" s="2764"/>
      <c r="BH27" s="2764"/>
      <c r="BM27" s="2744"/>
    </row>
    <row r="28" spans="3:65" ht="31.8" customHeight="1">
      <c r="C28" s="2744">
        <v>15</v>
      </c>
      <c r="D28" s="2766">
        <v>19</v>
      </c>
      <c r="E28" s="2766">
        <v>3</v>
      </c>
      <c r="F28" s="2764" t="s">
        <v>5309</v>
      </c>
      <c r="G28" s="2766" t="s">
        <v>2448</v>
      </c>
      <c r="H28" s="2764">
        <v>68</v>
      </c>
      <c r="I28" s="2765">
        <v>172642.83749999999</v>
      </c>
      <c r="J28" s="2765">
        <v>517928.51249999995</v>
      </c>
      <c r="K28" s="2765">
        <v>150000</v>
      </c>
      <c r="L28" s="2765">
        <v>0</v>
      </c>
      <c r="M28" s="2765">
        <v>0</v>
      </c>
      <c r="N28" s="2765">
        <v>0</v>
      </c>
      <c r="O28" s="2765">
        <v>0</v>
      </c>
      <c r="P28" s="2765">
        <v>150000</v>
      </c>
      <c r="Q28" s="2765">
        <v>7500</v>
      </c>
      <c r="R28" s="2765">
        <v>157500</v>
      </c>
      <c r="S28" s="2765">
        <v>8662.5</v>
      </c>
      <c r="T28" s="2765">
        <v>166162.5</v>
      </c>
      <c r="U28" s="2765">
        <v>6480.3374999999996</v>
      </c>
      <c r="V28" s="2765">
        <v>172642.83749999999</v>
      </c>
      <c r="W28" s="2765">
        <v>0</v>
      </c>
      <c r="X28" s="2765">
        <v>172642.83749999999</v>
      </c>
      <c r="Y28" s="2765">
        <v>172642.83749999999</v>
      </c>
      <c r="Z28" s="2765">
        <v>0</v>
      </c>
      <c r="AA28" s="2765">
        <v>0</v>
      </c>
      <c r="AB28" s="2765">
        <v>517928.51249999995</v>
      </c>
      <c r="AC28" s="2765">
        <v>0</v>
      </c>
      <c r="AD28" s="2765">
        <v>0</v>
      </c>
      <c r="AE28" s="2765"/>
      <c r="AF28" s="2765"/>
      <c r="AG28" s="2765">
        <v>150000</v>
      </c>
      <c r="AH28" s="2765">
        <v>0</v>
      </c>
      <c r="AI28" s="2765">
        <v>0</v>
      </c>
      <c r="AJ28" s="2765">
        <v>0</v>
      </c>
      <c r="AK28" s="2765">
        <v>0</v>
      </c>
      <c r="AL28" s="2765">
        <v>0</v>
      </c>
      <c r="AM28" s="2765">
        <v>0</v>
      </c>
      <c r="AN28" s="2765">
        <v>0</v>
      </c>
      <c r="AO28" s="2765">
        <v>0</v>
      </c>
      <c r="AP28" s="2765">
        <v>0</v>
      </c>
      <c r="AQ28" s="2765">
        <v>0</v>
      </c>
      <c r="AR28" s="2765">
        <v>0</v>
      </c>
      <c r="AS28" s="2765">
        <v>5000</v>
      </c>
      <c r="AT28" s="2765">
        <f t="shared" si="2"/>
        <v>340000</v>
      </c>
      <c r="AU28" s="2765" t="e">
        <f>#REF!</f>
        <v>#REF!</v>
      </c>
      <c r="AV28" s="2765" t="e">
        <f>#REF!</f>
        <v>#REF!</v>
      </c>
      <c r="AW28" s="2765" t="e">
        <f>#REF!</f>
        <v>#REF!</v>
      </c>
      <c r="AX28" s="2765" t="e">
        <f>#REF!</f>
        <v>#REF!</v>
      </c>
      <c r="AY28" s="2765" t="e">
        <f>#REF!</f>
        <v>#REF!</v>
      </c>
      <c r="AZ28" s="2765" t="e">
        <f>#REF!</f>
        <v>#REF!</v>
      </c>
      <c r="BA28" s="2765" t="e">
        <f>#REF!</f>
        <v>#REF!</v>
      </c>
      <c r="BB28" s="2764" t="e">
        <f>#REF!</f>
        <v>#REF!</v>
      </c>
      <c r="BC28" s="2764" t="e">
        <f>#REF!</f>
        <v>#REF!</v>
      </c>
      <c r="BD28" s="2764" t="e">
        <f>#REF!</f>
        <v>#REF!</v>
      </c>
      <c r="BE28" s="2764">
        <f t="shared" si="0"/>
        <v>68</v>
      </c>
      <c r="BF28" s="2764"/>
      <c r="BG28" s="2764"/>
      <c r="BH28" s="2764"/>
      <c r="BM28" s="2744"/>
    </row>
    <row r="29" spans="3:65" ht="31.8" customHeight="1">
      <c r="C29" s="2744">
        <v>16</v>
      </c>
      <c r="D29" s="2766">
        <v>20</v>
      </c>
      <c r="E29" s="2766"/>
      <c r="F29" s="2764" t="s">
        <v>5310</v>
      </c>
      <c r="G29" s="2766" t="s">
        <v>2448</v>
      </c>
      <c r="H29" s="2764">
        <v>2</v>
      </c>
      <c r="I29" s="2765"/>
      <c r="J29" s="2765"/>
      <c r="K29" s="2765"/>
      <c r="L29" s="2765"/>
      <c r="M29" s="2765"/>
      <c r="N29" s="2765"/>
      <c r="O29" s="2765"/>
      <c r="P29" s="2765"/>
      <c r="Q29" s="2765"/>
      <c r="R29" s="2765"/>
      <c r="S29" s="2765"/>
      <c r="T29" s="2765"/>
      <c r="U29" s="2765"/>
      <c r="V29" s="2765"/>
      <c r="W29" s="2765"/>
      <c r="X29" s="2765"/>
      <c r="Y29" s="2765"/>
      <c r="Z29" s="2765"/>
      <c r="AA29" s="2765"/>
      <c r="AB29" s="2765"/>
      <c r="AC29" s="2765"/>
      <c r="AD29" s="2765"/>
      <c r="AE29" s="2765"/>
      <c r="AF29" s="2765"/>
      <c r="AG29" s="2765"/>
      <c r="AH29" s="2765"/>
      <c r="AI29" s="2765"/>
      <c r="AJ29" s="2765"/>
      <c r="AK29" s="2765"/>
      <c r="AL29" s="2765"/>
      <c r="AM29" s="2765"/>
      <c r="AN29" s="2765"/>
      <c r="AO29" s="2765"/>
      <c r="AP29" s="2765"/>
      <c r="AQ29" s="2765"/>
      <c r="AR29" s="2765"/>
      <c r="AS29" s="2765">
        <v>28500000</v>
      </c>
      <c r="AT29" s="2765">
        <f t="shared" si="2"/>
        <v>57000000</v>
      </c>
      <c r="AU29" s="2765"/>
      <c r="AV29" s="2765"/>
      <c r="AW29" s="2765"/>
      <c r="AX29" s="2765"/>
      <c r="AY29" s="2765"/>
      <c r="AZ29" s="2765"/>
      <c r="BA29" s="2765"/>
      <c r="BB29" s="2764"/>
      <c r="BC29" s="2764"/>
      <c r="BD29" s="2764"/>
      <c r="BE29" s="2764">
        <f t="shared" si="0"/>
        <v>2</v>
      </c>
      <c r="BF29" s="2764"/>
      <c r="BG29" s="2764"/>
      <c r="BH29" s="2764"/>
      <c r="BM29" s="2744"/>
    </row>
    <row r="30" spans="3:65" ht="31.8" hidden="1" customHeight="1">
      <c r="D30" s="2766">
        <v>21</v>
      </c>
      <c r="E30" s="2766"/>
      <c r="F30" s="2764" t="s">
        <v>5311</v>
      </c>
      <c r="G30" s="2766" t="s">
        <v>5312</v>
      </c>
      <c r="H30" s="2764">
        <v>26</v>
      </c>
      <c r="I30" s="2765"/>
      <c r="J30" s="2765"/>
      <c r="K30" s="2765"/>
      <c r="L30" s="2765"/>
      <c r="M30" s="2765"/>
      <c r="N30" s="2765"/>
      <c r="O30" s="2765"/>
      <c r="P30" s="2765"/>
      <c r="Q30" s="2765"/>
      <c r="R30" s="2765"/>
      <c r="S30" s="2765"/>
      <c r="T30" s="2765"/>
      <c r="U30" s="2765"/>
      <c r="V30" s="2765"/>
      <c r="W30" s="2765"/>
      <c r="X30" s="2765"/>
      <c r="Y30" s="2765"/>
      <c r="Z30" s="2765"/>
      <c r="AA30" s="2765"/>
      <c r="AB30" s="2765"/>
      <c r="AC30" s="2765"/>
      <c r="AD30" s="2765"/>
      <c r="AE30" s="2765"/>
      <c r="AF30" s="2765"/>
      <c r="AG30" s="2765"/>
      <c r="AH30" s="2765"/>
      <c r="AI30" s="2765"/>
      <c r="AJ30" s="2765"/>
      <c r="AK30" s="2765"/>
      <c r="AL30" s="2765"/>
      <c r="AM30" s="2765"/>
      <c r="AN30" s="2765"/>
      <c r="AO30" s="2765"/>
      <c r="AP30" s="2765"/>
      <c r="AQ30" s="2765"/>
      <c r="AR30" s="2765"/>
      <c r="AS30" s="2765">
        <v>300000</v>
      </c>
      <c r="AT30" s="2765">
        <f t="shared" si="2"/>
        <v>7800000</v>
      </c>
      <c r="AU30" s="2765"/>
      <c r="AV30" s="2765"/>
      <c r="AW30" s="2765"/>
      <c r="AX30" s="2765"/>
      <c r="AY30" s="2765"/>
      <c r="AZ30" s="2765"/>
      <c r="BA30" s="2765"/>
      <c r="BB30" s="2764"/>
      <c r="BC30" s="2764"/>
      <c r="BD30" s="2764"/>
      <c r="BE30" s="2764">
        <f t="shared" si="0"/>
        <v>26</v>
      </c>
      <c r="BF30" s="2764"/>
      <c r="BG30" s="2764"/>
      <c r="BH30" s="2764"/>
      <c r="BM30" s="2744"/>
    </row>
    <row r="31" spans="3:65" ht="31.8" customHeight="1">
      <c r="C31" s="2744">
        <v>17</v>
      </c>
      <c r="D31" s="2766">
        <v>22</v>
      </c>
      <c r="E31" s="2766"/>
      <c r="F31" s="2764" t="s">
        <v>5313</v>
      </c>
      <c r="G31" s="2766" t="s">
        <v>2566</v>
      </c>
      <c r="H31" s="2764">
        <f>+H21</f>
        <v>16</v>
      </c>
      <c r="I31" s="2765"/>
      <c r="J31" s="2765"/>
      <c r="K31" s="2765"/>
      <c r="L31" s="2765"/>
      <c r="M31" s="2765"/>
      <c r="N31" s="2765"/>
      <c r="O31" s="2765"/>
      <c r="P31" s="2765"/>
      <c r="Q31" s="2765"/>
      <c r="R31" s="2765"/>
      <c r="S31" s="2765"/>
      <c r="T31" s="2765"/>
      <c r="U31" s="2765"/>
      <c r="V31" s="2765"/>
      <c r="W31" s="2765"/>
      <c r="X31" s="2765"/>
      <c r="Y31" s="2765"/>
      <c r="Z31" s="2765"/>
      <c r="AA31" s="2765"/>
      <c r="AB31" s="2765"/>
      <c r="AC31" s="2765"/>
      <c r="AD31" s="2765"/>
      <c r="AE31" s="2765"/>
      <c r="AF31" s="2765"/>
      <c r="AG31" s="2765"/>
      <c r="AH31" s="2765"/>
      <c r="AI31" s="2765"/>
      <c r="AJ31" s="2765"/>
      <c r="AK31" s="2765"/>
      <c r="AL31" s="2765"/>
      <c r="AM31" s="2765"/>
      <c r="AN31" s="2765"/>
      <c r="AO31" s="2765"/>
      <c r="AP31" s="2765"/>
      <c r="AQ31" s="2765"/>
      <c r="AR31" s="2765"/>
      <c r="AS31" s="2765">
        <v>97000</v>
      </c>
      <c r="AT31" s="2765">
        <f t="shared" si="2"/>
        <v>1552000</v>
      </c>
      <c r="AU31" s="2765"/>
      <c r="AV31" s="2765"/>
      <c r="AW31" s="2765"/>
      <c r="AX31" s="2765"/>
      <c r="AY31" s="2765"/>
      <c r="AZ31" s="2765"/>
      <c r="BA31" s="2765"/>
      <c r="BB31" s="2764"/>
      <c r="BC31" s="2764"/>
      <c r="BD31" s="2764"/>
      <c r="BE31" s="2764">
        <f t="shared" si="0"/>
        <v>16</v>
      </c>
      <c r="BF31" s="2764"/>
      <c r="BG31" s="2764"/>
      <c r="BH31" s="2764"/>
      <c r="BL31" s="2744" t="s">
        <v>5314</v>
      </c>
      <c r="BM31" s="2748">
        <v>43915</v>
      </c>
    </row>
    <row r="32" spans="3:65" ht="31.8" hidden="1" customHeight="1">
      <c r="D32" s="2775" t="s">
        <v>1620</v>
      </c>
      <c r="E32" s="2770" t="s">
        <v>5315</v>
      </c>
      <c r="F32" s="2770" t="s">
        <v>5315</v>
      </c>
      <c r="G32" s="2776"/>
      <c r="H32" s="2764"/>
      <c r="I32" s="2765"/>
      <c r="J32" s="2765"/>
      <c r="K32" s="2765"/>
      <c r="L32" s="2765"/>
      <c r="M32" s="2765"/>
      <c r="N32" s="2765"/>
      <c r="O32" s="2765"/>
      <c r="P32" s="2765"/>
      <c r="Q32" s="2765"/>
      <c r="R32" s="2765"/>
      <c r="S32" s="2765"/>
      <c r="T32" s="2765"/>
      <c r="U32" s="2765"/>
      <c r="V32" s="2765"/>
      <c r="W32" s="2765"/>
      <c r="X32" s="2765"/>
      <c r="Y32" s="2765"/>
      <c r="Z32" s="2765"/>
      <c r="AA32" s="2765"/>
      <c r="AB32" s="2765"/>
      <c r="AC32" s="2765"/>
      <c r="AD32" s="2765"/>
      <c r="AE32" s="2765"/>
      <c r="AF32" s="2765"/>
      <c r="AG32" s="2765"/>
      <c r="AH32" s="2765"/>
      <c r="AI32" s="2765"/>
      <c r="AJ32" s="2765"/>
      <c r="AK32" s="2765"/>
      <c r="AL32" s="2765"/>
      <c r="AM32" s="2765"/>
      <c r="AN32" s="2765"/>
      <c r="AO32" s="2765"/>
      <c r="AP32" s="2765"/>
      <c r="AQ32" s="2765"/>
      <c r="AR32" s="2765"/>
      <c r="AS32" s="2765"/>
      <c r="AT32" s="2765"/>
      <c r="AU32" s="2765"/>
      <c r="AV32" s="2765"/>
      <c r="AW32" s="2765"/>
      <c r="AX32" s="2765"/>
      <c r="AY32" s="2765"/>
      <c r="AZ32" s="2765"/>
      <c r="BA32" s="2765"/>
      <c r="BB32" s="2764"/>
      <c r="BC32" s="2764"/>
      <c r="BD32" s="2764"/>
      <c r="BE32" s="2764"/>
      <c r="BF32" s="2764"/>
      <c r="BG32" s="2764"/>
      <c r="BH32" s="2764"/>
      <c r="BM32" s="2744"/>
    </row>
    <row r="33" spans="3:65" ht="31.8" customHeight="1">
      <c r="C33" s="2744">
        <v>18</v>
      </c>
      <c r="D33" s="2777">
        <f>+D31+1</f>
        <v>23</v>
      </c>
      <c r="E33" s="2778" t="s">
        <v>5316</v>
      </c>
      <c r="F33" s="2779" t="s">
        <v>5316</v>
      </c>
      <c r="G33" s="2780" t="s">
        <v>1829</v>
      </c>
      <c r="H33" s="2781">
        <f>34*20</f>
        <v>680</v>
      </c>
      <c r="I33" s="2765"/>
      <c r="J33" s="2765"/>
      <c r="K33" s="2765"/>
      <c r="L33" s="2765"/>
      <c r="M33" s="2765"/>
      <c r="N33" s="2765"/>
      <c r="O33" s="2765"/>
      <c r="P33" s="2765"/>
      <c r="Q33" s="2765"/>
      <c r="R33" s="2765"/>
      <c r="S33" s="2765"/>
      <c r="T33" s="2765"/>
      <c r="U33" s="2765"/>
      <c r="V33" s="2765"/>
      <c r="W33" s="2765"/>
      <c r="X33" s="2765"/>
      <c r="Y33" s="2765"/>
      <c r="Z33" s="2765"/>
      <c r="AA33" s="2765"/>
      <c r="AB33" s="2765"/>
      <c r="AC33" s="2765"/>
      <c r="AD33" s="2765"/>
      <c r="AE33" s="2765"/>
      <c r="AF33" s="2765"/>
      <c r="AG33" s="2765"/>
      <c r="AH33" s="2765"/>
      <c r="AI33" s="2765"/>
      <c r="AJ33" s="2765"/>
      <c r="AK33" s="2765"/>
      <c r="AL33" s="2765"/>
      <c r="AM33" s="2765"/>
      <c r="AN33" s="2765"/>
      <c r="AO33" s="2765"/>
      <c r="AP33" s="2765"/>
      <c r="AQ33" s="2765"/>
      <c r="AR33" s="2765"/>
      <c r="AS33" s="2765">
        <v>35000</v>
      </c>
      <c r="AT33" s="2765">
        <f t="shared" si="2"/>
        <v>23800000</v>
      </c>
      <c r="AU33" s="2765"/>
      <c r="AV33" s="2765"/>
      <c r="AW33" s="2765"/>
      <c r="AX33" s="2765"/>
      <c r="AY33" s="2765"/>
      <c r="AZ33" s="2765"/>
      <c r="BA33" s="2765"/>
      <c r="BB33" s="2764"/>
      <c r="BC33" s="2764"/>
      <c r="BD33" s="2764"/>
      <c r="BE33" s="2764">
        <f t="shared" si="0"/>
        <v>680</v>
      </c>
      <c r="BF33" s="2764"/>
      <c r="BG33" s="2764"/>
      <c r="BH33" s="2764"/>
      <c r="BM33" s="2744"/>
    </row>
    <row r="34" spans="3:65" ht="31.8" customHeight="1">
      <c r="C34" s="2744">
        <v>19</v>
      </c>
      <c r="D34" s="2777">
        <f>+D33+1</f>
        <v>24</v>
      </c>
      <c r="E34" s="2778" t="s">
        <v>5317</v>
      </c>
      <c r="F34" s="2779" t="s">
        <v>5317</v>
      </c>
      <c r="G34" s="2780" t="s">
        <v>2448</v>
      </c>
      <c r="H34" s="2781">
        <v>34</v>
      </c>
      <c r="I34" s="2765"/>
      <c r="J34" s="2765"/>
      <c r="K34" s="2765"/>
      <c r="L34" s="2765"/>
      <c r="M34" s="2765"/>
      <c r="N34" s="2765"/>
      <c r="O34" s="2765"/>
      <c r="P34" s="2765"/>
      <c r="Q34" s="2765"/>
      <c r="R34" s="2765"/>
      <c r="S34" s="2765"/>
      <c r="T34" s="2765"/>
      <c r="U34" s="2765"/>
      <c r="V34" s="2765"/>
      <c r="W34" s="2765"/>
      <c r="X34" s="2765"/>
      <c r="Y34" s="2765"/>
      <c r="Z34" s="2765"/>
      <c r="AA34" s="2765"/>
      <c r="AB34" s="2765"/>
      <c r="AC34" s="2765"/>
      <c r="AD34" s="2765"/>
      <c r="AE34" s="2765"/>
      <c r="AF34" s="2765"/>
      <c r="AG34" s="2765"/>
      <c r="AH34" s="2765"/>
      <c r="AI34" s="2765"/>
      <c r="AJ34" s="2765"/>
      <c r="AK34" s="2765"/>
      <c r="AL34" s="2765"/>
      <c r="AM34" s="2765"/>
      <c r="AN34" s="2765"/>
      <c r="AO34" s="2765"/>
      <c r="AP34" s="2765"/>
      <c r="AQ34" s="2765"/>
      <c r="AR34" s="2765"/>
      <c r="AS34" s="2765">
        <v>30000</v>
      </c>
      <c r="AT34" s="2765">
        <f t="shared" si="2"/>
        <v>1020000</v>
      </c>
      <c r="AU34" s="2765"/>
      <c r="AV34" s="2765"/>
      <c r="AW34" s="2765"/>
      <c r="AX34" s="2765"/>
      <c r="AY34" s="2765"/>
      <c r="AZ34" s="2765"/>
      <c r="BA34" s="2765"/>
      <c r="BB34" s="2764"/>
      <c r="BC34" s="2764"/>
      <c r="BD34" s="2764"/>
      <c r="BE34" s="2764">
        <f t="shared" si="0"/>
        <v>34</v>
      </c>
      <c r="BF34" s="2764"/>
      <c r="BG34" s="2764"/>
      <c r="BH34" s="2764"/>
      <c r="BM34" s="2744"/>
    </row>
    <row r="35" spans="3:65" ht="31.8" customHeight="1">
      <c r="C35" s="2744">
        <v>20</v>
      </c>
      <c r="D35" s="2777">
        <f>+D34+1</f>
        <v>25</v>
      </c>
      <c r="E35" s="2778" t="s">
        <v>5318</v>
      </c>
      <c r="F35" s="2779" t="s">
        <v>5319</v>
      </c>
      <c r="G35" s="2780" t="s">
        <v>5320</v>
      </c>
      <c r="H35" s="2781">
        <f>+H34</f>
        <v>34</v>
      </c>
      <c r="I35" s="2765"/>
      <c r="J35" s="2765"/>
      <c r="K35" s="2765"/>
      <c r="L35" s="2765"/>
      <c r="M35" s="2765"/>
      <c r="N35" s="2765"/>
      <c r="O35" s="2765"/>
      <c r="P35" s="2765"/>
      <c r="Q35" s="2765"/>
      <c r="R35" s="2765"/>
      <c r="S35" s="2765"/>
      <c r="T35" s="2765"/>
      <c r="U35" s="2765"/>
      <c r="V35" s="2765"/>
      <c r="W35" s="2765"/>
      <c r="X35" s="2765"/>
      <c r="Y35" s="2765"/>
      <c r="Z35" s="2765"/>
      <c r="AA35" s="2765"/>
      <c r="AB35" s="2765"/>
      <c r="AC35" s="2765"/>
      <c r="AD35" s="2765"/>
      <c r="AE35" s="2765"/>
      <c r="AF35" s="2765"/>
      <c r="AG35" s="2765"/>
      <c r="AH35" s="2765"/>
      <c r="AI35" s="2765"/>
      <c r="AJ35" s="2765"/>
      <c r="AK35" s="2765"/>
      <c r="AL35" s="2765"/>
      <c r="AM35" s="2765"/>
      <c r="AN35" s="2765"/>
      <c r="AO35" s="2765"/>
      <c r="AP35" s="2765"/>
      <c r="AQ35" s="2765"/>
      <c r="AR35" s="2765"/>
      <c r="AS35" s="2765">
        <v>135000</v>
      </c>
      <c r="AT35" s="2765">
        <f t="shared" si="2"/>
        <v>4590000</v>
      </c>
      <c r="AU35" s="2765"/>
      <c r="AV35" s="2765"/>
      <c r="AW35" s="2765"/>
      <c r="AX35" s="2765"/>
      <c r="AY35" s="2765"/>
      <c r="AZ35" s="2765"/>
      <c r="BA35" s="2765"/>
      <c r="BB35" s="2764"/>
      <c r="BC35" s="2764"/>
      <c r="BD35" s="2764"/>
      <c r="BE35" s="2764">
        <f t="shared" si="0"/>
        <v>34</v>
      </c>
      <c r="BF35" s="2764"/>
      <c r="BG35" s="2764"/>
      <c r="BH35" s="2764"/>
      <c r="BM35" s="2744"/>
    </row>
    <row r="36" spans="3:65" ht="31.8" hidden="1" customHeight="1">
      <c r="D36" s="2777">
        <f>+D35+1</f>
        <v>26</v>
      </c>
      <c r="E36" s="2778" t="s">
        <v>5321</v>
      </c>
      <c r="F36" s="2779" t="s">
        <v>5321</v>
      </c>
      <c r="G36" s="2780" t="s">
        <v>1829</v>
      </c>
      <c r="H36" s="2781">
        <f>+H33</f>
        <v>680</v>
      </c>
      <c r="I36" s="2765"/>
      <c r="J36" s="2765"/>
      <c r="K36" s="2765"/>
      <c r="L36" s="2765"/>
      <c r="M36" s="2765"/>
      <c r="N36" s="2765"/>
      <c r="O36" s="2765"/>
      <c r="P36" s="2765"/>
      <c r="Q36" s="2765"/>
      <c r="R36" s="2765"/>
      <c r="S36" s="2765"/>
      <c r="T36" s="2765"/>
      <c r="U36" s="2765"/>
      <c r="V36" s="2765"/>
      <c r="W36" s="2765"/>
      <c r="X36" s="2765"/>
      <c r="Y36" s="2765"/>
      <c r="Z36" s="2765"/>
      <c r="AA36" s="2765"/>
      <c r="AB36" s="2765"/>
      <c r="AC36" s="2765"/>
      <c r="AD36" s="2765"/>
      <c r="AE36" s="2765"/>
      <c r="AF36" s="2765"/>
      <c r="AG36" s="2765"/>
      <c r="AH36" s="2765"/>
      <c r="AI36" s="2765"/>
      <c r="AJ36" s="2765"/>
      <c r="AK36" s="2765"/>
      <c r="AL36" s="2765"/>
      <c r="AM36" s="2765"/>
      <c r="AN36" s="2765"/>
      <c r="AO36" s="2765"/>
      <c r="AP36" s="2765"/>
      <c r="AQ36" s="2765"/>
      <c r="AR36" s="2765"/>
      <c r="AS36" s="2765">
        <v>3000</v>
      </c>
      <c r="AT36" s="2765">
        <f t="shared" si="2"/>
        <v>2040000</v>
      </c>
      <c r="AU36" s="2765"/>
      <c r="AV36" s="2765"/>
      <c r="AW36" s="2765"/>
      <c r="AX36" s="2765"/>
      <c r="AY36" s="2765"/>
      <c r="AZ36" s="2765"/>
      <c r="BA36" s="2765"/>
      <c r="BB36" s="2764"/>
      <c r="BC36" s="2764"/>
      <c r="BD36" s="2764"/>
      <c r="BE36" s="2764">
        <f t="shared" si="0"/>
        <v>680</v>
      </c>
      <c r="BF36" s="2764"/>
      <c r="BG36" s="2764"/>
      <c r="BH36" s="2764"/>
      <c r="BM36" s="2744"/>
    </row>
    <row r="37" spans="3:65" ht="20.100000000000001" hidden="1" customHeight="1">
      <c r="D37" s="2782"/>
      <c r="E37" s="2783"/>
      <c r="F37" s="2784" t="s">
        <v>5145</v>
      </c>
      <c r="G37" s="2782"/>
      <c r="H37" s="2783"/>
      <c r="I37" s="2785"/>
      <c r="J37" s="2785"/>
      <c r="K37" s="2785"/>
      <c r="L37" s="2785"/>
      <c r="M37" s="2785"/>
      <c r="N37" s="2785"/>
      <c r="O37" s="2785"/>
      <c r="P37" s="2785"/>
      <c r="Q37" s="2785"/>
      <c r="R37" s="2785"/>
      <c r="S37" s="2785"/>
      <c r="T37" s="2785"/>
      <c r="U37" s="2785"/>
      <c r="V37" s="2785"/>
      <c r="W37" s="2785"/>
      <c r="X37" s="2785"/>
      <c r="Y37" s="2785"/>
      <c r="Z37" s="2785"/>
      <c r="AA37" s="2785"/>
      <c r="AB37" s="2785"/>
      <c r="AC37" s="2785"/>
      <c r="AD37" s="2785"/>
      <c r="AE37" s="2785"/>
      <c r="AF37" s="2785"/>
      <c r="AG37" s="2785"/>
      <c r="AH37" s="2785"/>
      <c r="AI37" s="2785"/>
      <c r="AJ37" s="2785"/>
      <c r="AK37" s="2785"/>
      <c r="AL37" s="2785"/>
      <c r="AM37" s="2785"/>
      <c r="AN37" s="2785"/>
      <c r="AO37" s="2785"/>
      <c r="AP37" s="2785"/>
      <c r="AQ37" s="2785"/>
      <c r="AR37" s="2785"/>
      <c r="AS37" s="2785"/>
      <c r="AT37" s="2786" t="e">
        <f>ROUNDDOWN(#REF!,-3)</f>
        <v>#REF!</v>
      </c>
      <c r="BM37" s="2744"/>
    </row>
    <row r="38" spans="3:65" ht="26.25" customHeight="1">
      <c r="F38" s="2787"/>
      <c r="AT38" s="2788"/>
    </row>
    <row r="39" spans="3:65" ht="26.25" customHeight="1">
      <c r="F39" s="2749"/>
      <c r="AT39" s="2788"/>
    </row>
    <row r="40" spans="3:65" ht="26.25" customHeight="1">
      <c r="F40" s="2749"/>
      <c r="AT40" s="2788"/>
    </row>
    <row r="41" spans="3:65" ht="26.25" customHeight="1">
      <c r="F41" s="2749"/>
      <c r="AT41" s="2788"/>
    </row>
    <row r="42" spans="3:65" ht="26.25" customHeight="1">
      <c r="F42" s="2749"/>
      <c r="AT42" s="2788"/>
    </row>
    <row r="43" spans="3:65" ht="26.25" customHeight="1">
      <c r="F43" s="2787"/>
      <c r="AT43" s="2788"/>
    </row>
    <row r="44" spans="3:65" ht="26.25" customHeight="1">
      <c r="F44" s="2749"/>
      <c r="AT44" s="2788"/>
    </row>
    <row r="45" spans="3:65" ht="21" customHeight="1">
      <c r="D45" s="2789"/>
      <c r="E45" s="2789"/>
      <c r="F45" s="2789"/>
      <c r="G45" s="2789"/>
      <c r="H45" s="2789"/>
      <c r="I45" s="2789"/>
      <c r="J45" s="2789"/>
      <c r="K45" s="2789"/>
      <c r="L45" s="2789"/>
      <c r="M45" s="2789"/>
      <c r="N45" s="2789"/>
      <c r="O45" s="2789"/>
      <c r="P45" s="2789"/>
      <c r="Q45" s="2789"/>
      <c r="R45" s="2789"/>
      <c r="S45" s="2789"/>
      <c r="T45" s="2789"/>
      <c r="U45" s="2789"/>
      <c r="V45" s="2789"/>
      <c r="W45" s="2789"/>
      <c r="X45" s="2789"/>
      <c r="Y45" s="2789"/>
      <c r="Z45" s="2789"/>
      <c r="AA45" s="2789"/>
      <c r="AB45" s="2789"/>
      <c r="AC45" s="2789"/>
      <c r="AD45" s="2789"/>
      <c r="AE45" s="2789"/>
      <c r="AF45" s="2789"/>
      <c r="AG45" s="2789"/>
      <c r="AH45" s="2789"/>
      <c r="AI45" s="2789"/>
      <c r="AJ45" s="2789"/>
      <c r="AK45" s="2789"/>
      <c r="AL45" s="2789"/>
      <c r="AM45" s="2789"/>
      <c r="AN45" s="2789"/>
      <c r="AO45" s="2789"/>
      <c r="AP45" s="2789"/>
      <c r="AQ45" s="2789"/>
      <c r="AR45" s="2789"/>
      <c r="AS45" s="2789"/>
      <c r="AT45" s="2789"/>
    </row>
    <row r="46" spans="3:65">
      <c r="F46" s="2787"/>
    </row>
    <row r="47" spans="3:65">
      <c r="F47" s="2749"/>
    </row>
    <row r="48" spans="3:65">
      <c r="F48" s="2749"/>
    </row>
    <row r="49" spans="6:6">
      <c r="F49" s="2749"/>
    </row>
    <row r="50" spans="6:6">
      <c r="F50" s="2749"/>
    </row>
    <row r="51" spans="6:6">
      <c r="F51" s="2787"/>
    </row>
  </sheetData>
  <autoFilter ref="A5:BL36" xr:uid="{4A99FFB3-653C-40A9-8F7A-9A500846CB45}">
    <filterColumn colId="2">
      <customFilters>
        <customFilter operator="notEqual" val=" "/>
      </customFilters>
    </filterColumn>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0" priority="1"/>
  </conditionalFormatting>
  <printOptions horizontalCentered="1"/>
  <pageMargins left="0.74803149606299202" right="0" top="0.70866141732283505" bottom="0.84055118100000004" header="0.27559055118110198" footer="0.15748031496063"/>
  <pageSetup paperSize="9" orientation="portrait" r:id="rId1"/>
  <headerFooter alignWithMargins="0">
    <oddHeader>&amp;L&amp;"Times New Roman,Bold Italic"&amp;9Dự toán Bắc Nam  - ÐT: 0966.966.455</oddHeader>
    <oddFooter>&amp;R&amp;9Trang &amp;P/&amp;N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262" activePane="bottomLeft" state="frozen"/>
      <selection activeCell="B1" sqref="B1"/>
      <selection pane="bottomLeft" activeCell="F254" sqref="F254:I272"/>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4830</v>
      </c>
      <c r="B1" s="2464" t="s">
        <v>2614</v>
      </c>
      <c r="E1" s="2081"/>
      <c r="F1" s="2082" t="s">
        <v>4258</v>
      </c>
      <c r="G1" s="2083" t="s">
        <v>2617</v>
      </c>
      <c r="H1" s="2083" t="s">
        <v>4408</v>
      </c>
      <c r="I1" s="2083" t="s">
        <v>4766</v>
      </c>
      <c r="J1" s="2082" t="s">
        <v>1714</v>
      </c>
      <c r="K1" s="2082" t="str">
        <f>COUNTIF(K2:K1048576,1)&amp;" loại VTTB"</f>
        <v>4 loại VTTB</v>
      </c>
      <c r="L1" s="1287" t="s">
        <v>356</v>
      </c>
      <c r="M1" s="2084"/>
      <c r="O1" s="2084"/>
    </row>
    <row r="2" spans="1:15" s="1427" customFormat="1" ht="25.2" customHeight="1">
      <c r="A2" s="2170">
        <f>COUNTIF($K$1:K2,1)</f>
        <v>1</v>
      </c>
      <c r="B2" s="2281">
        <f>D2</f>
        <v>0</v>
      </c>
      <c r="C2" s="2794"/>
      <c r="D2" s="2795"/>
      <c r="E2" s="2796"/>
      <c r="F2" s="2793"/>
      <c r="G2" s="2790"/>
      <c r="H2" s="2791"/>
      <c r="I2" s="2792"/>
      <c r="J2" s="1972">
        <v>13</v>
      </c>
      <c r="K2" s="1973">
        <f>IF(J2&lt;2000,COUNTIF($B$2:B2,B2),0)</f>
        <v>1</v>
      </c>
      <c r="L2" s="2461"/>
      <c r="M2" s="1935"/>
      <c r="N2" s="812"/>
      <c r="O2" s="1935"/>
    </row>
    <row r="3" spans="1:15" ht="25.2" customHeight="1">
      <c r="A3" s="2170">
        <f>COUNTIF($K$1:K3,1)</f>
        <v>1</v>
      </c>
      <c r="B3" s="2281">
        <f>D3</f>
        <v>0</v>
      </c>
      <c r="C3" s="1983"/>
      <c r="D3" s="1984"/>
      <c r="E3" s="1985"/>
      <c r="F3" s="2793"/>
      <c r="G3" s="2074"/>
      <c r="H3" s="2075"/>
      <c r="I3" s="2075"/>
      <c r="J3" s="1972">
        <v>13</v>
      </c>
      <c r="K3" s="1973">
        <f>IF(J3&lt;2000,COUNTIF($B$2:B3,B3),0)</f>
        <v>2</v>
      </c>
      <c r="L3" s="1430"/>
    </row>
    <row r="4" spans="1:15" s="1285" customFormat="1" ht="25.2" customHeight="1">
      <c r="A4" s="2170">
        <f>COUNTIF($K$1:K4,1)</f>
        <v>1</v>
      </c>
      <c r="B4" s="2281">
        <f>D4</f>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D5</f>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D6</f>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D7</f>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D8</f>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D9</f>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D10</f>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D11</f>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D12</f>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D13</f>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D14</f>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D15</f>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D16</f>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D17</f>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D18</f>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D19</f>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D20</f>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D21</f>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D22</f>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D23</f>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D24</f>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D25</f>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D26</f>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D27</f>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D28</f>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D29</f>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D30</f>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D31</f>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D32</f>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D33</f>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D34</f>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D35</f>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D36</f>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D37</f>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D38</f>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D39</f>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D40</f>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D41</f>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D42</f>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D43</f>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D44</f>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D45</f>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D46</f>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D47</f>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D48</f>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D49</f>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D50</f>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D51</f>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D52</f>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D53</f>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D54</f>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D55</f>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D56</f>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D57</f>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D58</f>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D59</f>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D60</f>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D61</f>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D62</f>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D63</f>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D64</f>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D65</f>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D67</f>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D68</f>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D69</f>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D70</f>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D71</f>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D72</f>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D73</f>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D74</f>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D75</f>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D76</f>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D77</f>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D78</f>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D79</f>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D80</f>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D81</f>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D82</f>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D83</f>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D84</f>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D85</f>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D86</f>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D87</f>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D88</f>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D89</f>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D90</f>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D91</f>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D92</f>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D93</f>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D94</f>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D95</f>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D96</f>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D97</f>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D98</f>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D99</f>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D100</f>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D101</f>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D102</f>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D103</f>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D104</f>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D105</f>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D106</f>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D107</f>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D108</f>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D109</f>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D110</f>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D111</f>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D112</f>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D113</f>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D114</f>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D115</f>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D116</f>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D117</f>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D118</f>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D119</f>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D120</f>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D121</f>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D122</f>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D123</f>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D124</f>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D125</f>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D126</f>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D127</f>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D128</f>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D129</f>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D131</f>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D132</f>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D133</f>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D134</f>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D135</f>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D136</f>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D137</f>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D138</f>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D139</f>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D140</f>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D141</f>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D142</f>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D143</f>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D144</f>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D145</f>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D146</f>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D147</f>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D148</f>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D149</f>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D150</f>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D151</f>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D152</f>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D153</f>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D154</f>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D155</f>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D156</f>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D157</f>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D158</f>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D159</f>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D160</f>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D161</f>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D162</f>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D163</f>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D164</f>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D165</f>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D166</f>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D167</f>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D168</f>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D169</f>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D170</f>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D171</f>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D172</f>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D173</f>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D174</f>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D175</f>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D176</f>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D177</f>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D178</f>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D179</f>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D180</f>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D181</f>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D182</f>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D183</f>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D184</f>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D185</f>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D186</f>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D187</f>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D188</f>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D189</f>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D190</f>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D191</f>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D192</f>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D193</f>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D195</f>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D196</f>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D197</f>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D198</f>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D199</f>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D200</f>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D201</f>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D202</f>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D203</f>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D204</f>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D205</f>
        <v>0</v>
      </c>
      <c r="E205" s="2240"/>
      <c r="F205" s="2241"/>
      <c r="G205" s="2242"/>
      <c r="H205" s="2242"/>
      <c r="I205" s="2242"/>
      <c r="J205" s="1972">
        <f>IFERROR(VLOOKUP(B205,DG!A:F,6,0),3000)</f>
        <v>3000</v>
      </c>
      <c r="K205" s="1973">
        <f>IF(J205&lt;2000,COUNTIF($B$2:B205,B205),0)</f>
        <v>0</v>
      </c>
    </row>
    <row r="206" spans="1:15" ht="25.2" customHeight="1">
      <c r="A206" s="2170">
        <f>COUNTIF($K$1:K206,1)</f>
        <v>1</v>
      </c>
      <c r="B206" s="2281">
        <f>D206</f>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D207</f>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D208</f>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D209</f>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D210</f>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D211</f>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D212</f>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D213</f>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D214</f>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D215</f>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D216</f>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D217</f>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D218</f>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D219</f>
        <v>0</v>
      </c>
      <c r="E219" s="2240"/>
      <c r="F219" s="2241"/>
      <c r="G219" s="2242"/>
      <c r="H219" s="2242"/>
      <c r="I219" s="2242"/>
      <c r="J219" s="1972">
        <f>IFERROR(VLOOKUP(B219,DG!A:F,6,0),3000)</f>
        <v>3000</v>
      </c>
      <c r="K219" s="1973">
        <f>IF(J219&lt;2000,COUNTIF($B$2:B219,B219),0)</f>
        <v>0</v>
      </c>
    </row>
    <row r="220" spans="1:14" ht="25.2" customHeight="1">
      <c r="A220" s="2170">
        <f>COUNTIF($K$1:K220,1)</f>
        <v>1</v>
      </c>
      <c r="B220" s="2281">
        <f>D220</f>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D221</f>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D222</f>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D223</f>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D224</f>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D225</f>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D226</f>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D227</f>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D228</f>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D229</f>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D230</f>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D231</f>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D232</f>
        <v>0</v>
      </c>
      <c r="E232" s="2240"/>
      <c r="F232" s="2241"/>
      <c r="G232" s="2242"/>
      <c r="H232" s="2242"/>
      <c r="I232" s="2242"/>
      <c r="J232" s="1972">
        <f>IFERROR(VLOOKUP(B232,DG!A:F,6,0),3000)</f>
        <v>3000</v>
      </c>
      <c r="K232" s="1973">
        <f>IF(J232&lt;2000,COUNTIF($B$2:B232,B232),0)</f>
        <v>0</v>
      </c>
    </row>
    <row r="233" spans="1:15" ht="25.2" customHeight="1">
      <c r="A233" s="2170">
        <f>COUNTIF($K$1:K233,1)</f>
        <v>1</v>
      </c>
      <c r="B233" s="2281">
        <f>D233</f>
        <v>0</v>
      </c>
      <c r="J233" s="1972">
        <f>IFERROR(VLOOKUP(B233,DG!A:F,6,0),3000)</f>
        <v>3000</v>
      </c>
      <c r="K233" s="1973">
        <f>IF(J233&lt;2000,COUNTIF($B$2:B233,B233),0)</f>
        <v>0</v>
      </c>
    </row>
    <row r="234" spans="1:15" ht="25.2" customHeight="1">
      <c r="A234" s="2170">
        <f>COUNTIF($K$1:K234,1)</f>
        <v>1</v>
      </c>
      <c r="B234" s="2281">
        <f>D234</f>
        <v>0</v>
      </c>
      <c r="J234" s="1972">
        <f>IFERROR(VLOOKUP(B234,DG!A:F,6,0),3000)</f>
        <v>3000</v>
      </c>
      <c r="K234" s="1973">
        <f>IF(J234&lt;2000,COUNTIF($B$2:B234,B234),0)</f>
        <v>0</v>
      </c>
    </row>
    <row r="235" spans="1:15" ht="25.2" customHeight="1">
      <c r="A235" s="2170">
        <f>COUNTIF($K$1:K235,1)</f>
        <v>1</v>
      </c>
      <c r="B235" s="2281">
        <f>D235</f>
        <v>0</v>
      </c>
      <c r="J235" s="1972">
        <f>IFERROR(VLOOKUP(B235,DG!A:F,6,0),3000)</f>
        <v>3000</v>
      </c>
      <c r="K235" s="1973">
        <f>IF(J235&lt;2000,COUNTIF($B$2:B235,B235),0)</f>
        <v>0</v>
      </c>
    </row>
    <row r="236" spans="1:15" ht="25.2" customHeight="1">
      <c r="A236" s="2170">
        <f>COUNTIF($K$1:K236,1)</f>
        <v>1</v>
      </c>
      <c r="B236" s="2281">
        <f>D236</f>
        <v>0</v>
      </c>
      <c r="J236" s="1972">
        <f>IFERROR(VLOOKUP(B236,DG!A:F,6,0),3000)</f>
        <v>3000</v>
      </c>
      <c r="K236" s="1973">
        <f>IF(J236&lt;2000,COUNTIF($B$2:B236,B236),0)</f>
        <v>0</v>
      </c>
    </row>
    <row r="237" spans="1:15" ht="25.2" customHeight="1">
      <c r="A237" s="2170">
        <f>COUNTIF($K$1:K237,1)</f>
        <v>1</v>
      </c>
      <c r="B237" s="2281">
        <f>D237</f>
        <v>0</v>
      </c>
      <c r="J237" s="1972">
        <f>IFERROR(VLOOKUP(B237,DG!A:F,6,0),3000)</f>
        <v>3000</v>
      </c>
      <c r="K237" s="1973">
        <f>IF(J237&lt;2000,COUNTIF($B$2:B237,B237),0)</f>
        <v>0</v>
      </c>
    </row>
    <row r="238" spans="1:15" ht="25.2" customHeight="1">
      <c r="A238" s="2170">
        <f>COUNTIF($K$1:K238,1)</f>
        <v>1</v>
      </c>
      <c r="B238" s="2281">
        <f>D238</f>
        <v>0</v>
      </c>
      <c r="J238" s="1972">
        <f>IFERROR(VLOOKUP(B238,DG!A:F,6,0),3000)</f>
        <v>3000</v>
      </c>
      <c r="K238" s="1973">
        <f>IF(J238&lt;2000,COUNTIF($B$2:B238,B238),0)</f>
        <v>0</v>
      </c>
    </row>
    <row r="239" spans="1:15" ht="25.2" customHeight="1">
      <c r="A239" s="2170">
        <f>COUNTIF($K$1:K239,1)</f>
        <v>1</v>
      </c>
      <c r="B239" s="2281">
        <f>D239</f>
        <v>0</v>
      </c>
      <c r="J239" s="1972">
        <f>IFERROR(VLOOKUP(B239,DG!A:F,6,0),3000)</f>
        <v>3000</v>
      </c>
      <c r="K239" s="1973">
        <f>IF(J239&lt;2000,COUNTIF($B$2:B239,B239),0)</f>
        <v>0</v>
      </c>
    </row>
    <row r="240" spans="1:15" ht="25.2" customHeight="1">
      <c r="A240" s="2170">
        <f>COUNTIF($K$1:K240,1)</f>
        <v>1</v>
      </c>
      <c r="B240" s="2281">
        <f>D240</f>
        <v>0</v>
      </c>
      <c r="J240" s="1972">
        <f>IFERROR(VLOOKUP(B240,DG!A:F,6,0),3000)</f>
        <v>3000</v>
      </c>
      <c r="K240" s="1973">
        <f>IF(J240&lt;2000,COUNTIF($B$2:B240,B240),0)</f>
        <v>0</v>
      </c>
    </row>
    <row r="241" spans="1:14" ht="25.2" customHeight="1">
      <c r="A241" s="2170">
        <f>COUNTIF($K$1:K241,1)</f>
        <v>1</v>
      </c>
      <c r="B241" s="2281">
        <f>D241</f>
        <v>0</v>
      </c>
      <c r="J241" s="1972">
        <f>IFERROR(VLOOKUP(B241,DG!A:F,6,0),3000)</f>
        <v>3000</v>
      </c>
      <c r="K241" s="1973">
        <f>IF(J241&lt;2000,COUNTIF($B$2:B241,B241),0)</f>
        <v>0</v>
      </c>
    </row>
    <row r="242" spans="1:14" ht="25.2" customHeight="1">
      <c r="A242" s="2170">
        <f>COUNTIF($K$1:K242,1)</f>
        <v>1</v>
      </c>
      <c r="B242" s="2281">
        <f>D242</f>
        <v>0</v>
      </c>
      <c r="J242" s="1972">
        <f>IFERROR(VLOOKUP(B242,DG!A:F,6,0),3000)</f>
        <v>3000</v>
      </c>
      <c r="K242" s="1973">
        <f>IF(J242&lt;2000,COUNTIF($B$2:B242,B242),0)</f>
        <v>0</v>
      </c>
    </row>
    <row r="243" spans="1:14" ht="25.2" customHeight="1">
      <c r="A243" s="2170">
        <f>COUNTIF($K$1:K243,1)</f>
        <v>1</v>
      </c>
      <c r="B243" s="2281">
        <f>D243</f>
        <v>0</v>
      </c>
      <c r="J243" s="1972">
        <f>IFERROR(VLOOKUP(B243,DG!A:F,6,0),3000)</f>
        <v>3000</v>
      </c>
      <c r="K243" s="1973">
        <f>IF(J243&lt;2000,COUNTIF($B$2:B243,B243),0)</f>
        <v>0</v>
      </c>
    </row>
    <row r="244" spans="1:14" ht="25.2" customHeight="1">
      <c r="A244" s="2170">
        <f>COUNTIF($K$1:K244,1)</f>
        <v>1</v>
      </c>
      <c r="B244" s="2281">
        <f>D244</f>
        <v>0</v>
      </c>
      <c r="J244" s="1972">
        <f>IFERROR(VLOOKUP(B244,DG!A:F,6,0),3000)</f>
        <v>3000</v>
      </c>
      <c r="K244" s="1973">
        <f>IF(J244&lt;2000,COUNTIF($B$2:B244,B244),0)</f>
        <v>0</v>
      </c>
      <c r="N244" s="1285"/>
    </row>
    <row r="245" spans="1:14" ht="25.2" customHeight="1">
      <c r="A245" s="2170">
        <f>COUNTIF($K$1:K245,1)</f>
        <v>1</v>
      </c>
      <c r="B245" s="2281">
        <f>D245</f>
        <v>0</v>
      </c>
      <c r="J245" s="1972">
        <f>IFERROR(VLOOKUP(B245,DG!A:F,6,0),3000)</f>
        <v>3000</v>
      </c>
      <c r="K245" s="1973">
        <f>IF(J245&lt;2000,COUNTIF($B$2:B245,B245),0)</f>
        <v>0</v>
      </c>
    </row>
    <row r="246" spans="1:14" ht="25.2" customHeight="1">
      <c r="A246" s="2170">
        <f>COUNTIF($K$1:K246,1)</f>
        <v>1</v>
      </c>
      <c r="B246" s="2281">
        <f>D246</f>
        <v>0</v>
      </c>
      <c r="J246" s="1972">
        <f>IFERROR(VLOOKUP(B246,DG!A:F,6,0),3000)</f>
        <v>3000</v>
      </c>
      <c r="K246" s="1973">
        <f>IF(J246&lt;2000,COUNTIF($B$2:B246,B246),0)</f>
        <v>0</v>
      </c>
      <c r="N246" s="1285"/>
    </row>
    <row r="247" spans="1:14" ht="25.2" customHeight="1">
      <c r="A247" s="2170">
        <f>COUNTIF($K$1:K247,1)</f>
        <v>1</v>
      </c>
      <c r="B247" s="2281">
        <f>D247</f>
        <v>0</v>
      </c>
      <c r="J247" s="1972">
        <f>IFERROR(VLOOKUP(B247,DG!A:F,6,0),3000)</f>
        <v>3000</v>
      </c>
      <c r="K247" s="1973">
        <f>IF(J247&lt;2000,COUNTIF($B$2:B247,B247),0)</f>
        <v>0</v>
      </c>
    </row>
    <row r="248" spans="1:14" ht="25.2" customHeight="1">
      <c r="A248" s="2170">
        <f>COUNTIF($K$1:K248,1)</f>
        <v>1</v>
      </c>
      <c r="B248" s="2281">
        <f>D248</f>
        <v>0</v>
      </c>
      <c r="J248" s="1972">
        <f>IFERROR(VLOOKUP(B248,DG!A:F,6,0),3000)</f>
        <v>3000</v>
      </c>
      <c r="K248" s="1973">
        <f>IF(J248&lt;2000,COUNTIF($B$2:B248,B248),0)</f>
        <v>0</v>
      </c>
    </row>
    <row r="249" spans="1:14" ht="25.2" customHeight="1">
      <c r="A249" s="2170">
        <f>COUNTIF($K$1:K249,1)</f>
        <v>1</v>
      </c>
      <c r="B249" s="2281">
        <f>D249</f>
        <v>0</v>
      </c>
      <c r="J249" s="1972">
        <f>IFERROR(VLOOKUP(B249,DG!A:F,6,0),3000)</f>
        <v>3000</v>
      </c>
      <c r="K249" s="1973">
        <f>IF(J249&lt;2000,COUNTIF($B$2:B249,B249),0)</f>
        <v>0</v>
      </c>
    </row>
    <row r="250" spans="1:14" ht="25.2" customHeight="1">
      <c r="A250" s="2170">
        <f>COUNTIF($K$1:K250,1)</f>
        <v>1</v>
      </c>
      <c r="B250" s="2281">
        <f>D250</f>
        <v>0</v>
      </c>
      <c r="J250" s="1972">
        <f>IFERROR(VLOOKUP(B250,DG!A:F,6,0),3000)</f>
        <v>3000</v>
      </c>
      <c r="K250" s="1973">
        <f>IF(J250&lt;2000,COUNTIF($B$2:B250,B250),0)</f>
        <v>0</v>
      </c>
      <c r="N250" s="1285"/>
    </row>
    <row r="251" spans="1:14" ht="25.2" customHeight="1">
      <c r="A251" s="2170">
        <f>COUNTIF($K$1:K251,1)</f>
        <v>1</v>
      </c>
      <c r="B251" s="2281">
        <f>D251</f>
        <v>0</v>
      </c>
      <c r="J251" s="1972">
        <f>IFERROR(VLOOKUP(B251,DG!A:F,6,0),3000)</f>
        <v>3000</v>
      </c>
      <c r="K251" s="1973">
        <f>IF(J251&lt;2000,COUNTIF($B$2:B251,B251),0)</f>
        <v>0</v>
      </c>
    </row>
    <row r="252" spans="1:14" ht="25.2" customHeight="1">
      <c r="A252" s="2170">
        <f>COUNTIF($K$1:K252,1)</f>
        <v>1</v>
      </c>
      <c r="B252" s="2281">
        <f>D252</f>
        <v>0</v>
      </c>
      <c r="J252" s="1972">
        <f>IFERROR(VLOOKUP(B252,DG!A:F,6,0),3000)</f>
        <v>3000</v>
      </c>
      <c r="K252" s="1973">
        <f>IF(J252&lt;2000,COUNTIF($B$2:B252,B252),0)</f>
        <v>0</v>
      </c>
    </row>
    <row r="253" spans="1:14" ht="25.2" customHeight="1">
      <c r="A253" s="2170">
        <f>COUNTIF($K$1:K253,1)</f>
        <v>1</v>
      </c>
      <c r="B253" s="2281">
        <f>D253</f>
        <v>0</v>
      </c>
      <c r="J253" s="1972">
        <f>IFERROR(VLOOKUP(B253,DG!A:F,6,0),3000)</f>
        <v>3000</v>
      </c>
      <c r="K253" s="1973">
        <f>IF(J253&lt;2000,COUNTIF($B$2:B253,B253),0)</f>
        <v>0</v>
      </c>
    </row>
    <row r="254" spans="1:14" ht="25.2" customHeight="1">
      <c r="A254" s="2170">
        <f>COUNTIF($K$1:K254,1)</f>
        <v>2</v>
      </c>
      <c r="B254" s="2281">
        <f>D254</f>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D255</f>
        <v>2</v>
      </c>
      <c r="C255" s="1983"/>
      <c r="D255" s="1984">
        <f>'Du thau'!C23</f>
        <v>2</v>
      </c>
      <c r="E255" s="2223">
        <f>'Du thau'!D23</f>
        <v>14</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D256</f>
        <v>3</v>
      </c>
      <c r="C256" s="1983"/>
      <c r="D256" s="1984">
        <f>'Du thau'!C25</f>
        <v>3</v>
      </c>
      <c r="E256" s="2223">
        <f>'Du thau'!D25</f>
        <v>16</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D257</f>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D259</f>
        <v>7</v>
      </c>
      <c r="D259" s="1977">
        <f>'Du thau'!C15</f>
        <v>7</v>
      </c>
      <c r="E259" s="2240">
        <f>'Du thau'!D15</f>
        <v>6</v>
      </c>
      <c r="F259" s="2798" t="str">
        <f>'Du thau'!F15</f>
        <v>Kẹp cọc tiếp đất đồng</v>
      </c>
      <c r="G259" s="2801" t="str">
        <f>'Du thau'!G15</f>
        <v>cái</v>
      </c>
      <c r="H259" s="2801">
        <f>'Du thau'!H15</f>
        <v>17</v>
      </c>
      <c r="I259" s="2242">
        <f>'Du thau'!BE15</f>
        <v>17</v>
      </c>
      <c r="J259" s="1972">
        <f>IFERROR(VLOOKUP(B259,DG!A:F,6,0),3000)</f>
        <v>3000</v>
      </c>
      <c r="K259" s="1973">
        <f>IF(J259&lt;2000,COUNTIF($B$2:B259,B259),0)</f>
        <v>0</v>
      </c>
    </row>
    <row r="260" spans="1:15" ht="25.2" customHeight="1">
      <c r="A260" s="2170">
        <f>COUNTIF($K$1:K260,1)</f>
        <v>2</v>
      </c>
      <c r="B260" s="2281">
        <f>D260</f>
        <v>8</v>
      </c>
      <c r="C260" s="1983"/>
      <c r="D260" s="1984">
        <f>'Du thau'!C16</f>
        <v>8</v>
      </c>
      <c r="E260" s="2223">
        <f>'Du thau'!D16</f>
        <v>7</v>
      </c>
      <c r="F260" s="2799" t="str">
        <f>'Du thau'!F16</f>
        <v>Ốc siết cáp đồng M11mm2</v>
      </c>
      <c r="G260" s="2802" t="str">
        <f>'Du thau'!G16</f>
        <v>cái</v>
      </c>
      <c r="H260" s="2802">
        <f>'Du thau'!H16</f>
        <v>17</v>
      </c>
      <c r="I260" s="2802">
        <f>'Du thau'!BE16</f>
        <v>17</v>
      </c>
      <c r="J260" s="1972">
        <f>IFERROR(VLOOKUP(B260,DG!A:F,6,0),3000)</f>
        <v>3000</v>
      </c>
      <c r="K260" s="1973">
        <f>IF(J260&lt;2000,COUNTIF($B$2:B260,B260),0)</f>
        <v>0</v>
      </c>
      <c r="L260" s="1430"/>
    </row>
    <row r="261" spans="1:15" ht="25.2" customHeight="1">
      <c r="A261" s="2170">
        <f>COUNTIF($K$1:K261,1)</f>
        <v>2</v>
      </c>
      <c r="B261" s="2281">
        <f>D261</f>
        <v>9</v>
      </c>
      <c r="D261" s="1977">
        <f>'Du thau'!C17</f>
        <v>9</v>
      </c>
      <c r="E261" s="2240">
        <f>'Du thau'!D17</f>
        <v>8</v>
      </c>
      <c r="F261" s="2798" t="str">
        <f>'Du thau'!F17</f>
        <v>Bulông Φ8x30 + long đền: bắt dây nối đất vào đèn</v>
      </c>
      <c r="G261" s="2801" t="str">
        <f>'Du thau'!G17</f>
        <v>bộ</v>
      </c>
      <c r="H261" s="2801">
        <f>'Du thau'!H17</f>
        <v>17</v>
      </c>
      <c r="I261" s="2242">
        <f>'Du thau'!BE17</f>
        <v>17</v>
      </c>
      <c r="J261" s="1972">
        <f>IFERROR(VLOOKUP(B261,DG!A:F,6,0),3000)</f>
        <v>3000</v>
      </c>
      <c r="K261" s="1973">
        <f>IF(J261&lt;2000,COUNTIF($B$2:B261,B261),0)</f>
        <v>0</v>
      </c>
    </row>
    <row r="262" spans="1:15" ht="25.2" customHeight="1">
      <c r="A262" s="2170">
        <f>COUNTIF($K$1:K262,1)</f>
        <v>2</v>
      </c>
      <c r="B262" s="2281">
        <f>D262</f>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D263</f>
        <v>11</v>
      </c>
      <c r="D263" s="1977">
        <f>'Du thau'!C22</f>
        <v>11</v>
      </c>
      <c r="E263" s="2240">
        <f>'Du thau'!D22</f>
        <v>13</v>
      </c>
      <c r="F263" s="2465" t="str">
        <f>'Du thau'!F22</f>
        <v>Nguồn cấp Camera</v>
      </c>
      <c r="G263" s="2800" t="str">
        <f>'Du thau'!G22</f>
        <v>Bộ</v>
      </c>
      <c r="H263" s="2800">
        <f>'Du thau'!H22</f>
        <v>16</v>
      </c>
      <c r="I263" s="2242">
        <f>'Du thau'!BE22</f>
        <v>16</v>
      </c>
      <c r="J263" s="1972">
        <f>IFERROR(VLOOKUP(B263,DG!A:F,6,0),3000)</f>
        <v>3000</v>
      </c>
      <c r="K263" s="1973">
        <f>IF(J263&lt;2000,COUNTIF($B$2:B263,B263),0)</f>
        <v>0</v>
      </c>
      <c r="L263" s="1430"/>
    </row>
    <row r="264" spans="1:15" ht="25.2" customHeight="1">
      <c r="A264" s="2170">
        <f>COUNTIF($K$1:K264,1)</f>
        <v>2</v>
      </c>
      <c r="B264" s="2281">
        <f>D264</f>
        <v>12</v>
      </c>
      <c r="D264" s="1977">
        <f>'Du thau'!C24</f>
        <v>12</v>
      </c>
      <c r="E264" s="2240">
        <f>'Du thau'!D24</f>
        <v>15</v>
      </c>
      <c r="F264" s="2465" t="str">
        <f>'Du thau'!F24</f>
        <v>Hộp nhựa bảo vệ nguồn</v>
      </c>
      <c r="G264" s="2800" t="str">
        <f>'Du thau'!G24</f>
        <v>bộ</v>
      </c>
      <c r="H264" s="2800">
        <f>'Du thau'!H24</f>
        <v>16</v>
      </c>
      <c r="I264" s="2242">
        <f>'Du thau'!BE24</f>
        <v>16</v>
      </c>
      <c r="J264" s="1972">
        <f>IFERROR(VLOOKUP(B264,DG!A:F,6,0),3000)</f>
        <v>3000</v>
      </c>
      <c r="K264" s="1973">
        <f>IF(J264&lt;2000,COUNTIF($B$2:B264,B264),0)</f>
        <v>0</v>
      </c>
    </row>
    <row r="265" spans="1:15" ht="25.2" customHeight="1">
      <c r="A265" s="2170">
        <f>COUNTIF($K$1:K265,1)</f>
        <v>2</v>
      </c>
      <c r="B265" s="2281">
        <f>D265</f>
        <v>13</v>
      </c>
      <c r="D265" s="1977">
        <f>'Du thau'!C26</f>
        <v>13</v>
      </c>
      <c r="E265" s="2225">
        <f>'Du thau'!D26</f>
        <v>17</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D266</f>
        <v>14</v>
      </c>
      <c r="C266" s="1983"/>
      <c r="D266" s="1984">
        <f>'Du thau'!C27</f>
        <v>14</v>
      </c>
      <c r="E266" s="2223">
        <f>'Du thau'!D27</f>
        <v>18</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D267</f>
        <v>15</v>
      </c>
      <c r="C267" s="1983"/>
      <c r="D267" s="1984">
        <f>'Du thau'!C28</f>
        <v>15</v>
      </c>
      <c r="E267" s="2223">
        <f>'Du thau'!D28</f>
        <v>19</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D268</f>
        <v>16</v>
      </c>
      <c r="C268" s="1975"/>
      <c r="D268" s="1979">
        <f>'Du thau'!C29</f>
        <v>16</v>
      </c>
      <c r="E268" s="2226">
        <f>'Du thau'!D29</f>
        <v>20</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D269</f>
        <v>17</v>
      </c>
      <c r="C269" s="2159"/>
      <c r="D269" s="2160">
        <f>'Du thau'!C31</f>
        <v>17</v>
      </c>
      <c r="E269" s="2226">
        <f>'Du thau'!D31</f>
        <v>22</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D270</f>
        <v>18</v>
      </c>
      <c r="C270" s="1983"/>
      <c r="D270" s="1984">
        <f>'Du thau'!C33</f>
        <v>18</v>
      </c>
      <c r="E270" s="2223">
        <f>'Du thau'!D33</f>
        <v>23</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D271</f>
        <v>19</v>
      </c>
      <c r="C271" s="1983"/>
      <c r="D271" s="1984">
        <f>'Du thau'!C34</f>
        <v>19</v>
      </c>
      <c r="E271" s="2797">
        <f>'Du thau'!D34</f>
        <v>24</v>
      </c>
      <c r="F271" s="2465" t="str">
        <f>'Du thau'!F34</f>
        <v>Bộ chuyển đổi nguồn điện AC sang nguồn điện DC</v>
      </c>
      <c r="G271" s="2800" t="str">
        <f>'Du thau'!G34</f>
        <v>bộ</v>
      </c>
      <c r="H271" s="2800">
        <f>'Du thau'!H34</f>
        <v>34</v>
      </c>
      <c r="I271" s="2800">
        <f>'Du thau'!BE34</f>
        <v>34</v>
      </c>
      <c r="J271" s="1972">
        <f>IFERROR(VLOOKUP(B271,DG!A:F,6,0),3000)</f>
        <v>3000</v>
      </c>
      <c r="K271" s="1973">
        <f>IF(J271&lt;2000,COUNTIF($B$2:B271,B271),0)</f>
        <v>0</v>
      </c>
      <c r="L271" s="1430"/>
    </row>
    <row r="272" spans="1:15" ht="25.2" customHeight="1">
      <c r="A272" s="2170">
        <f>COUNTIF($K$1:K272,1)</f>
        <v>4</v>
      </c>
      <c r="B272" s="2281">
        <f>D272</f>
        <v>20</v>
      </c>
      <c r="C272" s="1983"/>
      <c r="D272" s="1984">
        <f>'Du thau'!C35</f>
        <v>20</v>
      </c>
      <c r="E272" s="2223">
        <f>'Du thau'!D35</f>
        <v>25</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15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E4:E203 F53:I54">
    <cfRule type="containsText" dxfId="34" priority="1" operator="containsText" text="phần">
      <formula>NOT(ISERROR(SEARCH("phần",E4)))</formula>
    </cfRule>
    <cfRule type="containsText" dxfId="33" priority="2" operator="containsText" text="bộ">
      <formula>NOT(ISERROR(SEARCH("bộ",E4)))</formula>
    </cfRule>
    <cfRule type="containsText" dxfId="32" priority="3" operator="containsText" text="đóng">
      <formula>NOT(ISERROR(SEARCH("đóng",E4)))</formula>
    </cfRule>
    <cfRule type="containsText" dxfId="31" priority="4" operator="containsText" text="kéo">
      <formula>NOT(ISERROR(SEARCH("kéo",E4)))</formula>
    </cfRule>
    <cfRule type="cellIs" dxfId="30" priority="5" operator="equal">
      <formula>"đóng"</formula>
    </cfRule>
    <cfRule type="containsText" dxfId="29" priority="6" operator="containsText" text="đổ">
      <formula>NOT(ISERROR(SEARCH("đổ",E4)))</formula>
    </cfRule>
    <cfRule type="containsText" dxfId="28" priority="7" operator="containsText" text="đắp">
      <formula>NOT(ISERROR(SEARCH("đắp",E4)))</formula>
    </cfRule>
    <cfRule type="containsText" dxfId="27"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FF00"/>
  </sheetPr>
  <dimension ref="A1:AA140"/>
  <sheetViews>
    <sheetView showZeros="0" tabSelected="1" zoomScale="85" zoomScaleNormal="85" workbookViewId="0">
      <selection activeCell="J2" sqref="J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23" t="s">
        <v>4205</v>
      </c>
      <c r="C1" s="2723"/>
      <c r="D1" s="2723"/>
      <c r="E1" s="2723"/>
      <c r="F1" s="2723"/>
      <c r="G1" s="2723"/>
      <c r="H1" s="2723"/>
      <c r="I1" s="2723"/>
      <c r="J1" s="2723"/>
      <c r="K1" s="2724"/>
      <c r="L1" s="2723"/>
      <c r="M1" s="2723"/>
      <c r="N1" s="2723"/>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25" t="str">
        <f>WORD!W2&amp;", ngày            tháng           năm 2019"</f>
        <v>Xuân Lộc, ngày            tháng           năm 2019</v>
      </c>
      <c r="C3" s="2725"/>
      <c r="D3" s="2725"/>
      <c r="E3" s="2725"/>
      <c r="F3" s="2725"/>
      <c r="G3" s="2725"/>
      <c r="H3" s="2726"/>
      <c r="I3" s="2726"/>
      <c r="J3" s="2725"/>
      <c r="K3" s="2727"/>
      <c r="L3" s="2725"/>
      <c r="M3" s="2725"/>
      <c r="N3" s="2725"/>
      <c r="O3" s="987"/>
      <c r="P3" s="987"/>
      <c r="Q3" s="1493"/>
      <c r="R3" s="1277"/>
      <c r="S3" s="1277"/>
      <c r="T3" s="1277"/>
      <c r="U3" s="1277"/>
      <c r="V3" s="1277"/>
      <c r="W3" s="1277"/>
      <c r="X3" s="1277"/>
      <c r="Y3" s="1277"/>
      <c r="Z3" s="1277"/>
      <c r="AA3" s="1277"/>
    </row>
    <row r="4" spans="1:27" s="863" customFormat="1" ht="44.25" customHeight="1">
      <c r="A4" s="1480"/>
      <c r="B4" s="2722" t="s">
        <v>1714</v>
      </c>
      <c r="C4" s="2722" t="s">
        <v>4207</v>
      </c>
      <c r="D4" s="2722" t="s">
        <v>4208</v>
      </c>
      <c r="E4" s="2722" t="s">
        <v>4209</v>
      </c>
      <c r="F4" s="2722" t="s">
        <v>4210</v>
      </c>
      <c r="G4" s="2722" t="s">
        <v>4211</v>
      </c>
      <c r="H4" s="2722" t="s">
        <v>4518</v>
      </c>
      <c r="I4" s="2722"/>
      <c r="J4" s="2722" t="s">
        <v>5323</v>
      </c>
      <c r="K4" s="2728"/>
      <c r="L4" s="2722" t="s">
        <v>5322</v>
      </c>
      <c r="M4" s="2722"/>
      <c r="N4" s="1476" t="s">
        <v>4212</v>
      </c>
      <c r="O4" s="1482"/>
      <c r="P4" s="1439" t="s">
        <v>4504</v>
      </c>
      <c r="Q4" s="1440"/>
      <c r="R4" s="1481"/>
      <c r="S4" s="862"/>
      <c r="T4" s="862"/>
      <c r="U4" s="862"/>
      <c r="V4" s="862"/>
      <c r="W4" s="862"/>
      <c r="X4" s="862"/>
      <c r="Y4" s="862"/>
      <c r="Z4" s="862"/>
      <c r="AA4" s="862"/>
    </row>
    <row r="5" spans="1:27" s="863" customFormat="1" ht="24.9" customHeight="1">
      <c r="A5" s="1480"/>
      <c r="B5" s="2722"/>
      <c r="C5" s="2722"/>
      <c r="D5" s="2722"/>
      <c r="E5" s="2722"/>
      <c r="F5" s="2722"/>
      <c r="G5" s="2722"/>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803" t="str">
        <f>TongHopKL!F254</f>
        <v>Dây điện CV mềm 2x4mm2: 8m/bảng (đi bên trong trụ chiếu sáng luồn ra)</v>
      </c>
      <c r="D6" s="2804" t="str">
        <f>TongHopKL!G254</f>
        <v>mét</v>
      </c>
      <c r="E6" s="2804">
        <f>TongHopKL!H254</f>
        <v>340</v>
      </c>
      <c r="F6" s="2805">
        <f>TongHopKL!I254</f>
        <v>340</v>
      </c>
      <c r="G6" s="1736" t="str">
        <f>IFERROR(VLOOKUP(A6,Solieu!G:M,3,0),"")</f>
        <v/>
      </c>
      <c r="H6" s="1736"/>
      <c r="I6" s="1740"/>
      <c r="J6" s="1741" t="str">
        <f>IFERROR(VLOOKUP(A6,Solieu!G:M,4,0),"")</f>
        <v/>
      </c>
      <c r="K6" s="1742" t="str">
        <f>IFERROR(VLOOKUP(A6,Solieu!G:M,5,0),"")</f>
        <v/>
      </c>
      <c r="L6" s="1955" t="str">
        <f>IFERROR(VLOOKUP(A6,Solieu!G:M,6,0),"")</f>
        <v/>
      </c>
      <c r="M6" s="1740" t="str">
        <f>IFERROR(VLOOKUP(A6,Solieu!G:M,7,0),"")</f>
        <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803" t="str">
        <f>TongHopKL!F255</f>
        <v>Dây điện nguồn 2x1,5mm2</v>
      </c>
      <c r="D7" s="2804" t="str">
        <f>TongHopKL!G255</f>
        <v>m</v>
      </c>
      <c r="E7" s="2804">
        <f>TongHopKL!H255</f>
        <v>320</v>
      </c>
      <c r="F7" s="2805">
        <f>TongHopKL!I255</f>
        <v>320</v>
      </c>
      <c r="G7" s="1736" t="str">
        <f>IFERROR(VLOOKUP(A7,Solieu!G:M,3,0),"")</f>
        <v/>
      </c>
      <c r="H7" s="1736"/>
      <c r="I7" s="1740"/>
      <c r="J7" s="1741" t="str">
        <f>IFERROR(VLOOKUP(A7,Solieu!G:M,4,0),"")</f>
        <v/>
      </c>
      <c r="K7" s="1742" t="str">
        <f>IFERROR(VLOOKUP(A7,Solieu!G:M,5,0),"")</f>
        <v/>
      </c>
      <c r="L7" s="1955" t="str">
        <f>IFERROR(VLOOKUP(A7,Solieu!G:M,6,0),"")</f>
        <v/>
      </c>
      <c r="M7" s="1740" t="str">
        <f>IFERROR(VLOOKUP(A7,Solieu!G:M,7,0),"")</f>
        <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803" t="str">
        <f>TongHopKL!F256</f>
        <v>Dây điện nguồn CVV 3.5</v>
      </c>
      <c r="D8" s="2804" t="str">
        <f>TongHopKL!G256</f>
        <v>m</v>
      </c>
      <c r="E8" s="2804">
        <f>TongHopKL!H256</f>
        <v>2000</v>
      </c>
      <c r="F8" s="2805">
        <f>TongHopKL!I256</f>
        <v>2000</v>
      </c>
      <c r="G8" s="1736" t="str">
        <f>IFERROR(VLOOKUP(A8,Solieu!G:M,3,0),"")</f>
        <v/>
      </c>
      <c r="H8" s="1736"/>
      <c r="I8" s="1740"/>
      <c r="J8" s="1741" t="str">
        <f>IFERROR(VLOOKUP(A8,Solieu!G:M,4,0),"")</f>
        <v/>
      </c>
      <c r="K8" s="1742" t="str">
        <f>IFERROR(VLOOKUP(A8,Solieu!G:M,5,0),"")</f>
        <v/>
      </c>
      <c r="L8" s="1955" t="str">
        <f>IFERROR(VLOOKUP(A8,Solieu!G:M,6,0),"")</f>
        <v/>
      </c>
      <c r="M8" s="1740" t="str">
        <f>IFERROR(VLOOKUP(A8,Solieu!G:M,7,0),"")</f>
        <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803" t="str">
        <f>TongHopKL!F257</f>
        <v>Ống ruột gà xám Ø20: 08 mét/ bảng</v>
      </c>
      <c r="D9" s="2804" t="str">
        <f>TongHopKL!G257</f>
        <v>mét</v>
      </c>
      <c r="E9" s="2804">
        <f>TongHopKL!H257</f>
        <v>340</v>
      </c>
      <c r="F9" s="2805">
        <f>TongHopKL!I257</f>
        <v>340</v>
      </c>
      <c r="G9" s="1736" t="str">
        <f>IFERROR(VLOOKUP(A9,Solieu!G:M,3,0),"")</f>
        <v/>
      </c>
      <c r="H9" s="1736"/>
      <c r="I9" s="1740"/>
      <c r="J9" s="1741" t="str">
        <f>IFERROR(VLOOKUP(A9,Solieu!G:M,4,0),"")</f>
        <v/>
      </c>
      <c r="K9" s="1742" t="str">
        <f>IFERROR(VLOOKUP(A9,Solieu!G:M,5,0),"")</f>
        <v/>
      </c>
      <c r="L9" s="1955" t="str">
        <f>IFERROR(VLOOKUP(A9,Solieu!G:M,6,0),"")</f>
        <v/>
      </c>
      <c r="M9" s="1740" t="str">
        <f>IFERROR(VLOOKUP(A9,Solieu!G:M,7,0),"")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803" t="str">
        <f>TongHopKL!F258</f>
        <v>Cọc tiếp đất Φ16x2400mm mạ đồng</v>
      </c>
      <c r="D10" s="2804" t="str">
        <f>TongHopKL!G258</f>
        <v>cọc</v>
      </c>
      <c r="E10" s="2804">
        <f>TongHopKL!H258</f>
        <v>17</v>
      </c>
      <c r="F10" s="2805">
        <f>TongHopKL!I258</f>
        <v>17</v>
      </c>
      <c r="G10" s="1736" t="str">
        <f>IFERROR(VLOOKUP(A10,Solieu!G:M,3,0),"")</f>
        <v/>
      </c>
      <c r="H10" s="1736"/>
      <c r="I10" s="1740"/>
      <c r="J10" s="1741" t="str">
        <f>IFERROR(VLOOKUP(A10,Solieu!G:M,4,0),"")</f>
        <v/>
      </c>
      <c r="K10" s="1742" t="str">
        <f>IFERROR(VLOOKUP(A10,Solieu!G:M,5,0),"")</f>
        <v/>
      </c>
      <c r="L10" s="1955" t="str">
        <f>IFERROR(VLOOKUP(A10,Solieu!G:M,6,0),"")</f>
        <v/>
      </c>
      <c r="M10" s="1740" t="str">
        <f>IFERROR(VLOOKUP(A10,Solieu!G:M,7,0),"")</f>
        <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803" t="str">
        <f>TongHopKL!F259</f>
        <v>Kẹp cọc tiếp đất đồng</v>
      </c>
      <c r="D11" s="2804" t="str">
        <f>TongHopKL!G259</f>
        <v>cái</v>
      </c>
      <c r="E11" s="2804">
        <f>TongHopKL!H259</f>
        <v>17</v>
      </c>
      <c r="F11" s="2805">
        <f>TongHopKL!I259</f>
        <v>17</v>
      </c>
      <c r="G11" s="1736" t="str">
        <f>IFERROR(VLOOKUP(A11,Solieu!G:M,3,0),"")</f>
        <v/>
      </c>
      <c r="H11" s="1736"/>
      <c r="I11" s="1740"/>
      <c r="J11" s="1741" t="str">
        <f>IFERROR(VLOOKUP(A11,Solieu!G:M,4,0),"")</f>
        <v/>
      </c>
      <c r="K11" s="1742" t="str">
        <f>IFERROR(VLOOKUP(A11,Solieu!G:M,5,0),"")</f>
        <v/>
      </c>
      <c r="L11" s="1955" t="str">
        <f>IFERROR(VLOOKUP(A11,Solieu!G:M,6,0),"")</f>
        <v/>
      </c>
      <c r="M11" s="1740" t="str">
        <f>IFERROR(VLOOKUP(A11,Solieu!G:M,7,0),"")</f>
        <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803" t="str">
        <f>TongHopKL!F260</f>
        <v>Ốc siết cáp đồng M11mm2</v>
      </c>
      <c r="D12" s="2804" t="str">
        <f>TongHopKL!G260</f>
        <v>cái</v>
      </c>
      <c r="E12" s="2804">
        <f>TongHopKL!H260</f>
        <v>17</v>
      </c>
      <c r="F12" s="2805">
        <f>TongHopKL!I260</f>
        <v>17</v>
      </c>
      <c r="G12" s="1736" t="str">
        <f>IFERROR(VLOOKUP(A12,Solieu!G:M,3,0),"")</f>
        <v/>
      </c>
      <c r="H12" s="1736"/>
      <c r="I12" s="1740"/>
      <c r="J12" s="1741" t="str">
        <f>IFERROR(VLOOKUP(A12,Solieu!G:M,4,0),"")</f>
        <v/>
      </c>
      <c r="K12" s="1742" t="str">
        <f>IFERROR(VLOOKUP(A12,Solieu!G:M,5,0),"")</f>
        <v/>
      </c>
      <c r="L12" s="1955" t="str">
        <f>IFERROR(VLOOKUP(A12,Solieu!G:M,6,0),"")</f>
        <v/>
      </c>
      <c r="M12" s="1740" t="str">
        <f>IFERROR(VLOOKUP(A12,Solieu!G:M,7,0),"")</f>
        <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803" t="str">
        <f>TongHopKL!F261</f>
        <v>Bulông Φ8x30 + long đền: bắt dây nối đất vào đèn</v>
      </c>
      <c r="D13" s="2804" t="str">
        <f>TongHopKL!G261</f>
        <v>bộ</v>
      </c>
      <c r="E13" s="2804">
        <f>TongHopKL!H261</f>
        <v>17</v>
      </c>
      <c r="F13" s="2805">
        <f>TongHopKL!I261</f>
        <v>17</v>
      </c>
      <c r="G13" s="1736" t="str">
        <f>IFERROR(VLOOKUP(A13,Solieu!G:M,3,0),"")</f>
        <v/>
      </c>
      <c r="H13" s="1736"/>
      <c r="I13" s="1740"/>
      <c r="J13" s="1741" t="str">
        <f>IFERROR(VLOOKUP(A13,Solieu!G:M,4,0),"")</f>
        <v/>
      </c>
      <c r="K13" s="1742" t="str">
        <f>IFERROR(VLOOKUP(A13,Solieu!G:M,5,0),"")</f>
        <v/>
      </c>
      <c r="L13" s="1955" t="str">
        <f>IFERROR(VLOOKUP(A13,Solieu!G:M,6,0),"")</f>
        <v/>
      </c>
      <c r="M13" s="1740" t="str">
        <f>IFERROR(VLOOKUP(A13,Solieu!G:M,7,0),"")</f>
        <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803" t="str">
        <f>TongHopKL!F262</f>
        <v>Đầu cosse ép đồng Cu11mm2</v>
      </c>
      <c r="D14" s="2804" t="str">
        <f>TongHopKL!G262</f>
        <v>cái</v>
      </c>
      <c r="E14" s="2804">
        <f>TongHopKL!H262</f>
        <v>34</v>
      </c>
      <c r="F14" s="2805">
        <f>TongHopKL!I262</f>
        <v>34</v>
      </c>
      <c r="G14" s="1736" t="str">
        <f>IFERROR(VLOOKUP(A14,Solieu!G:M,3,0),"")</f>
        <v/>
      </c>
      <c r="H14" s="1736"/>
      <c r="I14" s="1740"/>
      <c r="J14" s="1741" t="str">
        <f>IFERROR(VLOOKUP(A14,Solieu!G:M,4,0),"")</f>
        <v/>
      </c>
      <c r="K14" s="1742" t="str">
        <f>IFERROR(VLOOKUP(A14,Solieu!G:M,5,0),"")</f>
        <v/>
      </c>
      <c r="L14" s="1955" t="str">
        <f>IFERROR(VLOOKUP(A14,Solieu!G:M,6,0),"")</f>
        <v/>
      </c>
      <c r="M14" s="1740" t="str">
        <f>IFERROR(VLOOKUP(A14,Solieu!G:M,7,0),"")</f>
        <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803" t="str">
        <f>TongHopKL!F263</f>
        <v>Nguồn cấp Camera</v>
      </c>
      <c r="D15" s="2804" t="str">
        <f>TongHopKL!G263</f>
        <v>Bộ</v>
      </c>
      <c r="E15" s="2172">
        <f>TongHopKL!H263</f>
        <v>16</v>
      </c>
      <c r="F15" s="2805">
        <f>TongHopKL!I263</f>
        <v>16</v>
      </c>
      <c r="G15" s="1736" t="str">
        <f>IFERROR(VLOOKUP(A15,Solieu!G:M,3,0),"")</f>
        <v/>
      </c>
      <c r="H15" s="1736"/>
      <c r="I15" s="1740"/>
      <c r="J15" s="1741" t="str">
        <f>IFERROR(VLOOKUP(A15,Solieu!G:M,4,0),"")</f>
        <v/>
      </c>
      <c r="K15" s="1742" t="str">
        <f>IFERROR(VLOOKUP(A15,Solieu!G:M,5,0),"")</f>
        <v/>
      </c>
      <c r="L15" s="1955" t="str">
        <f>IFERROR(VLOOKUP(A15,Solieu!G:M,6,0),"")</f>
        <v/>
      </c>
      <c r="M15" s="1740" t="str">
        <f>IFERROR(VLOOKUP(A15,Solieu!G:M,7,0),"")</f>
        <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803" t="str">
        <f>TongHopKL!F264</f>
        <v>Hộp nhựa bảo vệ nguồn</v>
      </c>
      <c r="D16" s="2804" t="str">
        <f>TongHopKL!G264</f>
        <v>bộ</v>
      </c>
      <c r="E16" s="2804">
        <f>TongHopKL!H264</f>
        <v>16</v>
      </c>
      <c r="F16" s="2805">
        <f>TongHopKL!I264</f>
        <v>16</v>
      </c>
      <c r="G16" s="1736" t="str">
        <f>IFERROR(VLOOKUP(A16,Solieu!G:M,3,0),"")</f>
        <v/>
      </c>
      <c r="H16" s="1736"/>
      <c r="I16" s="1740"/>
      <c r="J16" s="1741" t="str">
        <f>IFERROR(VLOOKUP(A16,Solieu!G:M,4,0),"")</f>
        <v/>
      </c>
      <c r="K16" s="1742" t="str">
        <f>IFERROR(VLOOKUP(A16,Solieu!G:M,5,0),"")</f>
        <v/>
      </c>
      <c r="L16" s="1955" t="str">
        <f>IFERROR(VLOOKUP(A16,Solieu!G:M,6,0),"")</f>
        <v/>
      </c>
      <c r="M16" s="1740" t="str">
        <f>IFERROR(VLOOKUP(A16,Solieu!G:M,7,0),"")</f>
        <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803" t="str">
        <f>TongHopKL!F265</f>
        <v>Ống nhựa PVC-D21 bảo vệ dây nguồn (cây dài 4m)</v>
      </c>
      <c r="D17" s="2804" t="str">
        <f>TongHopKL!G265</f>
        <v>cây</v>
      </c>
      <c r="E17" s="2172">
        <f>TongHopKL!H265</f>
        <v>275</v>
      </c>
      <c r="F17" s="2805">
        <f>TongHopKL!I265</f>
        <v>275</v>
      </c>
      <c r="G17" s="1736" t="str">
        <f>IFERROR(VLOOKUP(A17,Solieu!G:M,3,0),"")</f>
        <v/>
      </c>
      <c r="H17" s="1736"/>
      <c r="I17" s="1740"/>
      <c r="J17" s="1741" t="str">
        <f>IFERROR(VLOOKUP(A17,Solieu!G:M,4,0),"")</f>
        <v/>
      </c>
      <c r="K17" s="1742" t="str">
        <f>IFERROR(VLOOKUP(A17,Solieu!G:M,5,0),"")</f>
        <v/>
      </c>
      <c r="L17" s="1955" t="str">
        <f>IFERROR(VLOOKUP(A17,Solieu!G:M,6,0),"")</f>
        <v/>
      </c>
      <c r="M17" s="1740" t="str">
        <f>IFERROR(VLOOKUP(A17,Solieu!G:M,7,0),"")</f>
        <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803" t="str">
        <f>TongHopKL!F266</f>
        <v>Nối chữ T</v>
      </c>
      <c r="D18" s="2804" t="str">
        <f>TongHopKL!G266</f>
        <v>cái</v>
      </c>
      <c r="E18" s="2172">
        <f>TongHopKL!H266</f>
        <v>68</v>
      </c>
      <c r="F18" s="2805">
        <f>TongHopKL!I266</f>
        <v>68</v>
      </c>
      <c r="G18" s="1736" t="str">
        <f>IFERROR(VLOOKUP(A18,Solieu!G:M,3,0),"")</f>
        <v/>
      </c>
      <c r="H18" s="1736"/>
      <c r="I18" s="1740"/>
      <c r="J18" s="1741" t="str">
        <f>IFERROR(VLOOKUP(A18,Solieu!G:M,4,0),"")</f>
        <v/>
      </c>
      <c r="K18" s="1742" t="str">
        <f>IFERROR(VLOOKUP(A18,Solieu!G:M,5,0),"")</f>
        <v/>
      </c>
      <c r="L18" s="1955" t="str">
        <f>IFERROR(VLOOKUP(A18,Solieu!G:M,6,0),"")</f>
        <v/>
      </c>
      <c r="M18" s="1740" t="str">
        <f>IFERROR(VLOOKUP(A18,Solieu!G:M,7,0),"")</f>
        <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803" t="str">
        <f>TongHopKL!F267</f>
        <v>Co nối</v>
      </c>
      <c r="D19" s="2804" t="str">
        <f>TongHopKL!G267</f>
        <v>bộ</v>
      </c>
      <c r="E19" s="2804">
        <f>TongHopKL!H267</f>
        <v>68</v>
      </c>
      <c r="F19" s="2805">
        <f>TongHopKL!I267</f>
        <v>68</v>
      </c>
      <c r="G19" s="1736" t="str">
        <f>IFERROR(VLOOKUP(A19,Solieu!G:M,3,0),"")</f>
        <v/>
      </c>
      <c r="H19" s="1736"/>
      <c r="I19" s="1740"/>
      <c r="J19" s="1741" t="str">
        <f>IFERROR(VLOOKUP(A19,Solieu!G:M,4,0),"")</f>
        <v/>
      </c>
      <c r="K19" s="1742" t="str">
        <f>IFERROR(VLOOKUP(A19,Solieu!G:M,5,0),"")</f>
        <v/>
      </c>
      <c r="L19" s="1955" t="str">
        <f>IFERROR(VLOOKUP(A19,Solieu!G:M,6,0),"")</f>
        <v/>
      </c>
      <c r="M19" s="1740" t="str">
        <f>IFERROR(VLOOKUP(A19,Solieu!G:M,7,0),"")</f>
        <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803" t="str">
        <f>TongHopKL!F268</f>
        <v>Tủ điện lưu trữ</v>
      </c>
      <c r="D20" s="2804" t="str">
        <f>TongHopKL!G268</f>
        <v>bộ</v>
      </c>
      <c r="E20" s="2804">
        <f>TongHopKL!H268</f>
        <v>2</v>
      </c>
      <c r="F20" s="2805">
        <f>TongHopKL!I268</f>
        <v>2</v>
      </c>
      <c r="G20" s="1736" t="str">
        <f>IFERROR(VLOOKUP(A20,Solieu!G:M,3,0),"")</f>
        <v/>
      </c>
      <c r="H20" s="1736"/>
      <c r="I20" s="1740"/>
      <c r="J20" s="1741" t="str">
        <f>IFERROR(VLOOKUP(A20,Solieu!G:M,4,0),"")</f>
        <v/>
      </c>
      <c r="K20" s="1742" t="str">
        <f>IFERROR(VLOOKUP(A20,Solieu!G:M,5,0),"")</f>
        <v/>
      </c>
      <c r="L20" s="1955" t="str">
        <f>IFERROR(VLOOKUP(A20,Solieu!G:M,6,0),"")</f>
        <v/>
      </c>
      <c r="M20" s="1740" t="str">
        <f>IFERROR(VLOOKUP(A20,Solieu!G:M,7,0),"")</f>
        <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803" t="str">
        <f>TongHopKL!F269</f>
        <v>Xi bi sử dụng cho màn hình Led</v>
      </c>
      <c r="D21" s="2804" t="str">
        <f>TongHopKL!G269</f>
        <v>cái</v>
      </c>
      <c r="E21" s="2804">
        <f>TongHopKL!H269</f>
        <v>16</v>
      </c>
      <c r="F21" s="2805">
        <f>TongHopKL!I269</f>
        <v>16</v>
      </c>
      <c r="G21" s="1736" t="str">
        <f>IFERROR(VLOOKUP(A21,Solieu!G:M,3,0),"")</f>
        <v/>
      </c>
      <c r="H21" s="1736"/>
      <c r="I21" s="1740"/>
      <c r="J21" s="1741" t="str">
        <f>IFERROR(VLOOKUP(A21,Solieu!G:M,4,0),"")</f>
        <v/>
      </c>
      <c r="K21" s="1742" t="str">
        <f>IFERROR(VLOOKUP(A21,Solieu!G:M,5,0),"")</f>
        <v/>
      </c>
      <c r="L21" s="1955" t="str">
        <f>IFERROR(VLOOKUP(A21,Solieu!G:M,6,0),"")</f>
        <v/>
      </c>
      <c r="M21" s="1740" t="str">
        <f>IFERROR(VLOOKUP(A21,Solieu!G:M,7,0),"")</f>
        <v/>
      </c>
      <c r="N21" s="1268" t="s">
        <v>4217</v>
      </c>
      <c r="O21" s="1483">
        <f t="shared" si="0"/>
        <v>1</v>
      </c>
      <c r="P21" s="1264"/>
      <c r="Q21" s="1438"/>
      <c r="R21" s="1484"/>
      <c r="S21" s="862"/>
      <c r="T21" s="862"/>
      <c r="U21" s="862"/>
      <c r="V21" s="862"/>
      <c r="W21" s="862"/>
      <c r="X21" s="862"/>
      <c r="Y21" s="862"/>
      <c r="Z21" s="862"/>
      <c r="AA21" s="862"/>
    </row>
    <row r="22" spans="1:27" s="863" customFormat="1" ht="35.1" customHeight="1">
      <c r="A22" s="2171">
        <v>17</v>
      </c>
      <c r="B22" s="1736">
        <f>SUM($O$6:O22)</f>
        <v>17</v>
      </c>
      <c r="C22" s="2803" t="str">
        <f>TongHopKL!F270</f>
        <v>Led dây 50X50mm (20m một trụ) (sử dụng nguồn điện 220V.</v>
      </c>
      <c r="D22" s="2804" t="str">
        <f>TongHopKL!G270</f>
        <v>m</v>
      </c>
      <c r="E22" s="2804">
        <f>TongHopKL!H270</f>
        <v>680</v>
      </c>
      <c r="F22" s="2805">
        <f>TongHopKL!I270</f>
        <v>680</v>
      </c>
      <c r="G22" s="1736" t="str">
        <f>IFERROR(VLOOKUP(A22,Solieu!G:M,3,0),"")</f>
        <v/>
      </c>
      <c r="H22" s="1736"/>
      <c r="I22" s="1740"/>
      <c r="J22" s="1741" t="str">
        <f>IFERROR(VLOOKUP(A22,Solieu!G:M,4,0),"")</f>
        <v/>
      </c>
      <c r="K22" s="1742" t="str">
        <f>IFERROR(VLOOKUP(A22,Solieu!G:M,5,0),"")</f>
        <v/>
      </c>
      <c r="L22" s="1955" t="str">
        <f>IFERROR(VLOOKUP(A22,Solieu!G:M,6,0),"")</f>
        <v/>
      </c>
      <c r="M22" s="1740" t="str">
        <f>IFERROR(VLOOKUP(A22,Solieu!G:M,7,0),"")</f>
        <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803" t="str">
        <f>TongHopKL!F271</f>
        <v>Bộ chuyển đổi nguồn điện AC sang nguồn điện DC</v>
      </c>
      <c r="D23" s="2804" t="str">
        <f>TongHopKL!G271</f>
        <v>bộ</v>
      </c>
      <c r="E23" s="2804">
        <f>TongHopKL!H271</f>
        <v>34</v>
      </c>
      <c r="F23" s="2805">
        <f>TongHopKL!I271</f>
        <v>34</v>
      </c>
      <c r="G23" s="1736" t="str">
        <f>IFERROR(VLOOKUP(A23,Solieu!G:M,3,0),"")</f>
        <v/>
      </c>
      <c r="H23" s="1736"/>
      <c r="I23" s="1740"/>
      <c r="J23" s="1741" t="str">
        <f>IFERROR(VLOOKUP(A23,Solieu!G:M,4,0),"")</f>
        <v/>
      </c>
      <c r="K23" s="1742" t="str">
        <f>IFERROR(VLOOKUP(A23,Solieu!G:M,5,0),"")</f>
        <v/>
      </c>
      <c r="L23" s="1955" t="str">
        <f>IFERROR(VLOOKUP(A23,Solieu!G:M,6,0),"")</f>
        <v/>
      </c>
      <c r="M23" s="1740" t="str">
        <f>IFERROR(VLOOKUP(A23,Solieu!G:M,7,0),"")</f>
        <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803" t="str">
        <f>TongHopKL!F272</f>
        <v>Keo alu (500ml/chai)</v>
      </c>
      <c r="D24" s="2804" t="str">
        <f>TongHopKL!G272</f>
        <v>Chai</v>
      </c>
      <c r="E24" s="2804">
        <f>TongHopKL!H272</f>
        <v>34</v>
      </c>
      <c r="F24" s="2805">
        <f>TongHopKL!I272</f>
        <v>34</v>
      </c>
      <c r="G24" s="1736" t="str">
        <f>IFERROR(VLOOKUP(A24,Solieu!G:M,3,0),"")</f>
        <v>Cty TNHHSX-TM Dây &amp; Cáp Điện Tài Trường Thành</v>
      </c>
      <c r="H24" s="1736"/>
      <c r="I24" s="1740"/>
      <c r="J24" s="1741" t="str">
        <f>IFERROR(VLOOKUP(A24,Solieu!G:M,4,0),"")</f>
        <v>TTT-025LA.KCS1219/04</v>
      </c>
      <c r="K24" s="1742">
        <f>IFERROR(VLOOKUP(A24,Solieu!G:M,5,0),"")</f>
        <v>43781</v>
      </c>
      <c r="L24" s="1955">
        <f>IFERROR(VLOOKUP(A24,Solieu!G:M,6,0),"")</f>
        <v>0</v>
      </c>
      <c r="M24" s="1740">
        <f>IFERROR(VLOOKUP(A24,Solieu!G:M,7,0),"")</f>
        <v>0</v>
      </c>
      <c r="N24" s="1268" t="s">
        <v>4217</v>
      </c>
      <c r="O24" s="1483">
        <f t="shared" si="0"/>
        <v>1</v>
      </c>
      <c r="P24" s="1264"/>
      <c r="Q24" s="1438"/>
      <c r="R24" s="1484"/>
      <c r="S24" s="862"/>
      <c r="T24" s="862"/>
      <c r="U24" s="862"/>
      <c r="V24" s="862"/>
      <c r="W24" s="862"/>
      <c r="X24" s="862"/>
      <c r="Y24" s="862"/>
      <c r="Z24" s="862"/>
      <c r="AA24" s="862"/>
    </row>
    <row r="25" spans="1:27" s="863" customFormat="1" ht="35.1" customHeight="1">
      <c r="A25" s="2171">
        <v>20</v>
      </c>
      <c r="B25" s="1736">
        <f>SUM($O$6:O25)</f>
        <v>20</v>
      </c>
      <c r="C25" s="1737"/>
      <c r="D25" s="1738"/>
      <c r="E25" s="1739"/>
      <c r="F25" s="1736"/>
      <c r="G25" s="1736" t="str">
        <f>IFERROR(VLOOKUP(A25,Solieu!G:M,3,0),"")</f>
        <v>nt</v>
      </c>
      <c r="H25" s="1736"/>
      <c r="I25" s="1740"/>
      <c r="J25" s="1741" t="str">
        <f>IFERROR(VLOOKUP(A25,Solieu!G:M,4,0),"")</f>
        <v>nt</v>
      </c>
      <c r="K25" s="1742" t="str">
        <f>IFERROR(VLOOKUP(A25,Solieu!G:M,5,0),"")</f>
        <v>nt</v>
      </c>
      <c r="L25" s="1955">
        <f>IFERROR(VLOOKUP(A25,Solieu!G:M,6,0),"")</f>
        <v>0</v>
      </c>
      <c r="M25" s="1740">
        <f>IFERROR(VLOOKUP(A25,Solieu!G:M,7,0),"")</f>
        <v>0</v>
      </c>
      <c r="N25" s="1268" t="s">
        <v>4217</v>
      </c>
      <c r="O25" s="1483">
        <f t="shared" si="0"/>
        <v>1</v>
      </c>
      <c r="P25" s="1264"/>
      <c r="Q25" s="1438"/>
      <c r="R25" s="1484"/>
      <c r="S25" s="862"/>
      <c r="T25" s="862"/>
      <c r="U25" s="862"/>
      <c r="V25" s="862"/>
      <c r="W25" s="862"/>
      <c r="X25" s="862"/>
      <c r="Y25" s="862"/>
      <c r="Z25" s="862"/>
      <c r="AA25" s="862"/>
    </row>
    <row r="26" spans="1:27" s="863" customFormat="1" ht="35.1" customHeight="1">
      <c r="A26" s="2171">
        <v>21</v>
      </c>
      <c r="B26" s="1736">
        <f>SUM($O$6:O26)</f>
        <v>20</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t="str">
        <f>IFERROR(VLOOKUP(A26,Solieu!G:M,4,0),"")</f>
        <v>nt</v>
      </c>
      <c r="K26" s="1742" t="str">
        <f>IFERROR(VLOOKUP(A26,Solieu!G:M,5,0),"")</f>
        <v>nt</v>
      </c>
      <c r="L26" s="1955">
        <f>IFERROR(VLOOKUP(A26,Solieu!G:M,6,0),"")</f>
        <v>0</v>
      </c>
      <c r="M26" s="1740">
        <f>IFERROR(VLOOKUP(A26,Solieu!G:M,7,0),"")</f>
        <v>0</v>
      </c>
      <c r="N26" s="1268" t="s">
        <v>4217</v>
      </c>
      <c r="O26" s="1483" t="str">
        <f t="shared" si="0"/>
        <v/>
      </c>
      <c r="P26" s="1264"/>
      <c r="Q26" s="1438"/>
      <c r="R26" s="1484"/>
      <c r="S26" s="862"/>
      <c r="T26" s="862"/>
      <c r="U26" s="862"/>
      <c r="V26" s="862"/>
      <c r="W26" s="862"/>
      <c r="X26" s="862"/>
      <c r="Y26" s="862"/>
      <c r="Z26" s="862"/>
      <c r="AA26" s="862"/>
    </row>
    <row r="27" spans="1:27" s="863" customFormat="1" ht="35.1" customHeight="1">
      <c r="A27" s="2171">
        <v>22</v>
      </c>
      <c r="B27" s="1736">
        <f>SUM($O$6:O27)</f>
        <v>20</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t="str">
        <f>IFERROR(VLOOKUP(A27,Solieu!G:M,4,0),"")</f>
        <v>nt</v>
      </c>
      <c r="K27" s="1742" t="str">
        <f>IFERROR(VLOOKUP(A27,Solieu!G:M,5,0),"")</f>
        <v>nt</v>
      </c>
      <c r="L27" s="1955">
        <f>IFERROR(VLOOKUP(A27,Solieu!G:M,6,0),"")</f>
        <v>0</v>
      </c>
      <c r="M27" s="1740">
        <f>IFERROR(VLOOKUP(A27,Solieu!G:M,7,0),"")</f>
        <v>0</v>
      </c>
      <c r="N27" s="1268" t="s">
        <v>4217</v>
      </c>
      <c r="O27" s="1483" t="str">
        <f t="shared" si="0"/>
        <v/>
      </c>
      <c r="P27" s="1264"/>
      <c r="Q27" s="1438"/>
      <c r="R27" s="1484"/>
      <c r="S27" s="862"/>
      <c r="T27" s="862"/>
      <c r="U27" s="862"/>
      <c r="V27" s="862"/>
      <c r="W27" s="862"/>
      <c r="X27" s="862"/>
      <c r="Y27" s="862"/>
      <c r="Z27" s="862"/>
      <c r="AA27" s="862"/>
    </row>
    <row r="28" spans="1:27" s="863" customFormat="1" ht="35.1" customHeight="1">
      <c r="A28" s="2171">
        <v>23</v>
      </c>
      <c r="B28" s="1736">
        <f>SUM($O$6:O28)</f>
        <v>20</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t="str">
        <f>IFERROR(VLOOKUP(A28,Solieu!G:M,4,0),"")</f>
        <v>nt</v>
      </c>
      <c r="K28" s="1742" t="str">
        <f>IFERROR(VLOOKUP(A28,Solieu!G:M,5,0),"")</f>
        <v>nt</v>
      </c>
      <c r="L28" s="1955">
        <f>IFERROR(VLOOKUP(A28,Solieu!G:M,6,0),"")</f>
        <v>0</v>
      </c>
      <c r="M28" s="1740">
        <f>IFERROR(VLOOKUP(A28,Solieu!G:M,7,0),"")</f>
        <v>0</v>
      </c>
      <c r="N28" s="1268" t="s">
        <v>4217</v>
      </c>
      <c r="O28" s="1483" t="str">
        <f t="shared" si="0"/>
        <v/>
      </c>
      <c r="P28" s="1264"/>
      <c r="Q28" s="1438"/>
      <c r="R28" s="1484"/>
      <c r="S28" s="862"/>
      <c r="T28" s="862"/>
      <c r="U28" s="862"/>
      <c r="V28" s="862"/>
      <c r="W28" s="862"/>
      <c r="X28" s="862"/>
      <c r="Y28" s="862"/>
      <c r="Z28" s="862"/>
      <c r="AA28" s="862"/>
    </row>
    <row r="29" spans="1:27" s="863" customFormat="1" ht="35.1" customHeight="1">
      <c r="A29" s="2171">
        <v>24</v>
      </c>
      <c r="B29" s="1736">
        <f>SUM($O$6:O29)</f>
        <v>20</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t="str">
        <f>IFERROR(VLOOKUP(A29,Solieu!G:M,4,0),"")</f>
        <v>nt</v>
      </c>
      <c r="K29" s="1742" t="str">
        <f>IFERROR(VLOOKUP(A29,Solieu!G:M,5,0),"")</f>
        <v>nt</v>
      </c>
      <c r="L29" s="1955">
        <f>IFERROR(VLOOKUP(A29,Solieu!G:M,6,0),"")</f>
        <v>0</v>
      </c>
      <c r="M29" s="1740">
        <f>IFERROR(VLOOKUP(A29,Solieu!G:M,7,0),"")</f>
        <v>0</v>
      </c>
      <c r="N29" s="1268" t="s">
        <v>4217</v>
      </c>
      <c r="O29" s="1483" t="str">
        <f t="shared" si="0"/>
        <v/>
      </c>
      <c r="P29" s="1264"/>
      <c r="Q29" s="1438"/>
      <c r="R29" s="1484"/>
      <c r="S29" s="862"/>
      <c r="T29" s="862"/>
      <c r="U29" s="862"/>
      <c r="V29" s="862"/>
      <c r="W29" s="862"/>
      <c r="X29" s="862"/>
      <c r="Y29" s="862"/>
      <c r="Z29" s="862"/>
      <c r="AA29" s="862"/>
    </row>
    <row r="30" spans="1:27" s="863" customFormat="1" ht="35.1" customHeight="1">
      <c r="A30" s="2171">
        <v>25</v>
      </c>
      <c r="B30" s="1736">
        <f>SUM($O$6:O30)</f>
        <v>20</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t="str">
        <f>IFERROR(VLOOKUP(A30,Solieu!G:M,4,0),"")</f>
        <v>nt</v>
      </c>
      <c r="K30" s="1742" t="str">
        <f>IFERROR(VLOOKUP(A30,Solieu!G:M,5,0),"")</f>
        <v>nt</v>
      </c>
      <c r="L30" s="1955">
        <f>IFERROR(VLOOKUP(A30,Solieu!G:M,6,0),"")</f>
        <v>0</v>
      </c>
      <c r="M30" s="1740">
        <f>IFERROR(VLOOKUP(A30,Solieu!G:M,7,0),"")</f>
        <v>0</v>
      </c>
      <c r="N30" s="1268" t="s">
        <v>4217</v>
      </c>
      <c r="O30" s="1483" t="str">
        <f t="shared" si="0"/>
        <v/>
      </c>
      <c r="P30" s="1264"/>
      <c r="Q30" s="1438"/>
      <c r="R30" s="1484"/>
      <c r="S30" s="862"/>
      <c r="T30" s="862"/>
      <c r="U30" s="862"/>
      <c r="V30" s="862"/>
      <c r="W30" s="862"/>
      <c r="X30" s="862"/>
      <c r="Y30" s="862"/>
      <c r="Z30" s="862"/>
      <c r="AA30" s="862"/>
    </row>
    <row r="31" spans="1:27" s="863" customFormat="1" ht="35.1" customHeight="1">
      <c r="A31" s="2171">
        <v>26</v>
      </c>
      <c r="B31" s="1736">
        <f>SUM($O$6:O31)</f>
        <v>20</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t="str">
        <f>IFERROR(VLOOKUP(A31,Solieu!G:M,4,0),"")</f>
        <v>nt</v>
      </c>
      <c r="K31" s="1742" t="str">
        <f>IFERROR(VLOOKUP(A31,Solieu!G:M,5,0),"")</f>
        <v>nt</v>
      </c>
      <c r="L31" s="1955">
        <f>IFERROR(VLOOKUP(A31,Solieu!G:M,6,0),"")</f>
        <v>0</v>
      </c>
      <c r="M31" s="1740">
        <f>IFERROR(VLOOKUP(A31,Solieu!G:M,7,0),"")</f>
        <v>0</v>
      </c>
      <c r="N31" s="1268" t="s">
        <v>4217</v>
      </c>
      <c r="O31" s="1483" t="str">
        <f t="shared" si="0"/>
        <v/>
      </c>
      <c r="P31" s="1264"/>
      <c r="Q31" s="1438"/>
      <c r="R31" s="1484"/>
      <c r="S31" s="862"/>
      <c r="T31" s="862"/>
      <c r="U31" s="862"/>
      <c r="V31" s="862"/>
      <c r="W31" s="862"/>
      <c r="X31" s="862"/>
      <c r="Y31" s="862"/>
      <c r="Z31" s="862"/>
      <c r="AA31" s="862"/>
    </row>
    <row r="32" spans="1:27" s="863" customFormat="1" ht="35.1" customHeight="1">
      <c r="A32" s="2171">
        <v>27</v>
      </c>
      <c r="B32" s="1736">
        <f>SUM($O$6:O32)</f>
        <v>20</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t="str">
        <f>IFERROR(VLOOKUP(A32,Solieu!G:M,4,0),"")</f>
        <v>nt</v>
      </c>
      <c r="K32" s="1742" t="str">
        <f>IFERROR(VLOOKUP(A32,Solieu!G:M,5,0),"")</f>
        <v>nt</v>
      </c>
      <c r="L32" s="1955">
        <f>IFERROR(VLOOKUP(A32,Solieu!G:M,6,0),"")</f>
        <v>0</v>
      </c>
      <c r="M32" s="1740">
        <f>IFERROR(VLOOKUP(A32,Solieu!G:M,7,0),"")</f>
        <v>0</v>
      </c>
      <c r="N32" s="1268" t="s">
        <v>4217</v>
      </c>
      <c r="O32" s="1483" t="str">
        <f t="shared" si="0"/>
        <v/>
      </c>
      <c r="P32" s="1264"/>
      <c r="Q32" s="1438"/>
      <c r="R32" s="1484"/>
      <c r="S32" s="862"/>
      <c r="T32" s="862"/>
      <c r="U32" s="862"/>
      <c r="V32" s="862"/>
      <c r="W32" s="862"/>
      <c r="X32" s="862"/>
      <c r="Y32" s="862"/>
      <c r="Z32" s="862"/>
      <c r="AA32" s="862"/>
    </row>
    <row r="33" spans="1:27" s="863" customFormat="1" ht="35.1" customHeight="1">
      <c r="A33" s="2171">
        <v>28</v>
      </c>
      <c r="B33" s="1736">
        <f>SUM($O$6:O33)</f>
        <v>20</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t="str">
        <f>IFERROR(VLOOKUP(A33,Solieu!G:M,4,0),"")</f>
        <v>nt</v>
      </c>
      <c r="K33" s="1742" t="str">
        <f>IFERROR(VLOOKUP(A33,Solieu!G:M,5,0),"")</f>
        <v>nt</v>
      </c>
      <c r="L33" s="1955">
        <f>IFERROR(VLOOKUP(A33,Solieu!G:M,6,0),"")</f>
        <v>0</v>
      </c>
      <c r="M33" s="1740">
        <f>IFERROR(VLOOKUP(A33,Solieu!G:M,7,0),"")</f>
        <v>0</v>
      </c>
      <c r="N33" s="1268" t="s">
        <v>4217</v>
      </c>
      <c r="O33" s="1483" t="str">
        <f t="shared" si="0"/>
        <v/>
      </c>
      <c r="P33" s="1264"/>
      <c r="Q33" s="1438"/>
      <c r="R33" s="1484"/>
      <c r="S33" s="862"/>
      <c r="T33" s="862"/>
      <c r="U33" s="862"/>
      <c r="V33" s="862"/>
      <c r="W33" s="862"/>
      <c r="X33" s="862"/>
      <c r="Y33" s="862"/>
      <c r="Z33" s="862"/>
      <c r="AA33" s="862"/>
    </row>
    <row r="34" spans="1:27" s="863" customFormat="1" ht="35.1" customHeight="1">
      <c r="A34" s="2171">
        <v>29</v>
      </c>
      <c r="B34" s="1736">
        <f>SUM($O$6:O34)</f>
        <v>20</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t="str">
        <f>IFERROR(VLOOKUP(A34,Solieu!G:M,4,0),"")</f>
        <v>nt</v>
      </c>
      <c r="K34" s="1742" t="str">
        <f>IFERROR(VLOOKUP(A34,Solieu!G:M,5,0),"")</f>
        <v>nt</v>
      </c>
      <c r="L34" s="1955">
        <f>IFERROR(VLOOKUP(A34,Solieu!G:M,6,0),"")</f>
        <v>0</v>
      </c>
      <c r="M34" s="1740">
        <f>IFERROR(VLOOKUP(A34,Solieu!G:M,7,0),"")</f>
        <v>0</v>
      </c>
      <c r="N34" s="1268" t="s">
        <v>4217</v>
      </c>
      <c r="O34" s="1483" t="str">
        <f t="shared" si="0"/>
        <v/>
      </c>
      <c r="P34" s="1264"/>
      <c r="Q34" s="1438"/>
      <c r="R34" s="1484"/>
      <c r="S34" s="862"/>
      <c r="T34" s="862"/>
      <c r="U34" s="862"/>
      <c r="V34" s="862"/>
      <c r="W34" s="862"/>
      <c r="X34" s="862"/>
      <c r="Y34" s="862"/>
      <c r="Z34" s="862"/>
      <c r="AA34" s="862"/>
    </row>
    <row r="35" spans="1:27" s="863" customFormat="1" ht="35.1" customHeight="1">
      <c r="A35" s="2171">
        <v>30</v>
      </c>
      <c r="B35" s="1736">
        <f>SUM($O$6:O35)</f>
        <v>20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t="str">
        <f>IFERROR(VLOOKUP(A35,Solieu!G:M,4,0),"")</f>
        <v>nt</v>
      </c>
      <c r="K35" s="1742" t="str">
        <f>IFERROR(VLOOKUP(A35,Solieu!G:M,5,0),"")</f>
        <v>nt</v>
      </c>
      <c r="L35" s="1955">
        <f>IFERROR(VLOOKUP(A35,Solieu!G:M,6,0),"")</f>
        <v>0</v>
      </c>
      <c r="M35" s="1740">
        <f>IFERROR(VLOOKUP(A35,Solieu!G:M,7,0),"")</f>
        <v>0</v>
      </c>
      <c r="N35" s="1268" t="s">
        <v>4217</v>
      </c>
      <c r="O35" s="1483" t="str">
        <f t="shared" si="0"/>
        <v/>
      </c>
      <c r="P35" s="1264"/>
      <c r="Q35" s="1438"/>
      <c r="R35" s="1484"/>
      <c r="S35" s="862"/>
      <c r="T35" s="862"/>
      <c r="U35" s="862"/>
      <c r="V35" s="862"/>
      <c r="W35" s="862"/>
      <c r="X35" s="862"/>
      <c r="Y35" s="862"/>
      <c r="Z35" s="862"/>
      <c r="AA35" s="862"/>
    </row>
    <row r="36" spans="1:27" s="863" customFormat="1" ht="35.1" customHeight="1">
      <c r="A36" s="2171">
        <v>31</v>
      </c>
      <c r="B36" s="1736">
        <f>SUM($O$6:O36)</f>
        <v>20</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t="str">
        <f>IFERROR(VLOOKUP(A36,Solieu!G:M,4,0),"")</f>
        <v>nt</v>
      </c>
      <c r="K36" s="1742" t="str">
        <f>IFERROR(VLOOKUP(A36,Solieu!G:M,5,0),"")</f>
        <v>nt</v>
      </c>
      <c r="L36" s="1955">
        <f>IFERROR(VLOOKUP(A36,Solieu!G:M,6,0),"")</f>
        <v>0</v>
      </c>
      <c r="M36" s="1740">
        <f>IFERROR(VLOOKUP(A36,Solieu!G:M,7,0),"")</f>
        <v>0</v>
      </c>
      <c r="N36" s="1268" t="s">
        <v>4217</v>
      </c>
      <c r="O36" s="1483" t="str">
        <f t="shared" si="0"/>
        <v/>
      </c>
      <c r="P36" s="1264"/>
      <c r="Q36" s="1438"/>
      <c r="R36" s="1484"/>
      <c r="S36" s="862"/>
      <c r="T36" s="862"/>
      <c r="U36" s="862"/>
      <c r="V36" s="862"/>
      <c r="W36" s="862"/>
      <c r="X36" s="862"/>
      <c r="Y36" s="862"/>
      <c r="Z36" s="862"/>
      <c r="AA36" s="862"/>
    </row>
    <row r="37" spans="1:27" s="863" customFormat="1" ht="35.1" customHeight="1">
      <c r="A37" s="2171">
        <v>32</v>
      </c>
      <c r="B37" s="1736">
        <f>SUM($O$6:O37)</f>
        <v>20</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t="str">
        <f>IFERROR(VLOOKUP(A37,Solieu!G:M,4,0),"")</f>
        <v>nt</v>
      </c>
      <c r="K37" s="1742" t="str">
        <f>IFERROR(VLOOKUP(A37,Solieu!G:M,5,0),"")</f>
        <v>nt</v>
      </c>
      <c r="L37" s="1955">
        <f>IFERROR(VLOOKUP(A37,Solieu!G:M,6,0),"")</f>
        <v>0</v>
      </c>
      <c r="M37" s="1740">
        <f>IFERROR(VLOOKUP(A37,Solieu!G:M,7,0),"")</f>
        <v>0</v>
      </c>
      <c r="N37" s="1268" t="s">
        <v>4217</v>
      </c>
      <c r="O37" s="1483" t="str">
        <f t="shared" si="0"/>
        <v/>
      </c>
      <c r="P37" s="1264"/>
      <c r="Q37" s="1438"/>
      <c r="R37" s="1484"/>
      <c r="S37" s="862"/>
      <c r="T37" s="862"/>
      <c r="U37" s="862"/>
      <c r="V37" s="862"/>
      <c r="W37" s="862"/>
      <c r="X37" s="862"/>
      <c r="Y37" s="862"/>
      <c r="Z37" s="862"/>
      <c r="AA37" s="862"/>
    </row>
    <row r="38" spans="1:27" s="863" customFormat="1" ht="35.1" customHeight="1">
      <c r="A38" s="2171">
        <v>33</v>
      </c>
      <c r="B38" s="1736">
        <f>SUM($O$6:O38)</f>
        <v>20</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t="str">
        <f>IFERROR(VLOOKUP(A38,Solieu!G:M,4,0),"")</f>
        <v>nt</v>
      </c>
      <c r="K38" s="1742" t="str">
        <f>IFERROR(VLOOKUP(A38,Solieu!G:M,5,0),"")</f>
        <v>nt</v>
      </c>
      <c r="L38" s="1955">
        <f>IFERROR(VLOOKUP(A38,Solieu!G:M,6,0),"")</f>
        <v>0</v>
      </c>
      <c r="M38" s="1740">
        <f>IFERROR(VLOOKUP(A38,Solieu!G:M,7,0),"")</f>
        <v>0</v>
      </c>
      <c r="N38" s="1268" t="s">
        <v>4217</v>
      </c>
      <c r="O38" s="1483" t="str">
        <f t="shared" si="0"/>
        <v/>
      </c>
      <c r="P38" s="1264"/>
      <c r="Q38" s="1438"/>
      <c r="R38" s="1484"/>
      <c r="S38" s="862"/>
      <c r="T38" s="862"/>
      <c r="U38" s="862"/>
      <c r="V38" s="862"/>
      <c r="W38" s="862"/>
      <c r="X38" s="862"/>
      <c r="Y38" s="862"/>
      <c r="Z38" s="862"/>
      <c r="AA38" s="862"/>
    </row>
    <row r="39" spans="1:27" s="863" customFormat="1" ht="56.25" customHeight="1">
      <c r="A39" s="2171">
        <v>34</v>
      </c>
      <c r="B39" s="1736">
        <f>SUM($O$6:O39)</f>
        <v>20</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t="str">
        <f>IFERROR(VLOOKUP(A39,Solieu!G:M,4,0),"")</f>
        <v>nt</v>
      </c>
      <c r="K39" s="1742" t="str">
        <f>IFERROR(VLOOKUP(A39,Solieu!G:M,5,0),"")</f>
        <v>nt</v>
      </c>
      <c r="L39" s="1955">
        <f>IFERROR(VLOOKUP(A39,Solieu!G:M,6,0),"")</f>
        <v>0</v>
      </c>
      <c r="M39" s="1740">
        <f>IFERROR(VLOOKUP(A39,Solieu!G:M,7,0),"")</f>
        <v>0</v>
      </c>
      <c r="N39" s="1268" t="s">
        <v>4217</v>
      </c>
      <c r="O39" s="1483" t="str">
        <f t="shared" si="0"/>
        <v/>
      </c>
      <c r="P39" s="1264"/>
      <c r="Q39" s="1438"/>
      <c r="R39" s="1484"/>
      <c r="S39" s="862"/>
      <c r="T39" s="862"/>
      <c r="U39" s="862"/>
      <c r="V39" s="862"/>
      <c r="W39" s="862"/>
      <c r="X39" s="862"/>
      <c r="Y39" s="862"/>
      <c r="Z39" s="862"/>
      <c r="AA39" s="862"/>
    </row>
    <row r="40" spans="1:27" s="863" customFormat="1" ht="56.25" customHeight="1">
      <c r="A40" s="2171">
        <v>35</v>
      </c>
      <c r="B40" s="1736">
        <f>SUM($O$6:O40)</f>
        <v>20</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t="str">
        <f>IFERROR(VLOOKUP(A40,Solieu!G:M,4,0),"")</f>
        <v>nt</v>
      </c>
      <c r="K40" s="1742" t="str">
        <f>IFERROR(VLOOKUP(A40,Solieu!G:M,5,0),"")</f>
        <v>nt</v>
      </c>
      <c r="L40" s="1955">
        <f>IFERROR(VLOOKUP(A40,Solieu!G:M,6,0),"")</f>
        <v>0</v>
      </c>
      <c r="M40" s="1740">
        <f>IFERROR(VLOOKUP(A40,Solieu!G:M,7,0),"")</f>
        <v>0</v>
      </c>
      <c r="N40" s="1268" t="s">
        <v>4217</v>
      </c>
      <c r="O40" s="1483" t="str">
        <f t="shared" si="0"/>
        <v/>
      </c>
      <c r="P40" s="1264"/>
      <c r="Q40" s="1438"/>
      <c r="R40" s="1484"/>
      <c r="S40" s="862"/>
      <c r="T40" s="862"/>
      <c r="U40" s="862"/>
      <c r="V40" s="862"/>
      <c r="W40" s="862"/>
      <c r="X40" s="862"/>
      <c r="Y40" s="862"/>
      <c r="Z40" s="862"/>
      <c r="AA40" s="862"/>
    </row>
    <row r="41" spans="1:27" s="863" customFormat="1" ht="35.1" customHeight="1">
      <c r="A41" s="2171">
        <v>36</v>
      </c>
      <c r="B41" s="1736">
        <f>SUM($O$6:O41)</f>
        <v>20</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t="str">
        <f>IFERROR(VLOOKUP(A41,Solieu!G:M,4,0),"")</f>
        <v>nt</v>
      </c>
      <c r="K41" s="1742" t="str">
        <f>IFERROR(VLOOKUP(A41,Solieu!G:M,5,0),"")</f>
        <v>nt</v>
      </c>
      <c r="L41" s="1955">
        <f>IFERROR(VLOOKUP(A41,Solieu!G:M,6,0),"")</f>
        <v>0</v>
      </c>
      <c r="M41" s="1740">
        <f>IFERROR(VLOOKUP(A41,Solieu!G:M,7,0),"")</f>
        <v>0</v>
      </c>
      <c r="N41" s="1268" t="s">
        <v>4217</v>
      </c>
      <c r="O41" s="1483" t="str">
        <f t="shared" si="0"/>
        <v/>
      </c>
      <c r="P41" s="1264"/>
      <c r="Q41" s="1438"/>
      <c r="R41" s="1484"/>
      <c r="S41" s="862"/>
      <c r="T41" s="862"/>
      <c r="U41" s="862"/>
      <c r="V41" s="862"/>
      <c r="W41" s="862"/>
      <c r="X41" s="862"/>
      <c r="Y41" s="862"/>
      <c r="Z41" s="862"/>
      <c r="AA41" s="862"/>
    </row>
    <row r="42" spans="1:27" s="863" customFormat="1" ht="35.1" customHeight="1">
      <c r="A42" s="2171">
        <v>37</v>
      </c>
      <c r="B42" s="1736">
        <f>SUM($O$6:O42)</f>
        <v>20</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t="str">
        <f>IFERROR(VLOOKUP(A42,Solieu!G:M,4,0),"")</f>
        <v>nt</v>
      </c>
      <c r="K42" s="1742" t="str">
        <f>IFERROR(VLOOKUP(A42,Solieu!G:M,5,0),"")</f>
        <v>nt</v>
      </c>
      <c r="L42" s="1955">
        <f>IFERROR(VLOOKUP(A42,Solieu!G:M,6,0),"")</f>
        <v>0</v>
      </c>
      <c r="M42" s="1740">
        <f>IFERROR(VLOOKUP(A42,Solieu!G:M,7,0),"")</f>
        <v>0</v>
      </c>
      <c r="N42" s="1268" t="s">
        <v>4217</v>
      </c>
      <c r="O42" s="1483" t="str">
        <f t="shared" si="0"/>
        <v/>
      </c>
      <c r="P42" s="1264"/>
      <c r="Q42" s="1438"/>
      <c r="R42" s="1484"/>
      <c r="S42" s="862"/>
      <c r="T42" s="862"/>
      <c r="U42" s="862"/>
      <c r="V42" s="862"/>
      <c r="W42" s="862"/>
      <c r="X42" s="862"/>
      <c r="Y42" s="862"/>
      <c r="Z42" s="862"/>
      <c r="AA42" s="862"/>
    </row>
    <row r="43" spans="1:27" s="863" customFormat="1" ht="35.1" customHeight="1">
      <c r="A43" s="2171">
        <v>38</v>
      </c>
      <c r="B43" s="1736">
        <f>SUM($O$6:O43)</f>
        <v>20</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t="str">
        <f>IFERROR(VLOOKUP(A43,Solieu!G:M,4,0),"")</f>
        <v>nt</v>
      </c>
      <c r="K43" s="1742" t="str">
        <f>IFERROR(VLOOKUP(A43,Solieu!G:M,5,0),"")</f>
        <v>nt</v>
      </c>
      <c r="L43" s="1955">
        <f>IFERROR(VLOOKUP(A43,Solieu!G:M,6,0),"")</f>
        <v>0</v>
      </c>
      <c r="M43" s="1740">
        <f>IFERROR(VLOOKUP(A43,Solieu!G:M,7,0),"")</f>
        <v>0</v>
      </c>
      <c r="N43" s="1268" t="s">
        <v>4217</v>
      </c>
      <c r="O43" s="1483" t="str">
        <f t="shared" si="0"/>
        <v/>
      </c>
      <c r="P43" s="1264"/>
      <c r="Q43" s="1438"/>
      <c r="R43" s="1484"/>
      <c r="S43" s="862"/>
      <c r="T43" s="862"/>
      <c r="U43" s="862"/>
      <c r="V43" s="862"/>
      <c r="W43" s="862"/>
      <c r="X43" s="862"/>
      <c r="Y43" s="862"/>
      <c r="Z43" s="862"/>
      <c r="AA43" s="862"/>
    </row>
    <row r="44" spans="1:27" s="863" customFormat="1" ht="35.1" customHeight="1">
      <c r="A44" s="2171">
        <v>39</v>
      </c>
      <c r="B44" s="1736">
        <f>SUM($O$6:O44)</f>
        <v>20</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t="str">
        <f>IFERROR(VLOOKUP(A44,Solieu!G:M,4,0),"")</f>
        <v>nt</v>
      </c>
      <c r="K44" s="1742" t="str">
        <f>IFERROR(VLOOKUP(A44,Solieu!G:M,5,0),"")</f>
        <v>nt</v>
      </c>
      <c r="L44" s="1955">
        <f>IFERROR(VLOOKUP(A44,Solieu!G:M,6,0),"")</f>
        <v>0</v>
      </c>
      <c r="M44" s="1740">
        <f>IFERROR(VLOOKUP(A44,Solieu!G:M,7,0),"")</f>
        <v>0</v>
      </c>
      <c r="N44" s="1268" t="s">
        <v>4217</v>
      </c>
      <c r="O44" s="1483" t="str">
        <f t="shared" si="0"/>
        <v/>
      </c>
      <c r="P44" s="1264"/>
      <c r="Q44" s="1438"/>
      <c r="R44" s="1484"/>
      <c r="S44" s="862"/>
      <c r="T44" s="862"/>
      <c r="U44" s="862"/>
      <c r="V44" s="862"/>
      <c r="W44" s="862"/>
      <c r="X44" s="862"/>
      <c r="Y44" s="862"/>
      <c r="Z44" s="862"/>
      <c r="AA44" s="862"/>
    </row>
    <row r="45" spans="1:27" s="863" customFormat="1" ht="35.1" customHeight="1">
      <c r="A45" s="2171">
        <v>40</v>
      </c>
      <c r="B45" s="1736">
        <f>SUM($O$6:O45)</f>
        <v>20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t="str">
        <f>IFERROR(VLOOKUP(A45,Solieu!G:M,4,0),"")</f>
        <v>nt</v>
      </c>
      <c r="K45" s="1742" t="str">
        <f>IFERROR(VLOOKUP(A45,Solieu!G:M,5,0),"")</f>
        <v>nt</v>
      </c>
      <c r="L45" s="1955">
        <f>IFERROR(VLOOKUP(A45,Solieu!G:M,6,0),"")</f>
        <v>0</v>
      </c>
      <c r="M45" s="1740">
        <f>IFERROR(VLOOKUP(A45,Solieu!G:M,7,0),"")</f>
        <v>0</v>
      </c>
      <c r="N45" s="1268" t="s">
        <v>4217</v>
      </c>
      <c r="O45" s="1483" t="str">
        <f t="shared" si="0"/>
        <v/>
      </c>
      <c r="P45" s="1264"/>
      <c r="Q45" s="1438"/>
      <c r="R45" s="1484"/>
      <c r="S45" s="862"/>
      <c r="T45" s="862"/>
      <c r="U45" s="862"/>
      <c r="V45" s="862"/>
      <c r="W45" s="862"/>
      <c r="X45" s="862"/>
      <c r="Y45" s="862"/>
      <c r="Z45" s="862"/>
      <c r="AA45" s="862"/>
    </row>
    <row r="46" spans="1:27" s="863" customFormat="1" ht="35.1" customHeight="1">
      <c r="A46" s="2171">
        <v>41</v>
      </c>
      <c r="B46" s="1736">
        <f>SUM($O$6:O46)</f>
        <v>20</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t="str">
        <f>IFERROR(VLOOKUP(A46,Solieu!G:M,4,0),"")</f>
        <v>nt</v>
      </c>
      <c r="K46" s="1742" t="str">
        <f>IFERROR(VLOOKUP(A46,Solieu!G:M,5,0),"")</f>
        <v>nt</v>
      </c>
      <c r="L46" s="1955">
        <f>IFERROR(VLOOKUP(A46,Solieu!G:M,6,0),"")</f>
        <v>0</v>
      </c>
      <c r="M46" s="1740">
        <f>IFERROR(VLOOKUP(A46,Solieu!G:M,7,0),"")</f>
        <v>0</v>
      </c>
      <c r="N46" s="1268" t="s">
        <v>4217</v>
      </c>
      <c r="O46" s="1483" t="str">
        <f t="shared" si="0"/>
        <v/>
      </c>
      <c r="P46" s="1264"/>
      <c r="Q46" s="1438"/>
      <c r="R46" s="1484"/>
      <c r="S46" s="862"/>
      <c r="T46" s="862"/>
      <c r="U46" s="862"/>
      <c r="V46" s="862"/>
      <c r="W46" s="862"/>
      <c r="X46" s="862"/>
      <c r="Y46" s="862"/>
      <c r="Z46" s="862"/>
      <c r="AA46" s="862"/>
    </row>
    <row r="47" spans="1:27" s="863" customFormat="1" ht="47.4" customHeight="1">
      <c r="A47" s="2171">
        <v>42</v>
      </c>
      <c r="B47" s="1736">
        <f>SUM($O$6:O47)</f>
        <v>20</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t="str">
        <f>IFERROR(VLOOKUP(A47,Solieu!G:M,4,0),"")</f>
        <v>nt</v>
      </c>
      <c r="K47" s="1742" t="str">
        <f>IFERROR(VLOOKUP(A47,Solieu!G:M,5,0),"")</f>
        <v>nt</v>
      </c>
      <c r="L47" s="1955">
        <f>IFERROR(VLOOKUP(A47,Solieu!G:M,6,0),"")</f>
        <v>0</v>
      </c>
      <c r="M47" s="1740">
        <f>IFERROR(VLOOKUP(A47,Solieu!G:M,7,0),"")</f>
        <v>0</v>
      </c>
      <c r="N47" s="1268" t="s">
        <v>4217</v>
      </c>
      <c r="O47" s="1483" t="str">
        <f t="shared" si="0"/>
        <v/>
      </c>
      <c r="P47" s="1264"/>
      <c r="Q47" s="1438"/>
      <c r="R47" s="1484"/>
      <c r="S47" s="862"/>
      <c r="T47" s="862"/>
      <c r="U47" s="862"/>
      <c r="V47" s="862"/>
      <c r="W47" s="862"/>
      <c r="X47" s="862"/>
      <c r="Y47" s="862"/>
      <c r="Z47" s="862"/>
      <c r="AA47" s="862"/>
    </row>
    <row r="48" spans="1:27" s="863" customFormat="1" ht="35.1" customHeight="1">
      <c r="A48" s="2171">
        <v>43</v>
      </c>
      <c r="B48" s="1736">
        <f>SUM($O$6:O48)</f>
        <v>20</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t="str">
        <f>IFERROR(VLOOKUP(A48,Solieu!G:M,4,0),"")</f>
        <v>nt</v>
      </c>
      <c r="K48" s="1742" t="str">
        <f>IFERROR(VLOOKUP(A48,Solieu!G:M,5,0),"")</f>
        <v>nt</v>
      </c>
      <c r="L48" s="1955">
        <f>IFERROR(VLOOKUP(A48,Solieu!G:M,6,0),"")</f>
        <v>0</v>
      </c>
      <c r="M48" s="1740">
        <f>IFERROR(VLOOKUP(A48,Solieu!G:M,7,0),"")</f>
        <v>0</v>
      </c>
      <c r="N48" s="1268" t="s">
        <v>4217</v>
      </c>
      <c r="O48" s="1483" t="str">
        <f t="shared" si="0"/>
        <v/>
      </c>
      <c r="P48" s="1264"/>
      <c r="Q48" s="1438"/>
      <c r="R48" s="1484"/>
      <c r="S48" s="862"/>
      <c r="T48" s="862"/>
      <c r="U48" s="862"/>
      <c r="V48" s="862"/>
      <c r="W48" s="862"/>
      <c r="X48" s="862"/>
      <c r="Y48" s="862"/>
      <c r="Z48" s="862"/>
      <c r="AA48" s="862"/>
    </row>
    <row r="49" spans="1:27" s="863" customFormat="1" ht="35.1" customHeight="1">
      <c r="A49" s="2171">
        <v>44</v>
      </c>
      <c r="B49" s="1736">
        <f>SUM($O$6:O49)</f>
        <v>20</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t="str">
        <f>IFERROR(VLOOKUP(A49,Solieu!G:M,4,0),"")</f>
        <v>nt</v>
      </c>
      <c r="K49" s="1742" t="str">
        <f>IFERROR(VLOOKUP(A49,Solieu!G:M,5,0),"")</f>
        <v>nt</v>
      </c>
      <c r="L49" s="1955">
        <f>IFERROR(VLOOKUP(A49,Solieu!G:M,6,0),"")</f>
        <v>0</v>
      </c>
      <c r="M49" s="1740">
        <f>IFERROR(VLOOKUP(A49,Solieu!G:M,7,0),"")</f>
        <v>0</v>
      </c>
      <c r="N49" s="1268" t="s">
        <v>4217</v>
      </c>
      <c r="O49" s="1483" t="str">
        <f t="shared" si="0"/>
        <v/>
      </c>
      <c r="P49" s="1264"/>
      <c r="Q49" s="1438"/>
      <c r="R49" s="1484"/>
      <c r="S49" s="862"/>
      <c r="T49" s="862"/>
      <c r="U49" s="862"/>
      <c r="V49" s="862"/>
      <c r="W49" s="862"/>
      <c r="X49" s="862"/>
      <c r="Y49" s="862"/>
      <c r="Z49" s="862"/>
      <c r="AA49" s="862"/>
    </row>
    <row r="50" spans="1:27" s="863" customFormat="1" ht="35.1" customHeight="1">
      <c r="A50" s="2171">
        <v>45</v>
      </c>
      <c r="B50" s="1736">
        <f>SUM($O$6:O50)</f>
        <v>20</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t="str">
        <f>IFERROR(VLOOKUP(A50,Solieu!G:M,4,0),"")</f>
        <v>nt</v>
      </c>
      <c r="K50" s="1742" t="str">
        <f>IFERROR(VLOOKUP(A50,Solieu!G:M,5,0),"")</f>
        <v>nt</v>
      </c>
      <c r="L50" s="1955">
        <f>IFERROR(VLOOKUP(A50,Solieu!G:M,6,0),"")</f>
        <v>0</v>
      </c>
      <c r="M50" s="1740">
        <f>IFERROR(VLOOKUP(A50,Solieu!G:M,7,0),"")</f>
        <v>0</v>
      </c>
      <c r="N50" s="1268" t="s">
        <v>4217</v>
      </c>
      <c r="O50" s="1483" t="str">
        <f t="shared" si="0"/>
        <v/>
      </c>
      <c r="P50" s="1264"/>
      <c r="Q50" s="1438"/>
      <c r="R50" s="1484"/>
      <c r="S50" s="862"/>
      <c r="T50" s="862"/>
      <c r="U50" s="862"/>
      <c r="V50" s="862"/>
      <c r="W50" s="862"/>
      <c r="X50" s="862"/>
      <c r="Y50" s="862"/>
      <c r="Z50" s="862"/>
      <c r="AA50" s="862"/>
    </row>
    <row r="51" spans="1:27" s="863" customFormat="1" ht="35.1" customHeight="1">
      <c r="A51" s="2171">
        <v>46</v>
      </c>
      <c r="B51" s="1736">
        <f>SUM($O$6:O51)</f>
        <v>20</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t="str">
        <f>IFERROR(VLOOKUP(A51,Solieu!G:M,4,0),"")</f>
        <v>nt</v>
      </c>
      <c r="K51" s="1742" t="str">
        <f>IFERROR(VLOOKUP(A51,Solieu!G:M,5,0),"")</f>
        <v>nt</v>
      </c>
      <c r="L51" s="1955">
        <f>IFERROR(VLOOKUP(A51,Solieu!G:M,6,0),"")</f>
        <v>0</v>
      </c>
      <c r="M51" s="1740">
        <f>IFERROR(VLOOKUP(A51,Solieu!G:M,7,0),"")</f>
        <v>0</v>
      </c>
      <c r="N51" s="1268" t="s">
        <v>4217</v>
      </c>
      <c r="O51" s="1483" t="str">
        <f t="shared" si="0"/>
        <v/>
      </c>
      <c r="P51" s="1264"/>
      <c r="Q51" s="1438"/>
      <c r="R51" s="1484"/>
      <c r="S51" s="862"/>
      <c r="T51" s="862"/>
      <c r="U51" s="862"/>
      <c r="V51" s="862"/>
      <c r="W51" s="862"/>
      <c r="X51" s="862"/>
      <c r="Y51" s="862"/>
      <c r="Z51" s="862"/>
      <c r="AA51" s="862"/>
    </row>
    <row r="52" spans="1:27" s="863" customFormat="1" ht="35.1" customHeight="1">
      <c r="A52" s="2171">
        <v>47</v>
      </c>
      <c r="B52" s="1736">
        <f>SUM($O$6:O52)</f>
        <v>20</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t="str">
        <f>IFERROR(VLOOKUP(A52,Solieu!G:M,4,0),"")</f>
        <v>nt</v>
      </c>
      <c r="K52" s="1742" t="str">
        <f>IFERROR(VLOOKUP(A52,Solieu!G:M,5,0),"")</f>
        <v>nt</v>
      </c>
      <c r="L52" s="1955">
        <f>IFERROR(VLOOKUP(A52,Solieu!G:M,6,0),"")</f>
        <v>0</v>
      </c>
      <c r="M52" s="1740">
        <f>IFERROR(VLOOKUP(A52,Solieu!G:M,7,0),"")</f>
        <v>0</v>
      </c>
      <c r="N52" s="1268" t="s">
        <v>4217</v>
      </c>
      <c r="O52" s="1483" t="str">
        <f t="shared" si="0"/>
        <v/>
      </c>
      <c r="P52" s="1264"/>
      <c r="Q52" s="1438"/>
      <c r="R52" s="1484"/>
      <c r="S52" s="862"/>
      <c r="T52" s="862"/>
      <c r="U52" s="862"/>
      <c r="V52" s="862"/>
      <c r="W52" s="862"/>
      <c r="X52" s="862"/>
      <c r="Y52" s="862"/>
      <c r="Z52" s="862"/>
      <c r="AA52" s="862"/>
    </row>
    <row r="53" spans="1:27" s="863" customFormat="1" ht="35.1" customHeight="1">
      <c r="A53" s="2171">
        <v>48</v>
      </c>
      <c r="B53" s="1736">
        <f>SUM($O$6:O53)</f>
        <v>20</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t="str">
        <f>IFERROR(VLOOKUP(A53,Solieu!G:M,4,0),"")</f>
        <v>nt</v>
      </c>
      <c r="K53" s="1742" t="str">
        <f>IFERROR(VLOOKUP(A53,Solieu!G:M,5,0),"")</f>
        <v>nt</v>
      </c>
      <c r="L53" s="1955">
        <f>IFERROR(VLOOKUP(A53,Solieu!G:M,6,0),"")</f>
        <v>0</v>
      </c>
      <c r="M53" s="1740">
        <f>IFERROR(VLOOKUP(A53,Solieu!G:M,7,0),"")</f>
        <v>0</v>
      </c>
      <c r="N53" s="1268" t="s">
        <v>4217</v>
      </c>
      <c r="O53" s="1483" t="str">
        <f t="shared" si="0"/>
        <v/>
      </c>
      <c r="P53" s="1264"/>
      <c r="Q53" s="1438"/>
      <c r="R53" s="1484"/>
      <c r="S53" s="862"/>
      <c r="T53" s="862"/>
      <c r="U53" s="862"/>
      <c r="V53" s="862"/>
      <c r="W53" s="862"/>
      <c r="X53" s="862"/>
      <c r="Y53" s="862"/>
      <c r="Z53" s="862"/>
      <c r="AA53" s="862"/>
    </row>
    <row r="54" spans="1:27" s="863" customFormat="1" ht="35.1" customHeight="1">
      <c r="A54" s="2171">
        <v>49</v>
      </c>
      <c r="B54" s="1736">
        <f>SUM($O$6:O54)</f>
        <v>20</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t="str">
        <f>IFERROR(VLOOKUP(A54,Solieu!G:M,4,0),"")</f>
        <v>nt</v>
      </c>
      <c r="K54" s="1742" t="str">
        <f>IFERROR(VLOOKUP(A54,Solieu!G:M,5,0),"")</f>
        <v>nt</v>
      </c>
      <c r="L54" s="1955">
        <f>IFERROR(VLOOKUP(A54,Solieu!G:M,6,0),"")</f>
        <v>0</v>
      </c>
      <c r="M54" s="1740">
        <f>IFERROR(VLOOKUP(A54,Solieu!G:M,7,0),"")</f>
        <v>0</v>
      </c>
      <c r="N54" s="1268" t="s">
        <v>4217</v>
      </c>
      <c r="O54" s="1483" t="str">
        <f t="shared" si="0"/>
        <v/>
      </c>
      <c r="P54" s="1264"/>
      <c r="Q54" s="1438"/>
      <c r="R54" s="1484"/>
      <c r="S54" s="862"/>
      <c r="T54" s="862"/>
      <c r="U54" s="862"/>
      <c r="V54" s="862"/>
      <c r="W54" s="862"/>
      <c r="X54" s="862"/>
      <c r="Y54" s="862"/>
      <c r="Z54" s="862"/>
      <c r="AA54" s="862"/>
    </row>
    <row r="55" spans="1:27" s="863" customFormat="1" ht="35.1" customHeight="1">
      <c r="A55" s="2171">
        <v>50</v>
      </c>
      <c r="B55" s="1736">
        <f>SUM($O$6:O55)</f>
        <v>20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t="str">
        <f>IFERROR(VLOOKUP(A55,Solieu!G:M,4,0),"")</f>
        <v>nt</v>
      </c>
      <c r="K55" s="1742" t="str">
        <f>IFERROR(VLOOKUP(A55,Solieu!G:M,5,0),"")</f>
        <v>nt</v>
      </c>
      <c r="L55" s="1955" t="str">
        <f>IFERROR(VLOOKUP(A55,Solieu!G:M,6,0),"")</f>
        <v>KT3-0638ADI</v>
      </c>
      <c r="M55" s="1740">
        <f>IFERROR(VLOOKUP(A55,Solieu!G:M,7,0),"")</f>
        <v>0</v>
      </c>
      <c r="N55" s="1268" t="s">
        <v>4217</v>
      </c>
      <c r="O55" s="1483" t="str">
        <f t="shared" si="0"/>
        <v/>
      </c>
      <c r="P55" s="1264"/>
      <c r="Q55" s="1438"/>
      <c r="R55" s="1484"/>
      <c r="S55" s="862"/>
      <c r="T55" s="862"/>
      <c r="U55" s="862"/>
      <c r="V55" s="862"/>
      <c r="W55" s="862"/>
      <c r="X55" s="862"/>
      <c r="Y55" s="862"/>
      <c r="Z55" s="862"/>
      <c r="AA55" s="862"/>
    </row>
    <row r="56" spans="1:27" s="863" customFormat="1" ht="35.1" customHeight="1">
      <c r="A56" s="2171">
        <v>51</v>
      </c>
      <c r="B56" s="1736">
        <f>SUM($O$6:O56)</f>
        <v>20</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t="str">
        <f>IFERROR(VLOOKUP(A56,Solieu!G:M,4,0),"")</f>
        <v>nt</v>
      </c>
      <c r="K56" s="1742" t="str">
        <f>IFERROR(VLOOKUP(A56,Solieu!G:M,5,0),"")</f>
        <v>nt</v>
      </c>
      <c r="L56" s="1955">
        <f>IFERROR(VLOOKUP(A56,Solieu!G:M,6,0),"")</f>
        <v>0</v>
      </c>
      <c r="M56" s="1740">
        <f>IFERROR(VLOOKUP(A56,Solieu!G:M,7,0),"")</f>
        <v>0</v>
      </c>
      <c r="N56" s="1268" t="s">
        <v>4217</v>
      </c>
      <c r="O56" s="1483" t="str">
        <f t="shared" si="0"/>
        <v/>
      </c>
      <c r="P56" s="1264"/>
      <c r="Q56" s="1438"/>
      <c r="R56" s="1484"/>
      <c r="S56" s="862"/>
      <c r="T56" s="862"/>
      <c r="U56" s="862"/>
      <c r="V56" s="862"/>
      <c r="W56" s="862"/>
      <c r="X56" s="862"/>
      <c r="Y56" s="862"/>
      <c r="Z56" s="862"/>
      <c r="AA56" s="862"/>
    </row>
    <row r="57" spans="1:27" s="863" customFormat="1" ht="35.1" customHeight="1">
      <c r="A57" s="2171">
        <v>52</v>
      </c>
      <c r="B57" s="1736">
        <f>SUM($O$6:O57)</f>
        <v>20</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t="str">
        <f>IFERROR(VLOOKUP(A57,Solieu!G:M,4,0),"")</f>
        <v>nt</v>
      </c>
      <c r="K57" s="1742" t="str">
        <f>IFERROR(VLOOKUP(A57,Solieu!G:M,5,0),"")</f>
        <v>nt</v>
      </c>
      <c r="L57" s="1955">
        <f>IFERROR(VLOOKUP(A57,Solieu!G:M,6,0),"")</f>
        <v>0</v>
      </c>
      <c r="M57" s="1740">
        <f>IFERROR(VLOOKUP(A57,Solieu!G:M,7,0),"")</f>
        <v>0</v>
      </c>
      <c r="N57" s="1268" t="s">
        <v>4217</v>
      </c>
      <c r="O57" s="1483" t="str">
        <f t="shared" si="0"/>
        <v/>
      </c>
      <c r="P57" s="1264"/>
      <c r="Q57" s="1438"/>
      <c r="R57" s="1484"/>
      <c r="S57" s="862"/>
      <c r="T57" s="862"/>
      <c r="U57" s="862"/>
      <c r="V57" s="862"/>
      <c r="W57" s="862"/>
      <c r="X57" s="862"/>
      <c r="Y57" s="862"/>
      <c r="Z57" s="862"/>
      <c r="AA57" s="862"/>
    </row>
    <row r="58" spans="1:27" s="863" customFormat="1" ht="35.1" customHeight="1">
      <c r="A58" s="2171">
        <v>53</v>
      </c>
      <c r="B58" s="1736">
        <f>SUM($O$6:O58)</f>
        <v>20</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t="str">
        <f>IFERROR(VLOOKUP(A58,Solieu!G:M,4,0),"")</f>
        <v>nt</v>
      </c>
      <c r="K58" s="1742" t="str">
        <f>IFERROR(VLOOKUP(A58,Solieu!G:M,5,0),"")</f>
        <v>nt</v>
      </c>
      <c r="L58" s="1955">
        <f>IFERROR(VLOOKUP(A58,Solieu!G:M,6,0),"")</f>
        <v>0</v>
      </c>
      <c r="M58" s="1740">
        <f>IFERROR(VLOOKUP(A58,Solieu!G:M,7,0),"")</f>
        <v>0</v>
      </c>
      <c r="N58" s="1268" t="s">
        <v>4217</v>
      </c>
      <c r="O58" s="1483" t="str">
        <f t="shared" si="0"/>
        <v/>
      </c>
      <c r="P58" s="1264"/>
      <c r="Q58" s="1438"/>
      <c r="R58" s="1484"/>
      <c r="S58" s="862"/>
      <c r="T58" s="862"/>
      <c r="U58" s="862"/>
      <c r="V58" s="862"/>
      <c r="W58" s="862"/>
      <c r="X58" s="862"/>
      <c r="Y58" s="862"/>
      <c r="Z58" s="862"/>
      <c r="AA58" s="862"/>
    </row>
    <row r="59" spans="1:27" s="863" customFormat="1" ht="35.1" customHeight="1">
      <c r="A59" s="2171">
        <v>54</v>
      </c>
      <c r="B59" s="1736">
        <f>SUM($O$6:O59)</f>
        <v>20</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t="str">
        <f>IFERROR(VLOOKUP(A59,Solieu!G:M,4,0),"")</f>
        <v>nt</v>
      </c>
      <c r="K59" s="1742" t="str">
        <f>IFERROR(VLOOKUP(A59,Solieu!G:M,5,0),"")</f>
        <v>nt</v>
      </c>
      <c r="L59" s="1955">
        <f>IFERROR(VLOOKUP(A59,Solieu!G:M,6,0),"")</f>
        <v>0</v>
      </c>
      <c r="M59" s="1740">
        <f>IFERROR(VLOOKUP(A59,Solieu!G:M,7,0),"")</f>
        <v>0</v>
      </c>
      <c r="N59" s="1268" t="s">
        <v>4217</v>
      </c>
      <c r="O59" s="1483" t="str">
        <f t="shared" si="0"/>
        <v/>
      </c>
      <c r="P59" s="1264"/>
      <c r="Q59" s="1438"/>
      <c r="R59" s="1484"/>
      <c r="S59" s="862"/>
      <c r="T59" s="862"/>
      <c r="U59" s="862"/>
      <c r="V59" s="862"/>
      <c r="W59" s="862"/>
      <c r="X59" s="862"/>
      <c r="Y59" s="862"/>
      <c r="Z59" s="862"/>
      <c r="AA59" s="862"/>
    </row>
    <row r="60" spans="1:27" s="863" customFormat="1" ht="35.1" customHeight="1">
      <c r="A60" s="2171">
        <v>55</v>
      </c>
      <c r="B60" s="1736">
        <f>SUM($O$6:O60)</f>
        <v>20</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t="str">
        <f>IFERROR(VLOOKUP(A60,Solieu!G:M,4,0),"")</f>
        <v>nt</v>
      </c>
      <c r="K60" s="1742" t="str">
        <f>IFERROR(VLOOKUP(A60,Solieu!G:M,5,0),"")</f>
        <v>nt</v>
      </c>
      <c r="L60" s="1955">
        <f>IFERROR(VLOOKUP(A60,Solieu!G:M,6,0),"")</f>
        <v>0</v>
      </c>
      <c r="M60" s="1740">
        <f>IFERROR(VLOOKUP(A60,Solieu!G:M,7,0),"")</f>
        <v>0</v>
      </c>
      <c r="N60" s="1268" t="s">
        <v>4217</v>
      </c>
      <c r="O60" s="1483" t="str">
        <f t="shared" si="0"/>
        <v/>
      </c>
      <c r="P60" s="1264"/>
      <c r="Q60" s="1438"/>
      <c r="R60" s="1484"/>
      <c r="S60" s="862"/>
      <c r="T60" s="862"/>
      <c r="U60" s="862"/>
      <c r="V60" s="862"/>
      <c r="W60" s="862"/>
      <c r="X60" s="862"/>
      <c r="Y60" s="862"/>
      <c r="Z60" s="862"/>
      <c r="AA60" s="862"/>
    </row>
    <row r="61" spans="1:27" s="863" customFormat="1" ht="35.1" customHeight="1">
      <c r="A61" s="2171">
        <v>56</v>
      </c>
      <c r="B61" s="1736">
        <f>SUM($O$6:O61)</f>
        <v>20</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t="str">
        <f>IFERROR(VLOOKUP(A61,Solieu!G:M,4,0),"")</f>
        <v>nt</v>
      </c>
      <c r="K61" s="1742" t="str">
        <f>IFERROR(VLOOKUP(A61,Solieu!G:M,5,0),"")</f>
        <v>nt</v>
      </c>
      <c r="L61" s="1955">
        <f>IFERROR(VLOOKUP(A61,Solieu!G:M,6,0),"")</f>
        <v>0</v>
      </c>
      <c r="M61" s="1740">
        <f>IFERROR(VLOOKUP(A61,Solieu!G:M,7,0),"")</f>
        <v>0</v>
      </c>
      <c r="N61" s="1268" t="s">
        <v>4217</v>
      </c>
      <c r="O61" s="1483" t="str">
        <f t="shared" si="0"/>
        <v/>
      </c>
      <c r="P61" s="1264"/>
      <c r="Q61" s="1438"/>
      <c r="R61" s="1484"/>
      <c r="S61" s="862"/>
      <c r="T61" s="862"/>
      <c r="U61" s="862"/>
      <c r="V61" s="862"/>
      <c r="W61" s="862"/>
      <c r="X61" s="862"/>
      <c r="Y61" s="862"/>
      <c r="Z61" s="862"/>
      <c r="AA61" s="862"/>
    </row>
    <row r="62" spans="1:27" s="863" customFormat="1" ht="35.1" customHeight="1">
      <c r="A62" s="2171">
        <v>57</v>
      </c>
      <c r="B62" s="1736">
        <f>SUM($O$6:O62)</f>
        <v>20</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t="str">
        <f>IFERROR(VLOOKUP(A62,Solieu!G:M,4,0),"")</f>
        <v>nt</v>
      </c>
      <c r="K62" s="1742" t="str">
        <f>IFERROR(VLOOKUP(A62,Solieu!G:M,5,0),"")</f>
        <v>nt</v>
      </c>
      <c r="L62" s="1955">
        <f>IFERROR(VLOOKUP(A62,Solieu!G:M,6,0),"")</f>
        <v>0</v>
      </c>
      <c r="M62" s="1740">
        <f>IFERROR(VLOOKUP(A62,Solieu!G:M,7,0),"")</f>
        <v>0</v>
      </c>
      <c r="N62" s="1268" t="s">
        <v>4217</v>
      </c>
      <c r="O62" s="1483" t="str">
        <f t="shared" si="0"/>
        <v/>
      </c>
      <c r="P62" s="1264"/>
      <c r="Q62" s="1438"/>
      <c r="R62" s="1484"/>
      <c r="S62" s="862"/>
      <c r="T62" s="862"/>
      <c r="U62" s="862"/>
      <c r="V62" s="862"/>
      <c r="W62" s="862"/>
      <c r="X62" s="862"/>
      <c r="Y62" s="862"/>
      <c r="Z62" s="862"/>
      <c r="AA62" s="862"/>
    </row>
    <row r="63" spans="1:27" s="863" customFormat="1" ht="35.1" customHeight="1">
      <c r="A63" s="2171">
        <v>58</v>
      </c>
      <c r="B63" s="1736">
        <f>SUM($O$6:O63)</f>
        <v>20</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t="str">
        <f>IFERROR(VLOOKUP(A63,Solieu!G:M,4,0),"")</f>
        <v>nt</v>
      </c>
      <c r="K63" s="1742" t="str">
        <f>IFERROR(VLOOKUP(A63,Solieu!G:M,5,0),"")</f>
        <v>nt</v>
      </c>
      <c r="L63" s="1955">
        <f>IFERROR(VLOOKUP(A63,Solieu!G:M,6,0),"")</f>
        <v>0</v>
      </c>
      <c r="M63" s="1740">
        <f>IFERROR(VLOOKUP(A63,Solieu!G:M,7,0),"")</f>
        <v>0</v>
      </c>
      <c r="N63" s="1268" t="s">
        <v>4217</v>
      </c>
      <c r="O63" s="1483" t="str">
        <f t="shared" si="0"/>
        <v/>
      </c>
      <c r="P63" s="1264"/>
      <c r="Q63" s="1438"/>
      <c r="R63" s="1484"/>
      <c r="S63" s="862"/>
      <c r="T63" s="862"/>
      <c r="U63" s="862"/>
      <c r="V63" s="862"/>
      <c r="W63" s="862"/>
      <c r="X63" s="862"/>
      <c r="Y63" s="862"/>
      <c r="Z63" s="862"/>
      <c r="AA63" s="862"/>
    </row>
    <row r="64" spans="1:27" s="863" customFormat="1" ht="35.1" customHeight="1">
      <c r="A64" s="2171">
        <v>59</v>
      </c>
      <c r="B64" s="1736">
        <f>SUM($O$6:O64)</f>
        <v>20</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t="str">
        <f>IFERROR(VLOOKUP(A64,Solieu!G:M,4,0),"")</f>
        <v>nt</v>
      </c>
      <c r="K64" s="1742" t="str">
        <f>IFERROR(VLOOKUP(A64,Solieu!G:M,5,0),"")</f>
        <v>nt</v>
      </c>
      <c r="L64" s="1955">
        <f>IFERROR(VLOOKUP(A64,Solieu!G:M,6,0),"")</f>
        <v>0</v>
      </c>
      <c r="M64" s="1740">
        <f>IFERROR(VLOOKUP(A64,Solieu!G:M,7,0),"")</f>
        <v>0</v>
      </c>
      <c r="N64" s="1268" t="s">
        <v>4217</v>
      </c>
      <c r="O64" s="1483" t="str">
        <f t="shared" si="0"/>
        <v/>
      </c>
      <c r="P64" s="1264"/>
      <c r="Q64" s="1438"/>
      <c r="R64" s="1484"/>
      <c r="S64" s="862"/>
      <c r="T64" s="862"/>
      <c r="U64" s="862"/>
      <c r="V64" s="862"/>
      <c r="W64" s="862"/>
      <c r="X64" s="862"/>
      <c r="Y64" s="862"/>
      <c r="Z64" s="862"/>
      <c r="AA64" s="862"/>
    </row>
    <row r="65" spans="1:27" s="863" customFormat="1" ht="35.1" customHeight="1">
      <c r="A65" s="2171">
        <v>60</v>
      </c>
      <c r="B65" s="1736">
        <f>SUM($O$6:O65)</f>
        <v>20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t="str">
        <f>IFERROR(VLOOKUP(A65,Solieu!G:M,4,0),"")</f>
        <v>nt</v>
      </c>
      <c r="K65" s="1742" t="str">
        <f>IFERROR(VLOOKUP(A65,Solieu!G:M,5,0),"")</f>
        <v>nt</v>
      </c>
      <c r="L65" s="1955">
        <f>IFERROR(VLOOKUP(A65,Solieu!G:M,6,0),"")</f>
        <v>0</v>
      </c>
      <c r="M65" s="1740">
        <f>IFERROR(VLOOKUP(A65,Solieu!G:M,7,0),"")</f>
        <v>0</v>
      </c>
      <c r="N65" s="1268" t="s">
        <v>4217</v>
      </c>
      <c r="O65" s="1483" t="str">
        <f t="shared" si="0"/>
        <v/>
      </c>
      <c r="P65" s="1264"/>
      <c r="Q65" s="1438"/>
      <c r="R65" s="1484"/>
      <c r="S65" s="862"/>
      <c r="T65" s="862"/>
      <c r="U65" s="862"/>
      <c r="V65" s="862"/>
      <c r="W65" s="862"/>
      <c r="X65" s="862"/>
      <c r="Y65" s="862"/>
      <c r="Z65" s="862"/>
      <c r="AA65" s="862"/>
    </row>
    <row r="66" spans="1:27" s="863" customFormat="1" ht="35.1" customHeight="1">
      <c r="A66" s="2171">
        <v>61</v>
      </c>
      <c r="B66" s="1736">
        <f>SUM($O$6:O66)</f>
        <v>20</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t="str">
        <f>IFERROR(VLOOKUP(A66,Solieu!G:M,4,0),"")</f>
        <v>nt</v>
      </c>
      <c r="K66" s="1742" t="str">
        <f>IFERROR(VLOOKUP(A66,Solieu!G:M,5,0),"")</f>
        <v>nt</v>
      </c>
      <c r="L66" s="1955">
        <f>IFERROR(VLOOKUP(A66,Solieu!G:M,6,0),"")</f>
        <v>0</v>
      </c>
      <c r="M66" s="1740">
        <f>IFERROR(VLOOKUP(A66,Solieu!G:M,7,0),"")</f>
        <v>0</v>
      </c>
      <c r="N66" s="1268" t="s">
        <v>4217</v>
      </c>
      <c r="O66" s="1483" t="str">
        <f t="shared" si="0"/>
        <v/>
      </c>
      <c r="P66" s="1264"/>
      <c r="Q66" s="1438"/>
      <c r="R66" s="1484"/>
      <c r="S66" s="862"/>
      <c r="T66" s="862"/>
      <c r="U66" s="862"/>
      <c r="V66" s="862"/>
      <c r="W66" s="862"/>
      <c r="X66" s="862"/>
      <c r="Y66" s="862"/>
      <c r="Z66" s="862"/>
      <c r="AA66" s="862"/>
    </row>
    <row r="67" spans="1:27" s="863" customFormat="1" ht="35.1" customHeight="1">
      <c r="A67" s="2171">
        <v>62</v>
      </c>
      <c r="B67" s="1736">
        <f>SUM($O$6:O67)</f>
        <v>20</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t="str">
        <f>IFERROR(VLOOKUP(A67,Solieu!G:M,4,0),"")</f>
        <v>nt</v>
      </c>
      <c r="K67" s="1742" t="str">
        <f>IFERROR(VLOOKUP(A67,Solieu!G:M,5,0),"")</f>
        <v>nt</v>
      </c>
      <c r="L67" s="1955">
        <f>IFERROR(VLOOKUP(A67,Solieu!G:M,6,0),"")</f>
        <v>0</v>
      </c>
      <c r="M67" s="1740">
        <f>IFERROR(VLOOKUP(A67,Solieu!G:M,7,0),"")</f>
        <v>0</v>
      </c>
      <c r="N67" s="1268" t="s">
        <v>4217</v>
      </c>
      <c r="O67" s="1483" t="str">
        <f t="shared" si="0"/>
        <v/>
      </c>
      <c r="P67" s="1264"/>
      <c r="Q67" s="1438"/>
      <c r="R67" s="1484"/>
      <c r="S67" s="862"/>
      <c r="T67" s="862"/>
      <c r="U67" s="862"/>
      <c r="V67" s="862"/>
      <c r="W67" s="862"/>
      <c r="X67" s="862"/>
      <c r="Y67" s="862"/>
      <c r="Z67" s="862"/>
      <c r="AA67" s="862"/>
    </row>
    <row r="68" spans="1:27" s="863" customFormat="1" ht="35.1" customHeight="1">
      <c r="A68" s="2171">
        <v>63</v>
      </c>
      <c r="B68" s="1736">
        <f>SUM($O$6:O68)</f>
        <v>20</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t="str">
        <f>IFERROR(VLOOKUP(A68,Solieu!G:M,4,0),"")</f>
        <v>nt</v>
      </c>
      <c r="K68" s="1742" t="str">
        <f>IFERROR(VLOOKUP(A68,Solieu!G:M,5,0),"")</f>
        <v>nt</v>
      </c>
      <c r="L68" s="1955">
        <f>IFERROR(VLOOKUP(A68,Solieu!G:M,6,0),"")</f>
        <v>0</v>
      </c>
      <c r="M68" s="1740">
        <f>IFERROR(VLOOKUP(A68,Solieu!G:M,7,0),"")</f>
        <v>0</v>
      </c>
      <c r="N68" s="1268" t="s">
        <v>4217</v>
      </c>
      <c r="O68" s="1483" t="str">
        <f t="shared" si="0"/>
        <v/>
      </c>
      <c r="P68" s="1264"/>
      <c r="Q68" s="1438"/>
      <c r="R68" s="1484"/>
      <c r="S68" s="862"/>
      <c r="T68" s="862"/>
      <c r="U68" s="862"/>
      <c r="V68" s="862"/>
      <c r="W68" s="862"/>
      <c r="X68" s="862"/>
      <c r="Y68" s="862"/>
      <c r="Z68" s="862"/>
      <c r="AA68" s="862"/>
    </row>
    <row r="69" spans="1:27" s="863" customFormat="1" ht="35.1" customHeight="1">
      <c r="A69" s="2171">
        <v>64</v>
      </c>
      <c r="B69" s="1736">
        <f>SUM($O$6:O69)</f>
        <v>20</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t="str">
        <f>IFERROR(VLOOKUP(A69,Solieu!G:M,4,0),"")</f>
        <v>nt</v>
      </c>
      <c r="K69" s="1742" t="str">
        <f>IFERROR(VLOOKUP(A69,Solieu!G:M,5,0),"")</f>
        <v>nt</v>
      </c>
      <c r="L69" s="1955">
        <f>IFERROR(VLOOKUP(A69,Solieu!G:M,6,0),"")</f>
        <v>0</v>
      </c>
      <c r="M69" s="1740">
        <f>IFERROR(VLOOKUP(A69,Solieu!G:M,7,0),"")</f>
        <v>0</v>
      </c>
      <c r="N69" s="1268" t="s">
        <v>4217</v>
      </c>
      <c r="O69" s="1483" t="str">
        <f t="shared" si="0"/>
        <v/>
      </c>
      <c r="P69" s="1264"/>
      <c r="Q69" s="1438"/>
      <c r="R69" s="1484"/>
      <c r="S69" s="862"/>
      <c r="T69" s="862"/>
      <c r="U69" s="862"/>
      <c r="V69" s="862"/>
      <c r="W69" s="862"/>
      <c r="X69" s="862"/>
      <c r="Y69" s="862"/>
      <c r="Z69" s="862"/>
      <c r="AA69" s="862"/>
    </row>
    <row r="70" spans="1:27" s="863" customFormat="1" ht="35.1" customHeight="1">
      <c r="A70" s="2171">
        <v>65</v>
      </c>
      <c r="B70" s="1736">
        <f>SUM($O$6:O70)</f>
        <v>20</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t="str">
        <f>IFERROR(VLOOKUP(A70,Solieu!G:M,4,0),"")</f>
        <v>nt</v>
      </c>
      <c r="K70" s="1742" t="str">
        <f>IFERROR(VLOOKUP(A70,Solieu!G:M,5,0),"")</f>
        <v>nt</v>
      </c>
      <c r="L70" s="1955">
        <f>IFERROR(VLOOKUP(A70,Solieu!G:M,6,0),"")</f>
        <v>0</v>
      </c>
      <c r="M70" s="1740">
        <f>IFERROR(VLOOKUP(A70,Solieu!G:M,7,0),"")</f>
        <v>0</v>
      </c>
      <c r="N70" s="1268" t="s">
        <v>4217</v>
      </c>
      <c r="O70" s="1483" t="str">
        <f t="shared" si="0"/>
        <v/>
      </c>
      <c r="P70" s="1264"/>
      <c r="Q70" s="1438"/>
      <c r="R70" s="1484"/>
      <c r="S70" s="862"/>
      <c r="T70" s="862"/>
      <c r="U70" s="862"/>
      <c r="V70" s="862"/>
      <c r="W70" s="862"/>
      <c r="X70" s="862"/>
      <c r="Y70" s="862"/>
      <c r="Z70" s="862"/>
      <c r="AA70" s="862"/>
    </row>
    <row r="71" spans="1:27" s="863" customFormat="1" ht="35.1" customHeight="1">
      <c r="A71" s="2171">
        <v>66</v>
      </c>
      <c r="B71" s="1736">
        <f>SUM($O$6:O71)</f>
        <v>20</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t="str">
        <f>IFERROR(VLOOKUP(A71,Solieu!G:M,4,0),"")</f>
        <v>nt</v>
      </c>
      <c r="K71" s="1742" t="str">
        <f>IFERROR(VLOOKUP(A71,Solieu!G:M,5,0),"")</f>
        <v>nt</v>
      </c>
      <c r="L71" s="1955">
        <f>IFERROR(VLOOKUP(A71,Solieu!G:M,6,0),"")</f>
        <v>0</v>
      </c>
      <c r="M71" s="1740">
        <f>IFERROR(VLOOKUP(A71,Solieu!G:M,7,0),"")</f>
        <v>0</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customHeight="1">
      <c r="A72" s="2171">
        <v>67</v>
      </c>
      <c r="B72" s="1736">
        <f>SUM($O$6:O72)</f>
        <v>20</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t="str">
        <f>IFERROR(VLOOKUP(A72,Solieu!G:M,4,0),"")</f>
        <v>nt</v>
      </c>
      <c r="K72" s="1742" t="str">
        <f>IFERROR(VLOOKUP(A72,Solieu!G:M,5,0),"")</f>
        <v>nt</v>
      </c>
      <c r="L72" s="1955">
        <f>IFERROR(VLOOKUP(A72,Solieu!G:M,6,0),"")</f>
        <v>0</v>
      </c>
      <c r="M72" s="1740">
        <f>IFERROR(VLOOKUP(A72,Solieu!G:M,7,0),"")</f>
        <v>0</v>
      </c>
      <c r="N72" s="1268" t="s">
        <v>4217</v>
      </c>
      <c r="O72" s="1483" t="str">
        <f t="shared" si="1"/>
        <v/>
      </c>
      <c r="P72" s="1264"/>
      <c r="Q72" s="1438"/>
      <c r="R72" s="1484"/>
      <c r="S72" s="862"/>
      <c r="T72" s="862"/>
      <c r="U72" s="862"/>
      <c r="V72" s="862"/>
      <c r="W72" s="862"/>
      <c r="X72" s="862"/>
      <c r="Y72" s="862"/>
      <c r="Z72" s="862"/>
      <c r="AA72" s="862"/>
    </row>
    <row r="73" spans="1:27" s="863" customFormat="1" ht="35.1" customHeight="1">
      <c r="A73" s="2171">
        <v>68</v>
      </c>
      <c r="B73" s="1736">
        <f>SUM($O$6:O73)</f>
        <v>20</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t="str">
        <f>IFERROR(VLOOKUP(A73,Solieu!G:M,4,0),"")</f>
        <v>nt</v>
      </c>
      <c r="K73" s="1742" t="str">
        <f>IFERROR(VLOOKUP(A73,Solieu!G:M,5,0),"")</f>
        <v>nt</v>
      </c>
      <c r="L73" s="1955">
        <f>IFERROR(VLOOKUP(A73,Solieu!G:M,6,0),"")</f>
        <v>0</v>
      </c>
      <c r="M73" s="1740">
        <f>IFERROR(VLOOKUP(A73,Solieu!G:M,7,0),"")</f>
        <v>0</v>
      </c>
      <c r="N73" s="1268" t="s">
        <v>4217</v>
      </c>
      <c r="O73" s="1483" t="str">
        <f t="shared" si="1"/>
        <v/>
      </c>
      <c r="P73" s="1264"/>
      <c r="Q73" s="1438"/>
      <c r="R73" s="1484"/>
      <c r="S73" s="862"/>
      <c r="T73" s="862"/>
      <c r="U73" s="862"/>
      <c r="V73" s="862"/>
      <c r="W73" s="862"/>
      <c r="X73" s="862"/>
      <c r="Y73" s="862"/>
      <c r="Z73" s="862"/>
      <c r="AA73" s="862"/>
    </row>
    <row r="74" spans="1:27" s="863" customFormat="1" ht="35.1" customHeight="1">
      <c r="A74" s="2171">
        <v>69</v>
      </c>
      <c r="B74" s="1736">
        <f>SUM($O$6:O74)</f>
        <v>20</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t="str">
        <f>IFERROR(VLOOKUP(A74,Solieu!G:M,4,0),"")</f>
        <v>nt</v>
      </c>
      <c r="K74" s="1742" t="str">
        <f>IFERROR(VLOOKUP(A74,Solieu!G:M,5,0),"")</f>
        <v>nt</v>
      </c>
      <c r="L74" s="1955">
        <f>IFERROR(VLOOKUP(A74,Solieu!G:M,6,0),"")</f>
        <v>0</v>
      </c>
      <c r="M74" s="1740">
        <f>IFERROR(VLOOKUP(A74,Solieu!G:M,7,0),"")</f>
        <v>0</v>
      </c>
      <c r="N74" s="1268" t="s">
        <v>4217</v>
      </c>
      <c r="O74" s="1483" t="str">
        <f t="shared" si="1"/>
        <v/>
      </c>
      <c r="P74" s="1264"/>
      <c r="Q74" s="1438"/>
      <c r="R74" s="1484"/>
      <c r="S74" s="862"/>
      <c r="T74" s="862"/>
      <c r="U74" s="862"/>
      <c r="V74" s="862"/>
      <c r="W74" s="862"/>
      <c r="X74" s="862"/>
      <c r="Y74" s="862"/>
      <c r="Z74" s="862"/>
      <c r="AA74" s="862"/>
    </row>
    <row r="75" spans="1:27" s="863" customFormat="1" ht="35.1" customHeight="1">
      <c r="A75" s="2171">
        <v>70</v>
      </c>
      <c r="B75" s="1736">
        <f>SUM($O$6:O75)</f>
        <v>20</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t="str">
        <f>IFERROR(VLOOKUP(A75,Solieu!G:M,4,0),"")</f>
        <v>nt</v>
      </c>
      <c r="K75" s="1742" t="str">
        <f>IFERROR(VLOOKUP(A75,Solieu!G:M,5,0),"")</f>
        <v>nt</v>
      </c>
      <c r="L75" s="1955">
        <f>IFERROR(VLOOKUP(A75,Solieu!G:M,6,0),"")</f>
        <v>0</v>
      </c>
      <c r="M75" s="1740">
        <f>IFERROR(VLOOKUP(A75,Solieu!G:M,7,0),"")</f>
        <v>0</v>
      </c>
      <c r="N75" s="1268" t="s">
        <v>4217</v>
      </c>
      <c r="O75" s="1483" t="str">
        <f t="shared" si="1"/>
        <v/>
      </c>
      <c r="P75" s="1264"/>
      <c r="Q75" s="1438"/>
      <c r="R75" s="1484"/>
      <c r="S75" s="862"/>
      <c r="T75" s="862"/>
      <c r="U75" s="862"/>
      <c r="V75" s="862"/>
      <c r="W75" s="862"/>
      <c r="X75" s="862"/>
      <c r="Y75" s="862"/>
      <c r="Z75" s="862"/>
      <c r="AA75" s="862"/>
    </row>
    <row r="76" spans="1:27" s="863" customFormat="1" ht="35.1" customHeight="1">
      <c r="A76" s="2171">
        <v>71</v>
      </c>
      <c r="B76" s="1736">
        <f>SUM($O$6:O76)</f>
        <v>20</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t="str">
        <f>IFERROR(VLOOKUP(A76,Solieu!G:M,4,0),"")</f>
        <v>nt</v>
      </c>
      <c r="K76" s="1742" t="str">
        <f>IFERROR(VLOOKUP(A76,Solieu!G:M,5,0),"")</f>
        <v>nt</v>
      </c>
      <c r="L76" s="1955">
        <f>IFERROR(VLOOKUP(A76,Solieu!G:M,6,0),"")</f>
        <v>0</v>
      </c>
      <c r="M76" s="1740">
        <f>IFERROR(VLOOKUP(A76,Solieu!G:M,7,0),"")</f>
        <v>0</v>
      </c>
      <c r="N76" s="1268" t="s">
        <v>4217</v>
      </c>
      <c r="O76" s="1483" t="str">
        <f t="shared" si="1"/>
        <v/>
      </c>
      <c r="P76" s="1264"/>
      <c r="Q76" s="1438"/>
      <c r="R76" s="1484"/>
      <c r="S76" s="862"/>
      <c r="T76" s="862"/>
      <c r="U76" s="862"/>
      <c r="V76" s="862"/>
      <c r="W76" s="862"/>
      <c r="X76" s="862"/>
      <c r="Y76" s="862"/>
      <c r="Z76" s="862"/>
      <c r="AA76" s="862"/>
    </row>
    <row r="77" spans="1:27" s="863" customFormat="1" ht="35.1" customHeight="1">
      <c r="A77" s="2171">
        <v>72</v>
      </c>
      <c r="B77" s="1736">
        <f>SUM($O$6:O77)</f>
        <v>20</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t="str">
        <f>IFERROR(VLOOKUP(A77,Solieu!G:M,4,0),"")</f>
        <v>nt</v>
      </c>
      <c r="K77" s="1742" t="str">
        <f>IFERROR(VLOOKUP(A77,Solieu!G:M,5,0),"")</f>
        <v>nt</v>
      </c>
      <c r="L77" s="1955">
        <f>IFERROR(VLOOKUP(A77,Solieu!G:M,6,0),"")</f>
        <v>0</v>
      </c>
      <c r="M77" s="1740">
        <f>IFERROR(VLOOKUP(A77,Solieu!G:M,7,0),"")</f>
        <v>0</v>
      </c>
      <c r="N77" s="1268" t="s">
        <v>4217</v>
      </c>
      <c r="O77" s="1483" t="str">
        <f t="shared" si="1"/>
        <v/>
      </c>
      <c r="P77" s="1264"/>
      <c r="Q77" s="1438"/>
      <c r="R77" s="1485"/>
    </row>
    <row r="78" spans="1:27" s="863" customFormat="1" ht="35.1" customHeight="1">
      <c r="A78" s="2171">
        <v>73</v>
      </c>
      <c r="B78" s="1736">
        <f>SUM($O$6:O78)</f>
        <v>20</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t="str">
        <f>IFERROR(VLOOKUP(A78,Solieu!G:M,4,0),"")</f>
        <v>nt</v>
      </c>
      <c r="K78" s="1742" t="str">
        <f>IFERROR(VLOOKUP(A78,Solieu!G:M,5,0),"")</f>
        <v>nt</v>
      </c>
      <c r="L78" s="1955">
        <f>IFERROR(VLOOKUP(A78,Solieu!G:M,6,0),"")</f>
        <v>0</v>
      </c>
      <c r="M78" s="1740">
        <f>IFERROR(VLOOKUP(A78,Solieu!G:M,7,0),"")</f>
        <v>0</v>
      </c>
      <c r="N78" s="1268" t="s">
        <v>4217</v>
      </c>
      <c r="O78" s="1483" t="str">
        <f t="shared" si="1"/>
        <v/>
      </c>
      <c r="P78" s="1264"/>
      <c r="Q78" s="1438"/>
      <c r="R78" s="1485"/>
    </row>
    <row r="79" spans="1:27" s="863" customFormat="1" ht="35.1" customHeight="1">
      <c r="A79" s="2171">
        <v>74</v>
      </c>
      <c r="B79" s="1736">
        <f>SUM($O$6:O79)</f>
        <v>20</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t="str">
        <f>IFERROR(VLOOKUP(A79,Solieu!G:M,4,0),"")</f>
        <v>nt</v>
      </c>
      <c r="K79" s="1742" t="str">
        <f>IFERROR(VLOOKUP(A79,Solieu!G:M,5,0),"")</f>
        <v>nt</v>
      </c>
      <c r="L79" s="1955">
        <f>IFERROR(VLOOKUP(A79,Solieu!G:M,6,0),"")</f>
        <v>0</v>
      </c>
      <c r="M79" s="1740">
        <f>IFERROR(VLOOKUP(A79,Solieu!G:M,7,0),"")</f>
        <v>0</v>
      </c>
      <c r="N79" s="1268" t="s">
        <v>4217</v>
      </c>
      <c r="O79" s="1483" t="str">
        <f t="shared" si="1"/>
        <v/>
      </c>
      <c r="P79" s="1264"/>
      <c r="Q79" s="1438"/>
      <c r="R79" s="1485"/>
    </row>
    <row r="80" spans="1:27" s="863" customFormat="1" ht="35.1" customHeight="1">
      <c r="A80" s="2171">
        <v>75</v>
      </c>
      <c r="B80" s="1736">
        <f>SUM($O$6:O80)</f>
        <v>20</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t="str">
        <f>IFERROR(VLOOKUP(A80,Solieu!G:M,4,0),"")</f>
        <v>nt</v>
      </c>
      <c r="K80" s="1742" t="str">
        <f>IFERROR(VLOOKUP(A80,Solieu!G:M,5,0),"")</f>
        <v>nt</v>
      </c>
      <c r="L80" s="1955">
        <f>IFERROR(VLOOKUP(A80,Solieu!G:M,6,0),"")</f>
        <v>0</v>
      </c>
      <c r="M80" s="1740">
        <f>IFERROR(VLOOKUP(A80,Solieu!G:M,7,0),"")</f>
        <v>0</v>
      </c>
      <c r="N80" s="1268" t="s">
        <v>4217</v>
      </c>
      <c r="O80" s="1483" t="str">
        <f t="shared" si="1"/>
        <v/>
      </c>
      <c r="P80" s="1264"/>
      <c r="Q80" s="1438"/>
      <c r="R80" s="1485"/>
    </row>
    <row r="81" spans="1:18" s="863" customFormat="1" ht="35.1" customHeight="1">
      <c r="A81" s="2171">
        <v>76</v>
      </c>
      <c r="B81" s="1736">
        <f>SUM($O$6:O81)</f>
        <v>20</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t="str">
        <f>IFERROR(VLOOKUP(A81,Solieu!G:M,4,0),"")</f>
        <v>nt</v>
      </c>
      <c r="K81" s="1742" t="str">
        <f>IFERROR(VLOOKUP(A81,Solieu!G:M,5,0),"")</f>
        <v>nt</v>
      </c>
      <c r="L81" s="1955">
        <f>IFERROR(VLOOKUP(A81,Solieu!G:M,6,0),"")</f>
        <v>0</v>
      </c>
      <c r="M81" s="1740">
        <f>IFERROR(VLOOKUP(A81,Solieu!G:M,7,0),"")</f>
        <v>0</v>
      </c>
      <c r="N81" s="1268" t="s">
        <v>4217</v>
      </c>
      <c r="O81" s="1483" t="str">
        <f t="shared" si="1"/>
        <v/>
      </c>
      <c r="P81" s="1264"/>
      <c r="Q81" s="1438"/>
      <c r="R81" s="1485"/>
    </row>
    <row r="82" spans="1:18" s="863" customFormat="1" ht="35.1" customHeight="1">
      <c r="A82" s="2171">
        <v>77</v>
      </c>
      <c r="B82" s="1736">
        <f>SUM($O$6:O82)</f>
        <v>20</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t="str">
        <f>IFERROR(VLOOKUP(A82,Solieu!G:M,4,0),"")</f>
        <v>nt</v>
      </c>
      <c r="K82" s="1742" t="str">
        <f>IFERROR(VLOOKUP(A82,Solieu!G:M,5,0),"")</f>
        <v>nt</v>
      </c>
      <c r="L82" s="1955">
        <f>IFERROR(VLOOKUP(A82,Solieu!G:M,6,0),"")</f>
        <v>0</v>
      </c>
      <c r="M82" s="1740">
        <f>IFERROR(VLOOKUP(A82,Solieu!G:M,7,0),"")</f>
        <v>0</v>
      </c>
      <c r="N82" s="1268" t="s">
        <v>4217</v>
      </c>
      <c r="O82" s="1483" t="str">
        <f t="shared" si="1"/>
        <v/>
      </c>
      <c r="P82" s="1264"/>
      <c r="Q82" s="1481"/>
      <c r="R82" s="1485"/>
    </row>
    <row r="83" spans="1:18" s="863" customFormat="1" ht="35.1" customHeight="1">
      <c r="A83" s="2171">
        <v>78</v>
      </c>
      <c r="B83" s="1736">
        <f>SUM($O$6:O83)</f>
        <v>20</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t="str">
        <f>IFERROR(VLOOKUP(A83,Solieu!G:M,4,0),"")</f>
        <v>nt</v>
      </c>
      <c r="K83" s="1742" t="str">
        <f>IFERROR(VLOOKUP(A83,Solieu!G:M,5,0),"")</f>
        <v>nt</v>
      </c>
      <c r="L83" s="1955">
        <f>IFERROR(VLOOKUP(A83,Solieu!G:M,6,0),"")</f>
        <v>0</v>
      </c>
      <c r="M83" s="1740">
        <f>IFERROR(VLOOKUP(A83,Solieu!G:M,7,0),"")</f>
        <v>0</v>
      </c>
      <c r="N83" s="1268" t="s">
        <v>4217</v>
      </c>
      <c r="O83" s="1483" t="str">
        <f t="shared" si="1"/>
        <v/>
      </c>
      <c r="P83" s="1264"/>
      <c r="Q83" s="1481"/>
      <c r="R83" s="1485"/>
    </row>
    <row r="84" spans="1:18" s="863" customFormat="1" ht="35.1" customHeight="1">
      <c r="A84" s="2171">
        <v>79</v>
      </c>
      <c r="B84" s="1736">
        <f>SUM($O$6:O84)</f>
        <v>20</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t="str">
        <f>IFERROR(VLOOKUP(A84,Solieu!G:M,4,0),"")</f>
        <v>nt</v>
      </c>
      <c r="K84" s="1742" t="str">
        <f>IFERROR(VLOOKUP(A84,Solieu!G:M,5,0),"")</f>
        <v>nt</v>
      </c>
      <c r="L84" s="1955">
        <f>IFERROR(VLOOKUP(A84,Solieu!G:M,6,0),"")</f>
        <v>0</v>
      </c>
      <c r="M84" s="1740">
        <f>IFERROR(VLOOKUP(A84,Solieu!G:M,7,0),"")</f>
        <v>0</v>
      </c>
      <c r="N84" s="1268" t="s">
        <v>4217</v>
      </c>
      <c r="O84" s="1483" t="str">
        <f t="shared" si="1"/>
        <v/>
      </c>
      <c r="P84" s="1264"/>
      <c r="Q84" s="1481"/>
      <c r="R84" s="1485"/>
    </row>
    <row r="85" spans="1:18" s="863" customFormat="1" ht="35.1" customHeight="1">
      <c r="A85" s="2171">
        <v>80</v>
      </c>
      <c r="B85" s="1736">
        <f>SUM($O$6:O85)</f>
        <v>20</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t="str">
        <f>IFERROR(VLOOKUP(A85,Solieu!G:M,4,0),"")</f>
        <v>nt</v>
      </c>
      <c r="K85" s="1742" t="str">
        <f>IFERROR(VLOOKUP(A85,Solieu!G:M,5,0),"")</f>
        <v>nt</v>
      </c>
      <c r="L85" s="1955">
        <f>IFERROR(VLOOKUP(A85,Solieu!G:M,6,0),"")</f>
        <v>0</v>
      </c>
      <c r="M85" s="1740">
        <f>IFERROR(VLOOKUP(A85,Solieu!G:M,7,0),"")</f>
        <v>0</v>
      </c>
      <c r="N85" s="1268" t="s">
        <v>4217</v>
      </c>
      <c r="O85" s="1483" t="str">
        <f t="shared" si="1"/>
        <v/>
      </c>
      <c r="P85" s="1264"/>
      <c r="Q85" s="1481"/>
      <c r="R85" s="1485"/>
    </row>
    <row r="86" spans="1:18" s="863" customFormat="1" ht="35.1" customHeight="1">
      <c r="A86" s="2171">
        <v>81</v>
      </c>
      <c r="B86" s="1736">
        <f>SUM($O$6:O86)</f>
        <v>20</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t="str">
        <f>IFERROR(VLOOKUP(A86,Solieu!G:M,4,0),"")</f>
        <v>nt</v>
      </c>
      <c r="K86" s="1742" t="str">
        <f>IFERROR(VLOOKUP(A86,Solieu!G:M,5,0),"")</f>
        <v>nt</v>
      </c>
      <c r="L86" s="1955">
        <f>IFERROR(VLOOKUP(A86,Solieu!G:M,6,0),"")</f>
        <v>0</v>
      </c>
      <c r="M86" s="1740">
        <f>IFERROR(VLOOKUP(A86,Solieu!G:M,7,0),"")</f>
        <v>0</v>
      </c>
      <c r="N86" s="1268" t="s">
        <v>4217</v>
      </c>
      <c r="O86" s="1483" t="str">
        <f t="shared" si="1"/>
        <v/>
      </c>
      <c r="P86" s="1264"/>
      <c r="Q86" s="1481"/>
      <c r="R86" s="1485"/>
    </row>
    <row r="87" spans="1:18" s="863" customFormat="1" ht="35.1" customHeight="1">
      <c r="A87" s="2171">
        <v>82</v>
      </c>
      <c r="B87" s="1736">
        <f>SUM($O$6:O87)</f>
        <v>20</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t="str">
        <f>IFERROR(VLOOKUP(A87,Solieu!G:M,4,0),"")</f>
        <v>nt</v>
      </c>
      <c r="K87" s="1742" t="str">
        <f>IFERROR(VLOOKUP(A87,Solieu!G:M,5,0),"")</f>
        <v>nt</v>
      </c>
      <c r="L87" s="1955">
        <f>IFERROR(VLOOKUP(A87,Solieu!G:M,6,0),"")</f>
        <v>0</v>
      </c>
      <c r="M87" s="1740">
        <f>IFERROR(VLOOKUP(A87,Solieu!G:M,7,0),"")</f>
        <v>0</v>
      </c>
      <c r="N87" s="1268" t="s">
        <v>4217</v>
      </c>
      <c r="O87" s="1483" t="str">
        <f t="shared" si="1"/>
        <v/>
      </c>
      <c r="P87" s="1264"/>
      <c r="Q87" s="1481"/>
      <c r="R87" s="1485"/>
    </row>
    <row r="88" spans="1:18" s="863" customFormat="1" ht="35.1" customHeight="1">
      <c r="A88" s="2171">
        <v>83</v>
      </c>
      <c r="B88" s="1736">
        <f>SUM($O$6:O88)</f>
        <v>20</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t="str">
        <f>IFERROR(VLOOKUP(A88,Solieu!G:M,4,0),"")</f>
        <v>nt</v>
      </c>
      <c r="K88" s="1742" t="str">
        <f>IFERROR(VLOOKUP(A88,Solieu!G:M,5,0),"")</f>
        <v>nt</v>
      </c>
      <c r="L88" s="1955">
        <f>IFERROR(VLOOKUP(A88,Solieu!G:M,6,0),"")</f>
        <v>0</v>
      </c>
      <c r="M88" s="1740">
        <f>IFERROR(VLOOKUP(A88,Solieu!G:M,7,0),"")</f>
        <v>0</v>
      </c>
      <c r="N88" s="1268" t="s">
        <v>4217</v>
      </c>
      <c r="O88" s="1483" t="str">
        <f t="shared" si="1"/>
        <v/>
      </c>
      <c r="P88" s="1264"/>
      <c r="Q88" s="1481"/>
      <c r="R88" s="1485"/>
    </row>
    <row r="89" spans="1:18" s="863" customFormat="1" ht="35.1" customHeight="1">
      <c r="A89" s="2171">
        <v>84</v>
      </c>
      <c r="B89" s="1736">
        <f>SUM($O$6:O89)</f>
        <v>20</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t="str">
        <f>IFERROR(VLOOKUP(A89,Solieu!G:M,4,0),"")</f>
        <v/>
      </c>
      <c r="K89" s="1742" t="str">
        <f>IFERROR(VLOOKUP(A89,Solieu!G:M,5,0),"")</f>
        <v/>
      </c>
      <c r="L89" s="1955" t="str">
        <f>IFERROR(VLOOKUP(A89,Solieu!G:M,6,0),"")</f>
        <v/>
      </c>
      <c r="M89" s="1740" t="str">
        <f>IFERROR(VLOOKUP(A89,Solieu!G:M,7,0),"")</f>
        <v/>
      </c>
      <c r="N89" s="1268" t="s">
        <v>4217</v>
      </c>
      <c r="O89" s="1483" t="str">
        <f t="shared" si="1"/>
        <v/>
      </c>
      <c r="P89" s="1264"/>
      <c r="Q89" s="1481"/>
      <c r="R89" s="1485"/>
    </row>
    <row r="90" spans="1:18" s="863" customFormat="1" ht="35.1" customHeight="1">
      <c r="A90" s="2171">
        <v>85</v>
      </c>
      <c r="B90" s="1736">
        <f>SUM($O$6:O90)</f>
        <v>20</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t="str">
        <f>IFERROR(VLOOKUP(A90,Solieu!G:M,4,0),"")</f>
        <v>nt</v>
      </c>
      <c r="K90" s="1742" t="str">
        <f>IFERROR(VLOOKUP(A90,Solieu!G:M,5,0),"")</f>
        <v>nt</v>
      </c>
      <c r="L90" s="1955">
        <f>IFERROR(VLOOKUP(A90,Solieu!G:M,6,0),"")</f>
        <v>0</v>
      </c>
      <c r="M90" s="1740">
        <f>IFERROR(VLOOKUP(A90,Solieu!G:M,7,0),"")</f>
        <v>0</v>
      </c>
      <c r="N90" s="1268" t="s">
        <v>4217</v>
      </c>
      <c r="O90" s="1483" t="str">
        <f t="shared" si="1"/>
        <v/>
      </c>
      <c r="P90" s="1264"/>
      <c r="Q90" s="1481"/>
      <c r="R90" s="1485"/>
    </row>
    <row r="91" spans="1:18" s="863" customFormat="1" ht="35.1" customHeight="1">
      <c r="A91" s="2171">
        <v>86</v>
      </c>
      <c r="B91" s="1736">
        <f>SUM($O$6:O91)</f>
        <v>20</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t="str">
        <f>IFERROR(VLOOKUP(A91,Solieu!G:M,4,0),"")</f>
        <v>nt</v>
      </c>
      <c r="K91" s="1742" t="str">
        <f>IFERROR(VLOOKUP(A91,Solieu!G:M,5,0),"")</f>
        <v>nt</v>
      </c>
      <c r="L91" s="1955">
        <f>IFERROR(VLOOKUP(A91,Solieu!G:M,6,0),"")</f>
        <v>0</v>
      </c>
      <c r="M91" s="1740">
        <f>IFERROR(VLOOKUP(A91,Solieu!G:M,7,0),"")</f>
        <v>0</v>
      </c>
      <c r="N91" s="1268" t="s">
        <v>4217</v>
      </c>
      <c r="O91" s="1483" t="str">
        <f t="shared" si="1"/>
        <v/>
      </c>
      <c r="P91" s="1264"/>
      <c r="Q91" s="1481"/>
      <c r="R91" s="1485"/>
    </row>
    <row r="92" spans="1:18" s="863" customFormat="1" ht="35.1" customHeight="1">
      <c r="A92" s="2171">
        <v>87</v>
      </c>
      <c r="B92" s="1736">
        <f>SUM($O$6:O92)</f>
        <v>20</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t="str">
        <f>IFERROR(VLOOKUP(A92,Solieu!G:M,4,0),"")</f>
        <v>nt</v>
      </c>
      <c r="K92" s="1742" t="str">
        <f>IFERROR(VLOOKUP(A92,Solieu!G:M,5,0),"")</f>
        <v>nt</v>
      </c>
      <c r="L92" s="1955">
        <f>IFERROR(VLOOKUP(A92,Solieu!G:M,6,0),"")</f>
        <v>0</v>
      </c>
      <c r="M92" s="1740">
        <f>IFERROR(VLOOKUP(A92,Solieu!G:M,7,0),"")</f>
        <v>0</v>
      </c>
      <c r="N92" s="1268" t="s">
        <v>4217</v>
      </c>
      <c r="O92" s="1483" t="str">
        <f t="shared" si="1"/>
        <v/>
      </c>
      <c r="P92" s="1264"/>
      <c r="Q92" s="1481"/>
      <c r="R92" s="1485"/>
    </row>
    <row r="93" spans="1:18" s="863" customFormat="1" ht="35.1" customHeight="1">
      <c r="A93" s="2171">
        <v>88</v>
      </c>
      <c r="B93" s="1736">
        <f>SUM($O$6:O93)</f>
        <v>20</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t="str">
        <f>IFERROR(VLOOKUP(A93,Solieu!G:M,4,0),"")</f>
        <v>nt</v>
      </c>
      <c r="K93" s="1742" t="str">
        <f>IFERROR(VLOOKUP(A93,Solieu!G:M,5,0),"")</f>
        <v>nt</v>
      </c>
      <c r="L93" s="1955">
        <f>IFERROR(VLOOKUP(A93,Solieu!G:M,6,0),"")</f>
        <v>0</v>
      </c>
      <c r="M93" s="1740">
        <f>IFERROR(VLOOKUP(A93,Solieu!G:M,7,0),"")</f>
        <v>0</v>
      </c>
      <c r="N93" s="1268" t="s">
        <v>4217</v>
      </c>
      <c r="O93" s="1483" t="str">
        <f t="shared" si="1"/>
        <v/>
      </c>
      <c r="P93" s="1264"/>
      <c r="Q93" s="1481"/>
      <c r="R93" s="1485"/>
    </row>
    <row r="94" spans="1:18" s="863" customFormat="1" ht="35.1" customHeight="1">
      <c r="A94" s="2171">
        <v>89</v>
      </c>
      <c r="B94" s="1736">
        <f>SUM($O$6:O94)</f>
        <v>20</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t="str">
        <f>IFERROR(VLOOKUP(A94,Solieu!G:M,4,0),"")</f>
        <v>nt</v>
      </c>
      <c r="K94" s="1742" t="str">
        <f>IFERROR(VLOOKUP(A94,Solieu!G:M,5,0),"")</f>
        <v>nt</v>
      </c>
      <c r="L94" s="1955">
        <f>IFERROR(VLOOKUP(A94,Solieu!G:M,6,0),"")</f>
        <v>0</v>
      </c>
      <c r="M94" s="1740">
        <f>IFERROR(VLOOKUP(A94,Solieu!G:M,7,0),"")</f>
        <v>0</v>
      </c>
      <c r="N94" s="1268" t="s">
        <v>4217</v>
      </c>
      <c r="O94" s="1483" t="str">
        <f t="shared" si="1"/>
        <v/>
      </c>
      <c r="P94" s="1264"/>
      <c r="Q94" s="1481"/>
      <c r="R94" s="1485"/>
    </row>
    <row r="95" spans="1:18" s="863" customFormat="1" ht="35.1" customHeight="1">
      <c r="A95" s="2171">
        <v>90</v>
      </c>
      <c r="B95" s="1736">
        <f>SUM($O$6:O95)</f>
        <v>20</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t="str">
        <f>IFERROR(VLOOKUP(A95,Solieu!G:M,4,0),"")</f>
        <v>nt</v>
      </c>
      <c r="K95" s="1742" t="str">
        <f>IFERROR(VLOOKUP(A95,Solieu!G:M,5,0),"")</f>
        <v>nt</v>
      </c>
      <c r="L95" s="1955">
        <f>IFERROR(VLOOKUP(A95,Solieu!G:M,6,0),"")</f>
        <v>0</v>
      </c>
      <c r="M95" s="1740">
        <f>IFERROR(VLOOKUP(A95,Solieu!G:M,7,0),"")</f>
        <v>0</v>
      </c>
      <c r="N95" s="1268" t="s">
        <v>4217</v>
      </c>
      <c r="O95" s="1483" t="str">
        <f t="shared" si="1"/>
        <v/>
      </c>
      <c r="P95" s="1264"/>
      <c r="Q95" s="1481"/>
      <c r="R95" s="1485"/>
    </row>
    <row r="96" spans="1:18" s="863" customFormat="1" ht="35.1" customHeight="1">
      <c r="A96" s="2171">
        <v>91</v>
      </c>
      <c r="B96" s="1736">
        <f>SUM($O$6:O96)</f>
        <v>20</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t="str">
        <f>IFERROR(VLOOKUP(A96,Solieu!G:M,4,0),"")</f>
        <v>nt</v>
      </c>
      <c r="K96" s="1742" t="str">
        <f>IFERROR(VLOOKUP(A96,Solieu!G:M,5,0),"")</f>
        <v>nt</v>
      </c>
      <c r="L96" s="1955">
        <f>IFERROR(VLOOKUP(A96,Solieu!G:M,6,0),"")</f>
        <v>0</v>
      </c>
      <c r="M96" s="1740">
        <f>IFERROR(VLOOKUP(A96,Solieu!G:M,7,0),"")</f>
        <v>0</v>
      </c>
      <c r="N96" s="1268" t="s">
        <v>4217</v>
      </c>
      <c r="O96" s="1483" t="str">
        <f t="shared" si="1"/>
        <v/>
      </c>
      <c r="P96" s="1264"/>
      <c r="Q96" s="1481"/>
      <c r="R96" s="1485"/>
    </row>
    <row r="97" spans="1:18" s="863" customFormat="1" ht="35.1" customHeight="1">
      <c r="A97" s="2171">
        <v>92</v>
      </c>
      <c r="B97" s="1736">
        <f>SUM($O$6:O97)</f>
        <v>20</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t="str">
        <f>IFERROR(VLOOKUP(A97,Solieu!G:M,4,0),"")</f>
        <v>nt</v>
      </c>
      <c r="K97" s="1742" t="str">
        <f>IFERROR(VLOOKUP(A97,Solieu!G:M,5,0),"")</f>
        <v>nt</v>
      </c>
      <c r="L97" s="1955">
        <f>IFERROR(VLOOKUP(A97,Solieu!G:M,6,0),"")</f>
        <v>0</v>
      </c>
      <c r="M97" s="1740">
        <f>IFERROR(VLOOKUP(A97,Solieu!G:M,7,0),"")</f>
        <v>0</v>
      </c>
      <c r="N97" s="1268" t="s">
        <v>4217</v>
      </c>
      <c r="O97" s="1483" t="str">
        <f t="shared" si="1"/>
        <v/>
      </c>
      <c r="P97" s="1264"/>
      <c r="Q97" s="1481"/>
      <c r="R97" s="1485"/>
    </row>
    <row r="98" spans="1:18" s="863" customFormat="1" ht="35.1" customHeight="1">
      <c r="A98" s="2171">
        <v>93</v>
      </c>
      <c r="B98" s="1736">
        <f>SUM($O$6:O98)</f>
        <v>20</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t="str">
        <f>IFERROR(VLOOKUP(A98,Solieu!G:M,4,0),"")</f>
        <v>nt</v>
      </c>
      <c r="K98" s="1742" t="str">
        <f>IFERROR(VLOOKUP(A98,Solieu!G:M,5,0),"")</f>
        <v>nt</v>
      </c>
      <c r="L98" s="1955">
        <f>IFERROR(VLOOKUP(A98,Solieu!G:M,6,0),"")</f>
        <v>0</v>
      </c>
      <c r="M98" s="1740">
        <f>IFERROR(VLOOKUP(A98,Solieu!G:M,7,0),"")</f>
        <v>0</v>
      </c>
      <c r="N98" s="1268" t="s">
        <v>4217</v>
      </c>
      <c r="O98" s="1483" t="str">
        <f t="shared" si="1"/>
        <v/>
      </c>
      <c r="P98" s="1264"/>
      <c r="Q98" s="1481"/>
      <c r="R98" s="1485"/>
    </row>
    <row r="99" spans="1:18" s="863" customFormat="1" ht="35.1" customHeight="1">
      <c r="A99" s="2171">
        <v>94</v>
      </c>
      <c r="B99" s="1736">
        <f>SUM($O$6:O99)</f>
        <v>20</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t="str">
        <f>IFERROR(VLOOKUP(A99,Solieu!G:M,4,0),"")</f>
        <v>nt</v>
      </c>
      <c r="K99" s="1742" t="str">
        <f>IFERROR(VLOOKUP(A99,Solieu!G:M,5,0),"")</f>
        <v>nt</v>
      </c>
      <c r="L99" s="1955">
        <f>IFERROR(VLOOKUP(A99,Solieu!G:M,6,0),"")</f>
        <v>0</v>
      </c>
      <c r="M99" s="1740">
        <f>IFERROR(VLOOKUP(A99,Solieu!G:M,7,0),"")</f>
        <v>0</v>
      </c>
      <c r="N99" s="1268" t="s">
        <v>4217</v>
      </c>
      <c r="O99" s="1483" t="str">
        <f t="shared" si="1"/>
        <v/>
      </c>
      <c r="P99" s="1264"/>
      <c r="Q99" s="1481"/>
      <c r="R99" s="1485"/>
    </row>
    <row r="100" spans="1:18" s="863" customFormat="1" ht="35.1" customHeight="1">
      <c r="A100" s="2171">
        <v>95</v>
      </c>
      <c r="B100" s="1736">
        <f>SUM($O$6:O100)</f>
        <v>20</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t="str">
        <f>IFERROR(VLOOKUP(A100,Solieu!G:M,4,0),"")</f>
        <v>nt</v>
      </c>
      <c r="K100" s="1742" t="str">
        <f>IFERROR(VLOOKUP(A100,Solieu!G:M,5,0),"")</f>
        <v>nt</v>
      </c>
      <c r="L100" s="1955">
        <f>IFERROR(VLOOKUP(A100,Solieu!G:M,6,0),"")</f>
        <v>0</v>
      </c>
      <c r="M100" s="1740">
        <f>IFERROR(VLOOKUP(A100,Solieu!G:M,7,0),"")</f>
        <v>0</v>
      </c>
      <c r="N100" s="1268" t="s">
        <v>4217</v>
      </c>
      <c r="O100" s="1483" t="str">
        <f t="shared" si="1"/>
        <v/>
      </c>
      <c r="P100" s="1264"/>
      <c r="Q100" s="1481"/>
      <c r="R100" s="1485"/>
    </row>
    <row r="101" spans="1:18" s="863" customFormat="1" ht="35.1" customHeight="1">
      <c r="A101" s="2171">
        <v>96</v>
      </c>
      <c r="B101" s="1736">
        <f>SUM($O$6:O101)</f>
        <v>20</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t="str">
        <f>IFERROR(VLOOKUP(A101,Solieu!G:M,4,0),"")</f>
        <v>nt</v>
      </c>
      <c r="K101" s="1742" t="str">
        <f>IFERROR(VLOOKUP(A101,Solieu!G:M,5,0),"")</f>
        <v>nt</v>
      </c>
      <c r="L101" s="1955">
        <f>IFERROR(VLOOKUP(A101,Solieu!G:M,6,0),"")</f>
        <v>0</v>
      </c>
      <c r="M101" s="1740">
        <f>IFERROR(VLOOKUP(A101,Solieu!G:M,7,0),"")</f>
        <v>0</v>
      </c>
      <c r="N101" s="1268" t="s">
        <v>4217</v>
      </c>
      <c r="O101" s="1483" t="str">
        <f t="shared" si="1"/>
        <v/>
      </c>
      <c r="P101" s="1264"/>
      <c r="Q101" s="1481"/>
      <c r="R101" s="1485"/>
    </row>
    <row r="102" spans="1:18" s="863" customFormat="1" ht="35.1" customHeight="1">
      <c r="A102" s="2171">
        <v>97</v>
      </c>
      <c r="B102" s="1736">
        <f>SUM($O$6:O102)</f>
        <v>20</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t="str">
        <f>IFERROR(VLOOKUP(A102,Solieu!G:M,4,0),"")</f>
        <v>nt</v>
      </c>
      <c r="K102" s="1742" t="str">
        <f>IFERROR(VLOOKUP(A102,Solieu!G:M,5,0),"")</f>
        <v>nt</v>
      </c>
      <c r="L102" s="1955">
        <f>IFERROR(VLOOKUP(A102,Solieu!G:M,6,0),"")</f>
        <v>0</v>
      </c>
      <c r="M102" s="1740">
        <f>IFERROR(VLOOKUP(A102,Solieu!G:M,7,0),"")</f>
        <v>0</v>
      </c>
      <c r="N102" s="1268" t="s">
        <v>4217</v>
      </c>
      <c r="O102" s="1483" t="str">
        <f t="shared" si="1"/>
        <v/>
      </c>
      <c r="P102" s="1264"/>
      <c r="Q102" s="1481"/>
      <c r="R102" s="1485"/>
    </row>
    <row r="103" spans="1:18" s="863" customFormat="1" ht="35.1" customHeight="1">
      <c r="A103" s="2171">
        <v>98</v>
      </c>
      <c r="B103" s="1736">
        <f>SUM($O$6:O103)</f>
        <v>20</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t="str">
        <f>IFERROR(VLOOKUP(A103,Solieu!G:M,4,0),"")</f>
        <v>nt</v>
      </c>
      <c r="K103" s="1742" t="str">
        <f>IFERROR(VLOOKUP(A103,Solieu!G:M,5,0),"")</f>
        <v>nt</v>
      </c>
      <c r="L103" s="1955">
        <f>IFERROR(VLOOKUP(A103,Solieu!G:M,6,0),"")</f>
        <v>0</v>
      </c>
      <c r="M103" s="1740">
        <f>IFERROR(VLOOKUP(A103,Solieu!G:M,7,0),"")</f>
        <v>0</v>
      </c>
      <c r="N103" s="1268" t="s">
        <v>4217</v>
      </c>
      <c r="O103" s="1483" t="str">
        <f t="shared" si="1"/>
        <v/>
      </c>
      <c r="P103" s="1264"/>
      <c r="Q103" s="1481"/>
      <c r="R103" s="1485"/>
    </row>
    <row r="104" spans="1:18" s="863" customFormat="1" ht="35.1" customHeight="1">
      <c r="A104" s="2171">
        <v>99</v>
      </c>
      <c r="B104" s="1736">
        <f>SUM($O$6:O104)</f>
        <v>20</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t="str">
        <f>IFERROR(VLOOKUP(A104,Solieu!G:M,4,0),"")</f>
        <v>nt</v>
      </c>
      <c r="K104" s="1742" t="str">
        <f>IFERROR(VLOOKUP(A104,Solieu!G:M,5,0),"")</f>
        <v>nt</v>
      </c>
      <c r="L104" s="1955">
        <f>IFERROR(VLOOKUP(A104,Solieu!G:M,6,0),"")</f>
        <v>0</v>
      </c>
      <c r="M104" s="1740">
        <f>IFERROR(VLOOKUP(A104,Solieu!G:M,7,0),"")</f>
        <v>0</v>
      </c>
      <c r="N104" s="1268" t="s">
        <v>4217</v>
      </c>
      <c r="O104" s="1483" t="str">
        <f t="shared" si="1"/>
        <v/>
      </c>
      <c r="P104" s="1264"/>
      <c r="Q104" s="1481"/>
      <c r="R104" s="1485"/>
    </row>
    <row r="105" spans="1:18" s="863" customFormat="1" ht="35.1" customHeight="1">
      <c r="A105" s="2171">
        <v>100</v>
      </c>
      <c r="B105" s="1736">
        <f>SUM($O$6:O105)</f>
        <v>20</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t="str">
        <f>IFERROR(VLOOKUP(A105,Solieu!G:M,4,0),"")</f>
        <v>nt</v>
      </c>
      <c r="K105" s="1742" t="str">
        <f>IFERROR(VLOOKUP(A105,Solieu!G:M,5,0),"")</f>
        <v>nt</v>
      </c>
      <c r="L105" s="1955">
        <f>IFERROR(VLOOKUP(A105,Solieu!G:M,6,0),"")</f>
        <v>0</v>
      </c>
      <c r="M105" s="1740">
        <f>IFERROR(VLOOKUP(A105,Solieu!G:M,7,0),"")</f>
        <v>0</v>
      </c>
      <c r="N105" s="1268" t="s">
        <v>4217</v>
      </c>
      <c r="O105" s="1483" t="str">
        <f t="shared" si="1"/>
        <v/>
      </c>
      <c r="P105" s="1264"/>
      <c r="Q105" s="1481"/>
      <c r="R105" s="1485"/>
    </row>
    <row r="106" spans="1:18" s="863" customFormat="1" ht="35.1" customHeight="1">
      <c r="A106" s="2171">
        <v>101</v>
      </c>
      <c r="B106" s="1736">
        <f>SUM($O$6:O106)</f>
        <v>20</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t="str">
        <f>IFERROR(VLOOKUP(A106,Solieu!G:M,4,0),"")</f>
        <v>nt</v>
      </c>
      <c r="K106" s="1742" t="str">
        <f>IFERROR(VLOOKUP(A106,Solieu!G:M,5,0),"")</f>
        <v>nt</v>
      </c>
      <c r="L106" s="1955">
        <f>IFERROR(VLOOKUP(A106,Solieu!G:M,6,0),"")</f>
        <v>0</v>
      </c>
      <c r="M106" s="1740">
        <f>IFERROR(VLOOKUP(A106,Solieu!G:M,7,0),"")</f>
        <v>0</v>
      </c>
      <c r="N106" s="1268" t="s">
        <v>4217</v>
      </c>
      <c r="O106" s="1483" t="str">
        <f t="shared" si="1"/>
        <v/>
      </c>
      <c r="P106" s="1264"/>
      <c r="Q106" s="1481"/>
      <c r="R106" s="1485"/>
    </row>
    <row r="107" spans="1:18" s="863" customFormat="1" ht="35.1" customHeight="1">
      <c r="A107" s="2171">
        <v>102</v>
      </c>
      <c r="B107" s="1736">
        <f>SUM($O$6:O107)</f>
        <v>20</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t="str">
        <f>IFERROR(VLOOKUP(A107,Solieu!G:M,4,0),"")</f>
        <v/>
      </c>
      <c r="K107" s="1742" t="str">
        <f>IFERROR(VLOOKUP(A107,Solieu!G:M,5,0),"")</f>
        <v/>
      </c>
      <c r="L107" s="1955" t="str">
        <f>IFERROR(VLOOKUP(A107,Solieu!G:M,6,0),"")</f>
        <v/>
      </c>
      <c r="M107" s="1740" t="str">
        <f>IFERROR(VLOOKUP(A107,Solieu!G:M,7,0),"")</f>
        <v/>
      </c>
      <c r="N107" s="1268" t="s">
        <v>4217</v>
      </c>
      <c r="O107" s="1483" t="str">
        <f t="shared" si="1"/>
        <v/>
      </c>
      <c r="P107" s="1264"/>
      <c r="Q107" s="1481"/>
      <c r="R107" s="1485"/>
    </row>
    <row r="108" spans="1:18" s="863" customFormat="1" ht="35.1" customHeight="1">
      <c r="A108" s="2171">
        <v>103</v>
      </c>
      <c r="B108" s="1736">
        <f>SUM($O$6:O108)</f>
        <v>20</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t="str">
        <f>IFERROR(VLOOKUP(A108,Solieu!G:M,4,0),"")</f>
        <v>nt</v>
      </c>
      <c r="K108" s="1742" t="str">
        <f>IFERROR(VLOOKUP(A108,Solieu!G:M,5,0),"")</f>
        <v>nt</v>
      </c>
      <c r="L108" s="1955">
        <f>IFERROR(VLOOKUP(A108,Solieu!G:M,6,0),"")</f>
        <v>0</v>
      </c>
      <c r="M108" s="1740">
        <f>IFERROR(VLOOKUP(A108,Solieu!G:M,7,0),"")</f>
        <v>0</v>
      </c>
      <c r="N108" s="1268" t="s">
        <v>4217</v>
      </c>
      <c r="O108" s="1483" t="str">
        <f t="shared" si="1"/>
        <v/>
      </c>
      <c r="P108" s="1264"/>
      <c r="Q108" s="1481"/>
      <c r="R108" s="1485"/>
    </row>
    <row r="109" spans="1:18" s="863" customFormat="1" ht="35.1" customHeight="1">
      <c r="A109" s="2171">
        <v>104</v>
      </c>
      <c r="B109" s="1736">
        <f>SUM($O$6:O109)</f>
        <v>20</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t="str">
        <f>IFERROR(VLOOKUP(A109,Solieu!G:M,4,0),"")</f>
        <v>nt</v>
      </c>
      <c r="K109" s="1742" t="str">
        <f>IFERROR(VLOOKUP(A109,Solieu!G:M,5,0),"")</f>
        <v>nt</v>
      </c>
      <c r="L109" s="1955">
        <f>IFERROR(VLOOKUP(A109,Solieu!G:M,6,0),"")</f>
        <v>0</v>
      </c>
      <c r="M109" s="1740">
        <f>IFERROR(VLOOKUP(A109,Solieu!G:M,7,0),"")</f>
        <v>0</v>
      </c>
      <c r="N109" s="1268" t="s">
        <v>4217</v>
      </c>
      <c r="O109" s="1483" t="str">
        <f t="shared" si="1"/>
        <v/>
      </c>
      <c r="P109" s="1264"/>
      <c r="Q109" s="1481"/>
      <c r="R109" s="1485"/>
    </row>
    <row r="110" spans="1:18" s="863" customFormat="1" ht="35.1" customHeight="1">
      <c r="A110" s="2171">
        <v>105</v>
      </c>
      <c r="B110" s="1736">
        <f>SUM($O$6:O110)</f>
        <v>20</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t="str">
        <f>IFERROR(VLOOKUP(A110,Solieu!G:M,4,0),"")</f>
        <v>nt</v>
      </c>
      <c r="K110" s="1742" t="str">
        <f>IFERROR(VLOOKUP(A110,Solieu!G:M,5,0),"")</f>
        <v>nt</v>
      </c>
      <c r="L110" s="1955">
        <f>IFERROR(VLOOKUP(A110,Solieu!G:M,6,0),"")</f>
        <v>0</v>
      </c>
      <c r="M110" s="1740">
        <f>IFERROR(VLOOKUP(A110,Solieu!G:M,7,0),"")</f>
        <v>0</v>
      </c>
      <c r="N110" s="1268" t="s">
        <v>4217</v>
      </c>
      <c r="O110" s="1483" t="str">
        <f t="shared" si="1"/>
        <v/>
      </c>
      <c r="P110" s="1264"/>
      <c r="Q110" s="1481"/>
      <c r="R110" s="1485"/>
    </row>
    <row r="111" spans="1:18" s="863" customFormat="1" ht="35.1" customHeight="1">
      <c r="A111" s="2171">
        <v>106</v>
      </c>
      <c r="B111" s="1736">
        <f>SUM($O$6:O111)</f>
        <v>20</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t="str">
        <f>IFERROR(VLOOKUP(A111,Solieu!G:M,4,0),"")</f>
        <v>nt</v>
      </c>
      <c r="K111" s="1742" t="str">
        <f>IFERROR(VLOOKUP(A111,Solieu!G:M,5,0),"")</f>
        <v>nt</v>
      </c>
      <c r="L111" s="1955">
        <f>IFERROR(VLOOKUP(A111,Solieu!G:M,6,0),"")</f>
        <v>0</v>
      </c>
      <c r="M111" s="1740">
        <f>IFERROR(VLOOKUP(A111,Solieu!G:M,7,0),"")</f>
        <v>0</v>
      </c>
      <c r="N111" s="1268" t="s">
        <v>4217</v>
      </c>
      <c r="O111" s="1483" t="str">
        <f t="shared" si="1"/>
        <v/>
      </c>
      <c r="P111" s="1264"/>
      <c r="Q111" s="1481"/>
      <c r="R111" s="1485"/>
    </row>
    <row r="112" spans="1:18" s="863" customFormat="1" ht="35.1" customHeight="1">
      <c r="A112" s="2171">
        <v>107</v>
      </c>
      <c r="B112" s="1736">
        <f>SUM($O$6:O112)</f>
        <v>20</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t="str">
        <f>IFERROR(VLOOKUP(A112,Solieu!G:M,4,0),"")</f>
        <v>nt</v>
      </c>
      <c r="K112" s="1742" t="str">
        <f>IFERROR(VLOOKUP(A112,Solieu!G:M,5,0),"")</f>
        <v>nt</v>
      </c>
      <c r="L112" s="1955">
        <f>IFERROR(VLOOKUP(A112,Solieu!G:M,6,0),"")</f>
        <v>0</v>
      </c>
      <c r="M112" s="1740">
        <f>IFERROR(VLOOKUP(A112,Solieu!G:M,7,0),"")</f>
        <v>0</v>
      </c>
      <c r="N112" s="1268" t="s">
        <v>4217</v>
      </c>
      <c r="O112" s="1483" t="str">
        <f t="shared" si="1"/>
        <v/>
      </c>
      <c r="P112" s="1264"/>
      <c r="Q112" s="1481"/>
      <c r="R112" s="1485"/>
    </row>
    <row r="113" spans="1:18" s="863" customFormat="1" ht="35.1" customHeight="1">
      <c r="A113" s="2171">
        <v>108</v>
      </c>
      <c r="B113" s="1736">
        <f>SUM($O$6:O113)</f>
        <v>20</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t="str">
        <f>IFERROR(VLOOKUP(A113,Solieu!G:M,4,0),"")</f>
        <v>nt</v>
      </c>
      <c r="K113" s="1742" t="str">
        <f>IFERROR(VLOOKUP(A113,Solieu!G:M,5,0),"")</f>
        <v>nt</v>
      </c>
      <c r="L113" s="1955">
        <f>IFERROR(VLOOKUP(A113,Solieu!G:M,6,0),"")</f>
        <v>0</v>
      </c>
      <c r="M113" s="1740">
        <f>IFERROR(VLOOKUP(A113,Solieu!G:M,7,0),"")</f>
        <v>0</v>
      </c>
      <c r="N113" s="1268" t="s">
        <v>4217</v>
      </c>
      <c r="O113" s="1483" t="str">
        <f t="shared" si="1"/>
        <v/>
      </c>
      <c r="P113" s="1264"/>
      <c r="Q113" s="1481"/>
      <c r="R113" s="1485"/>
    </row>
    <row r="114" spans="1:18" s="863" customFormat="1" ht="35.1" customHeight="1">
      <c r="A114" s="2171">
        <v>109</v>
      </c>
      <c r="B114" s="1736">
        <f>SUM($O$6:O114)</f>
        <v>20</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t="str">
        <f>IFERROR(VLOOKUP(A114,Solieu!G:M,4,0),"")</f>
        <v>nt</v>
      </c>
      <c r="K114" s="1742" t="str">
        <f>IFERROR(VLOOKUP(A114,Solieu!G:M,5,0),"")</f>
        <v>nt</v>
      </c>
      <c r="L114" s="1955">
        <f>IFERROR(VLOOKUP(A114,Solieu!G:M,6,0),"")</f>
        <v>0</v>
      </c>
      <c r="M114" s="1740">
        <f>IFERROR(VLOOKUP(A114,Solieu!G:M,7,0),"")</f>
        <v>0</v>
      </c>
      <c r="N114" s="1268" t="s">
        <v>4217</v>
      </c>
      <c r="O114" s="1483" t="str">
        <f t="shared" si="1"/>
        <v/>
      </c>
      <c r="P114" s="1264"/>
      <c r="Q114" s="1481"/>
      <c r="R114" s="1485"/>
    </row>
    <row r="115" spans="1:18" s="863" customFormat="1" ht="35.1" customHeight="1">
      <c r="A115" s="2171">
        <v>110</v>
      </c>
      <c r="B115" s="1736">
        <f>SUM($O$6:O115)</f>
        <v>20</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t="str">
        <f>IFERROR(VLOOKUP(A115,Solieu!G:M,4,0),"")</f>
        <v>nt</v>
      </c>
      <c r="K115" s="1742" t="str">
        <f>IFERROR(VLOOKUP(A115,Solieu!G:M,5,0),"")</f>
        <v>nt</v>
      </c>
      <c r="L115" s="1955">
        <f>IFERROR(VLOOKUP(A115,Solieu!G:M,6,0),"")</f>
        <v>0</v>
      </c>
      <c r="M115" s="1740">
        <f>IFERROR(VLOOKUP(A115,Solieu!G:M,7,0),"")</f>
        <v>0</v>
      </c>
      <c r="N115" s="1268" t="s">
        <v>4217</v>
      </c>
      <c r="O115" s="1483" t="str">
        <f t="shared" si="1"/>
        <v/>
      </c>
      <c r="P115" s="1264"/>
      <c r="Q115" s="1481"/>
      <c r="R115" s="1485"/>
    </row>
    <row r="116" spans="1:18" s="863" customFormat="1" ht="35.1" customHeight="1">
      <c r="A116" s="2171">
        <v>111</v>
      </c>
      <c r="B116" s="1736">
        <f>SUM($O$6:O116)</f>
        <v>20</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t="str">
        <f>IFERROR(VLOOKUP(A116,Solieu!G:M,4,0),"")</f>
        <v>nt</v>
      </c>
      <c r="K116" s="1742" t="str">
        <f>IFERROR(VLOOKUP(A116,Solieu!G:M,5,0),"")</f>
        <v>nt</v>
      </c>
      <c r="L116" s="1955">
        <f>IFERROR(VLOOKUP(A116,Solieu!G:M,6,0),"")</f>
        <v>0</v>
      </c>
      <c r="M116" s="1740">
        <f>IFERROR(VLOOKUP(A116,Solieu!G:M,7,0),"")</f>
        <v>0</v>
      </c>
      <c r="N116" s="1268" t="s">
        <v>4217</v>
      </c>
      <c r="O116" s="1483" t="str">
        <f t="shared" si="1"/>
        <v/>
      </c>
      <c r="P116" s="1264"/>
      <c r="Q116" s="1481"/>
      <c r="R116" s="1485"/>
    </row>
    <row r="117" spans="1:18" s="863" customFormat="1" ht="35.1" customHeight="1">
      <c r="A117" s="2171">
        <v>112</v>
      </c>
      <c r="B117" s="1736">
        <f>SUM($O$6:O117)</f>
        <v>20</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t="str">
        <f>IFERROR(VLOOKUP(A117,Solieu!G:M,4,0),"")</f>
        <v>nt</v>
      </c>
      <c r="K117" s="1742" t="str">
        <f>IFERROR(VLOOKUP(A117,Solieu!G:M,5,0),"")</f>
        <v>nt</v>
      </c>
      <c r="L117" s="1955">
        <f>IFERROR(VLOOKUP(A117,Solieu!G:M,6,0),"")</f>
        <v>0</v>
      </c>
      <c r="M117" s="1740">
        <f>IFERROR(VLOOKUP(A117,Solieu!G:M,7,0),"")</f>
        <v>0</v>
      </c>
      <c r="N117" s="1268" t="s">
        <v>4217</v>
      </c>
      <c r="O117" s="1483" t="str">
        <f t="shared" si="1"/>
        <v/>
      </c>
      <c r="P117" s="1264"/>
      <c r="Q117" s="1481"/>
      <c r="R117" s="1485"/>
    </row>
    <row r="118" spans="1:18" s="863" customFormat="1" ht="35.1" customHeight="1">
      <c r="A118" s="2171">
        <v>113</v>
      </c>
      <c r="B118" s="1736">
        <f>SUM($O$6:O118)</f>
        <v>20</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t="str">
        <f>IFERROR(VLOOKUP(A118,Solieu!G:M,4,0),"")</f>
        <v>nt</v>
      </c>
      <c r="K118" s="1742" t="str">
        <f>IFERROR(VLOOKUP(A118,Solieu!G:M,5,0),"")</f>
        <v>nt</v>
      </c>
      <c r="L118" s="1955">
        <f>IFERROR(VLOOKUP(A118,Solieu!G:M,6,0),"")</f>
        <v>0</v>
      </c>
      <c r="M118" s="1740">
        <f>IFERROR(VLOOKUP(A118,Solieu!G:M,7,0),"")</f>
        <v>0</v>
      </c>
      <c r="N118" s="1268" t="s">
        <v>4217</v>
      </c>
      <c r="O118" s="1483" t="str">
        <f t="shared" si="1"/>
        <v/>
      </c>
      <c r="P118" s="1264"/>
      <c r="Q118" s="1481"/>
      <c r="R118" s="1485"/>
    </row>
    <row r="119" spans="1:18" s="863" customFormat="1" ht="35.1" customHeight="1">
      <c r="A119" s="2171">
        <v>114</v>
      </c>
      <c r="B119" s="1736">
        <f>SUM($O$6:O119)</f>
        <v>20</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t="str">
        <f>IFERROR(VLOOKUP(A119,Solieu!G:M,4,0),"")</f>
        <v>nt</v>
      </c>
      <c r="K119" s="1742" t="str">
        <f>IFERROR(VLOOKUP(A119,Solieu!G:M,5,0),"")</f>
        <v>nt</v>
      </c>
      <c r="L119" s="1955">
        <f>IFERROR(VLOOKUP(A119,Solieu!G:M,6,0),"")</f>
        <v>0</v>
      </c>
      <c r="M119" s="1740">
        <f>IFERROR(VLOOKUP(A119,Solieu!G:M,7,0),"")</f>
        <v>0</v>
      </c>
      <c r="N119" s="1268" t="s">
        <v>4217</v>
      </c>
      <c r="O119" s="1483" t="str">
        <f t="shared" si="1"/>
        <v/>
      </c>
      <c r="P119" s="1264"/>
      <c r="Q119" s="1481"/>
      <c r="R119" s="1485"/>
    </row>
    <row r="120" spans="1:18" s="863" customFormat="1" ht="35.1" customHeight="1">
      <c r="A120" s="2171">
        <v>115</v>
      </c>
      <c r="B120" s="1736">
        <f>SUM($O$6:O120)</f>
        <v>20</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t="str">
        <f>IFERROR(VLOOKUP(A120,Solieu!G:M,4,0),"")</f>
        <v>nt</v>
      </c>
      <c r="K120" s="1742" t="str">
        <f>IFERROR(VLOOKUP(A120,Solieu!G:M,5,0),"")</f>
        <v>nt</v>
      </c>
      <c r="L120" s="1955">
        <f>IFERROR(VLOOKUP(A120,Solieu!G:M,6,0),"")</f>
        <v>0</v>
      </c>
      <c r="M120" s="1740">
        <f>IFERROR(VLOOKUP(A120,Solieu!G:M,7,0),"")</f>
        <v>0</v>
      </c>
      <c r="N120" s="1268" t="s">
        <v>4217</v>
      </c>
      <c r="O120" s="1483" t="str">
        <f t="shared" si="1"/>
        <v/>
      </c>
      <c r="P120" s="1264"/>
      <c r="Q120" s="1481"/>
      <c r="R120" s="1485"/>
    </row>
    <row r="121" spans="1:18" s="863" customFormat="1" ht="35.1" customHeight="1">
      <c r="A121" s="2171">
        <v>116</v>
      </c>
      <c r="B121" s="1736">
        <f>SUM($O$6:O121)</f>
        <v>20</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t="str">
        <f>IFERROR(VLOOKUP(A121,Solieu!G:M,4,0),"")</f>
        <v>nt</v>
      </c>
      <c r="K121" s="1742" t="str">
        <f>IFERROR(VLOOKUP(A121,Solieu!G:M,5,0),"")</f>
        <v>nt</v>
      </c>
      <c r="L121" s="1955">
        <f>IFERROR(VLOOKUP(A121,Solieu!G:M,6,0),"")</f>
        <v>0</v>
      </c>
      <c r="M121" s="1740">
        <f>IFERROR(VLOOKUP(A121,Solieu!G:M,7,0),"")</f>
        <v>0</v>
      </c>
      <c r="N121" s="1268" t="s">
        <v>4217</v>
      </c>
      <c r="O121" s="1483" t="str">
        <f t="shared" si="1"/>
        <v/>
      </c>
      <c r="P121" s="1264"/>
      <c r="Q121" s="1481"/>
      <c r="R121" s="1485"/>
    </row>
    <row r="122" spans="1:18" s="863" customFormat="1" ht="35.1" customHeight="1">
      <c r="A122" s="2171">
        <v>117</v>
      </c>
      <c r="B122" s="1736">
        <f>SUM($O$6:O122)</f>
        <v>20</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t="str">
        <f>IFERROR(VLOOKUP(A122,Solieu!G:M,4,0),"")</f>
        <v>nt</v>
      </c>
      <c r="K122" s="1742" t="str">
        <f>IFERROR(VLOOKUP(A122,Solieu!G:M,5,0),"")</f>
        <v>nt</v>
      </c>
      <c r="L122" s="1955">
        <f>IFERROR(VLOOKUP(A122,Solieu!G:M,6,0),"")</f>
        <v>0</v>
      </c>
      <c r="M122" s="1740">
        <f>IFERROR(VLOOKUP(A122,Solieu!G:M,7,0),"")</f>
        <v>0</v>
      </c>
      <c r="N122" s="1268" t="s">
        <v>4217</v>
      </c>
      <c r="O122" s="1483" t="str">
        <f t="shared" si="1"/>
        <v/>
      </c>
      <c r="P122" s="1264"/>
      <c r="Q122" s="1481"/>
      <c r="R122" s="1485"/>
    </row>
    <row r="123" spans="1:18" s="863" customFormat="1" ht="35.1" customHeight="1">
      <c r="A123" s="2171">
        <v>118</v>
      </c>
      <c r="B123" s="1736">
        <f>SUM($O$6:O123)</f>
        <v>20</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t="str">
        <f>IFERROR(VLOOKUP(A123,Solieu!G:M,4,0),"")</f>
        <v>nt</v>
      </c>
      <c r="K123" s="1742" t="str">
        <f>IFERROR(VLOOKUP(A123,Solieu!G:M,5,0),"")</f>
        <v>nt</v>
      </c>
      <c r="L123" s="1955">
        <f>IFERROR(VLOOKUP(A123,Solieu!G:M,6,0),"")</f>
        <v>0</v>
      </c>
      <c r="M123" s="1740">
        <f>IFERROR(VLOOKUP(A123,Solieu!G:M,7,0),"")</f>
        <v>0</v>
      </c>
      <c r="N123" s="1268" t="s">
        <v>4217</v>
      </c>
      <c r="O123" s="1483" t="str">
        <f t="shared" si="1"/>
        <v/>
      </c>
      <c r="P123" s="1264"/>
      <c r="Q123" s="1481"/>
      <c r="R123" s="1485"/>
    </row>
    <row r="124" spans="1:18" s="863" customFormat="1" ht="35.1" customHeight="1">
      <c r="A124" s="2171">
        <v>119</v>
      </c>
      <c r="B124" s="1736">
        <f>SUM($O$6:O124)</f>
        <v>20</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t="str">
        <f>IFERROR(VLOOKUP(A124,Solieu!G:M,4,0),"")</f>
        <v>nt</v>
      </c>
      <c r="K124" s="1742" t="str">
        <f>IFERROR(VLOOKUP(A124,Solieu!G:M,5,0),"")</f>
        <v>nt</v>
      </c>
      <c r="L124" s="1955">
        <f>IFERROR(VLOOKUP(A124,Solieu!G:M,6,0),"")</f>
        <v>0</v>
      </c>
      <c r="M124" s="1740">
        <f>IFERROR(VLOOKUP(A124,Solieu!G:M,7,0),"")</f>
        <v>0</v>
      </c>
      <c r="N124" s="1268" t="s">
        <v>4217</v>
      </c>
      <c r="O124" s="1483" t="str">
        <f t="shared" si="1"/>
        <v/>
      </c>
      <c r="P124" s="1264"/>
      <c r="Q124" s="1481"/>
      <c r="R124" s="1485"/>
    </row>
    <row r="125" spans="1:18" s="863" customFormat="1" ht="35.1" customHeight="1">
      <c r="A125" s="2171">
        <v>120</v>
      </c>
      <c r="B125" s="1736">
        <f>SUM($O$6:O125)</f>
        <v>20</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t="str">
        <f>IFERROR(VLOOKUP(A125,Solieu!G:M,4,0),"")</f>
        <v>nt</v>
      </c>
      <c r="K125" s="1742" t="str">
        <f>IFERROR(VLOOKUP(A125,Solieu!G:M,5,0),"")</f>
        <v>nt</v>
      </c>
      <c r="L125" s="1955">
        <f>IFERROR(VLOOKUP(A125,Solieu!G:M,6,0),"")</f>
        <v>0</v>
      </c>
      <c r="M125" s="1740">
        <f>IFERROR(VLOOKUP(A125,Solieu!G:M,7,0),"")</f>
        <v>0</v>
      </c>
      <c r="N125" s="1268" t="s">
        <v>4217</v>
      </c>
      <c r="O125" s="1483" t="str">
        <f t="shared" si="1"/>
        <v/>
      </c>
      <c r="P125" s="1264"/>
      <c r="Q125" s="1481"/>
      <c r="R125" s="1485"/>
    </row>
    <row r="126" spans="1:18" s="863" customFormat="1" ht="35.1" customHeight="1">
      <c r="A126" s="2171">
        <v>121</v>
      </c>
      <c r="B126" s="1736">
        <f>SUM($O$6:O126)</f>
        <v>20</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t="str">
        <f>IFERROR(VLOOKUP(A126,Solieu!G:M,4,0),"")</f>
        <v>nt</v>
      </c>
      <c r="K126" s="1742" t="str">
        <f>IFERROR(VLOOKUP(A126,Solieu!G:M,5,0),"")</f>
        <v>nt</v>
      </c>
      <c r="L126" s="1955">
        <f>IFERROR(VLOOKUP(A126,Solieu!G:M,6,0),"")</f>
        <v>0</v>
      </c>
      <c r="M126" s="1740">
        <f>IFERROR(VLOOKUP(A126,Solieu!G:M,7,0),"")</f>
        <v>0</v>
      </c>
      <c r="N126" s="1268" t="s">
        <v>4217</v>
      </c>
      <c r="O126" s="1483" t="str">
        <f t="shared" si="1"/>
        <v/>
      </c>
      <c r="P126" s="1264"/>
      <c r="Q126" s="1481"/>
      <c r="R126" s="1485"/>
    </row>
    <row r="127" spans="1:18" s="863" customFormat="1" ht="35.1" customHeight="1">
      <c r="A127" s="2171">
        <v>122</v>
      </c>
      <c r="B127" s="1736">
        <f>SUM($O$6:O127)</f>
        <v>20</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t="str">
        <f>IFERROR(VLOOKUP(A127,Solieu!G:M,4,0),"")</f>
        <v>nt</v>
      </c>
      <c r="K127" s="1742" t="str">
        <f>IFERROR(VLOOKUP(A127,Solieu!G:M,5,0),"")</f>
        <v>nt</v>
      </c>
      <c r="L127" s="1955">
        <f>IFERROR(VLOOKUP(A127,Solieu!G:M,6,0),"")</f>
        <v>0</v>
      </c>
      <c r="M127" s="1740">
        <f>IFERROR(VLOOKUP(A127,Solieu!G:M,7,0),"")</f>
        <v>0</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2" priority="2"/>
  </conditionalFormatting>
  <conditionalFormatting sqref="A1:A1048576">
    <cfRule type="duplicateValues" dxfId="1"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29" t="s">
        <v>4664</v>
      </c>
      <c r="B1" s="2729"/>
      <c r="C1" s="2729"/>
      <c r="D1" s="2729"/>
      <c r="E1" s="2729"/>
      <c r="F1" s="2729"/>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29" t="s">
        <v>4639</v>
      </c>
      <c r="B1" s="2729"/>
      <c r="C1" s="2729"/>
      <c r="D1" s="2729"/>
      <c r="E1" s="2729"/>
      <c r="F1" s="2729"/>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698" t="s">
        <v>5132</v>
      </c>
      <c r="B1" s="2698"/>
      <c r="C1" s="2698"/>
      <c r="D1" s="2698"/>
      <c r="E1" s="2698"/>
      <c r="F1" s="2698"/>
      <c r="G1" s="2698"/>
      <c r="H1" s="2698"/>
    </row>
    <row r="2" spans="1:10" ht="15" customHeight="1">
      <c r="A2" s="2698" t="s">
        <v>5133</v>
      </c>
      <c r="B2" s="2698"/>
      <c r="C2" s="2698"/>
      <c r="D2" s="2698"/>
      <c r="E2" s="2698"/>
      <c r="F2" s="2698"/>
      <c r="G2" s="2698"/>
      <c r="H2" s="2698"/>
    </row>
    <row r="3" spans="1:10">
      <c r="A3" s="2698" t="s">
        <v>4914</v>
      </c>
      <c r="B3" s="2698"/>
      <c r="C3" s="2698"/>
      <c r="D3" s="2698"/>
      <c r="E3" s="2698"/>
      <c r="F3" s="2698"/>
      <c r="G3" s="2698"/>
      <c r="H3" s="2698"/>
    </row>
    <row r="4" spans="1:10">
      <c r="A4" s="2698" t="s">
        <v>4915</v>
      </c>
      <c r="B4" s="2698"/>
      <c r="C4" s="2698"/>
      <c r="D4" s="2698"/>
      <c r="E4" s="2698"/>
      <c r="F4" s="2698"/>
      <c r="G4" s="2698"/>
      <c r="H4" s="2698"/>
    </row>
    <row r="5" spans="1:10">
      <c r="A5" s="2698" t="s">
        <v>5134</v>
      </c>
      <c r="B5" s="2698"/>
      <c r="C5" s="2698"/>
      <c r="D5" s="2698"/>
      <c r="E5" s="2698"/>
      <c r="F5" s="2698"/>
      <c r="G5" s="2698"/>
      <c r="H5" s="2698"/>
    </row>
    <row r="6" spans="1:10" ht="3" customHeight="1">
      <c r="A6" s="2411"/>
      <c r="B6" s="2411"/>
      <c r="C6" s="2411"/>
      <c r="D6" s="2411"/>
      <c r="E6" s="2411"/>
      <c r="F6" s="2411"/>
      <c r="G6" s="2412"/>
      <c r="H6" s="2413"/>
    </row>
    <row r="7" spans="1:10" s="2415" customFormat="1" ht="34.5" customHeight="1">
      <c r="A7" s="2742" t="s">
        <v>1714</v>
      </c>
      <c r="B7" s="2742" t="s">
        <v>5135</v>
      </c>
      <c r="C7" s="2734" t="s">
        <v>5136</v>
      </c>
      <c r="D7" s="2734" t="s">
        <v>5137</v>
      </c>
      <c r="E7" s="2734" t="s">
        <v>5138</v>
      </c>
      <c r="F7" s="2734" t="s">
        <v>5139</v>
      </c>
      <c r="G7" s="2734" t="s">
        <v>5140</v>
      </c>
      <c r="H7" s="2734" t="s">
        <v>5141</v>
      </c>
      <c r="I7" s="2736" t="s">
        <v>4201</v>
      </c>
      <c r="J7" s="2414"/>
    </row>
    <row r="8" spans="1:10" s="2415" customFormat="1" ht="33" customHeight="1">
      <c r="A8" s="2743"/>
      <c r="B8" s="2743"/>
      <c r="C8" s="2735"/>
      <c r="D8" s="2735"/>
      <c r="E8" s="2735"/>
      <c r="F8" s="2735"/>
      <c r="G8" s="2735"/>
      <c r="H8" s="2735"/>
      <c r="I8" s="2737"/>
      <c r="J8" s="2414"/>
    </row>
    <row r="9" spans="1:10" s="2323" customFormat="1" ht="20.25" customHeight="1">
      <c r="A9" s="2327" t="s">
        <v>501</v>
      </c>
      <c r="B9" s="2328" t="s">
        <v>4925</v>
      </c>
      <c r="C9" s="2327"/>
      <c r="D9" s="2416"/>
      <c r="E9" s="2416"/>
      <c r="F9" s="2416"/>
      <c r="G9" s="2365"/>
      <c r="H9" s="2365"/>
      <c r="I9" s="2417"/>
      <c r="J9" s="2418"/>
    </row>
    <row r="10" spans="1:10" s="2422" customFormat="1" ht="27.6">
      <c r="A10" s="2332"/>
      <c r="B10" s="2333" t="s">
        <v>4926</v>
      </c>
      <c r="C10" s="2334" t="s">
        <v>4927</v>
      </c>
      <c r="D10" s="2334">
        <v>1</v>
      </c>
      <c r="E10" s="2334"/>
      <c r="F10" s="2334">
        <f>D10+E10</f>
        <v>1</v>
      </c>
      <c r="G10" s="2419">
        <v>10444500</v>
      </c>
      <c r="H10" s="2419">
        <f>ROUND((F10*G10),0)</f>
        <v>10444500</v>
      </c>
      <c r="I10" s="2420"/>
      <c r="J10" s="2421"/>
    </row>
    <row r="11" spans="1:10" s="2425" customFormat="1" ht="23.25" customHeight="1">
      <c r="A11" s="2327" t="s">
        <v>941</v>
      </c>
      <c r="B11" s="2339" t="s">
        <v>4928</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4929</v>
      </c>
      <c r="C14" s="2347" t="s">
        <v>858</v>
      </c>
      <c r="D14" s="2347">
        <v>0.23</v>
      </c>
      <c r="E14" s="2347"/>
      <c r="F14" s="2347">
        <f>D14+E14</f>
        <v>0.23</v>
      </c>
      <c r="G14" s="2419">
        <v>1209039</v>
      </c>
      <c r="H14" s="2419">
        <f>ROUND((G14*F14),0)</f>
        <v>278079</v>
      </c>
      <c r="I14" s="2426"/>
      <c r="J14" s="2424"/>
    </row>
    <row r="15" spans="1:10" s="2425" customFormat="1">
      <c r="A15" s="2327"/>
      <c r="B15" s="2346" t="s">
        <v>4930</v>
      </c>
      <c r="C15" s="2347" t="s">
        <v>858</v>
      </c>
      <c r="D15" s="2347">
        <v>0.24</v>
      </c>
      <c r="E15" s="2347"/>
      <c r="F15" s="2347">
        <f>D15+E15</f>
        <v>0.24</v>
      </c>
      <c r="G15" s="2419">
        <v>289343</v>
      </c>
      <c r="H15" s="2419">
        <f>ROUND((G15*F15),0)</f>
        <v>69442</v>
      </c>
      <c r="I15" s="2426"/>
      <c r="J15" s="2424"/>
    </row>
    <row r="16" spans="1:10" s="2425" customFormat="1">
      <c r="A16" s="2327">
        <v>2</v>
      </c>
      <c r="B16" s="2339" t="s">
        <v>4931</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4932</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4929</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4929</v>
      </c>
      <c r="C23" s="2347" t="s">
        <v>858</v>
      </c>
      <c r="D23" s="2347">
        <v>8</v>
      </c>
      <c r="E23" s="2347"/>
      <c r="F23" s="2347">
        <f t="shared" si="0"/>
        <v>8</v>
      </c>
      <c r="G23" s="2419">
        <v>1209039</v>
      </c>
      <c r="H23" s="2419">
        <f t="shared" si="1"/>
        <v>9672312</v>
      </c>
      <c r="I23" s="2423"/>
      <c r="J23" s="2424"/>
    </row>
    <row r="24" spans="1:10" s="2425" customFormat="1">
      <c r="A24" s="2327"/>
      <c r="B24" s="2346" t="s">
        <v>4930</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4932</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4929</v>
      </c>
      <c r="C29" s="2347" t="s">
        <v>858</v>
      </c>
      <c r="D29" s="2347">
        <v>0.99</v>
      </c>
      <c r="E29" s="2347"/>
      <c r="F29" s="2347">
        <f t="shared" si="0"/>
        <v>0.99</v>
      </c>
      <c r="G29" s="2419">
        <v>1209039</v>
      </c>
      <c r="H29" s="2419">
        <f t="shared" si="1"/>
        <v>1196949</v>
      </c>
      <c r="I29" s="2423"/>
      <c r="J29" s="2424"/>
    </row>
    <row r="30" spans="1:10" s="2425" customFormat="1">
      <c r="A30" s="2327"/>
      <c r="B30" s="2346" t="s">
        <v>4933</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4932</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4929</v>
      </c>
      <c r="C35" s="2355" t="s">
        <v>858</v>
      </c>
      <c r="D35" s="2355">
        <v>1.93</v>
      </c>
      <c r="E35" s="2355">
        <v>9.65</v>
      </c>
      <c r="F35" s="2355">
        <f t="shared" si="0"/>
        <v>11.58</v>
      </c>
      <c r="G35" s="2428">
        <v>1209039</v>
      </c>
      <c r="H35" s="2428">
        <f t="shared" si="1"/>
        <v>14000672</v>
      </c>
      <c r="I35" s="2738" t="s">
        <v>5142</v>
      </c>
      <c r="J35" s="2424"/>
    </row>
    <row r="36" spans="1:10" s="2425" customFormat="1" ht="24" customHeight="1">
      <c r="A36" s="2353"/>
      <c r="B36" s="2354" t="s">
        <v>4933</v>
      </c>
      <c r="C36" s="2355" t="s">
        <v>858</v>
      </c>
      <c r="D36" s="2355">
        <v>0.84399999999999997</v>
      </c>
      <c r="E36" s="2355">
        <v>5.96</v>
      </c>
      <c r="F36" s="2355">
        <f>D36+E36</f>
        <v>6.8040000000000003</v>
      </c>
      <c r="G36" s="2428">
        <v>1017865</v>
      </c>
      <c r="H36" s="2428">
        <f t="shared" si="1"/>
        <v>6925553</v>
      </c>
      <c r="I36" s="2739"/>
      <c r="J36" s="2424"/>
    </row>
    <row r="37" spans="1:10" s="2425" customFormat="1">
      <c r="A37" s="2327">
        <v>6</v>
      </c>
      <c r="B37" s="2339" t="s">
        <v>4934</v>
      </c>
      <c r="C37" s="2327" t="s">
        <v>2394</v>
      </c>
      <c r="D37" s="2327">
        <v>1</v>
      </c>
      <c r="E37" s="2327"/>
      <c r="F37" s="2347">
        <f t="shared" si="0"/>
        <v>1</v>
      </c>
      <c r="G37" s="2419"/>
      <c r="H37" s="2419"/>
      <c r="I37" s="2423"/>
      <c r="J37" s="2424"/>
    </row>
    <row r="38" spans="1:10" s="2425" customFormat="1">
      <c r="A38" s="2327"/>
      <c r="B38" s="2346" t="s">
        <v>4935</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4936</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4937</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4935</v>
      </c>
      <c r="C44" s="2347" t="s">
        <v>2256</v>
      </c>
      <c r="D44" s="2347">
        <v>24.64</v>
      </c>
      <c r="E44" s="2347"/>
      <c r="F44" s="2347">
        <f t="shared" si="0"/>
        <v>24.64</v>
      </c>
      <c r="G44" s="2419">
        <v>296508</v>
      </c>
      <c r="H44" s="2419">
        <f t="shared" si="1"/>
        <v>7305957</v>
      </c>
      <c r="I44" s="2423"/>
      <c r="J44" s="2424"/>
    </row>
    <row r="45" spans="1:10" s="2425" customFormat="1">
      <c r="A45" s="2327"/>
      <c r="B45" s="2346" t="s">
        <v>4936</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4937</v>
      </c>
      <c r="C48" s="2347" t="s">
        <v>2286</v>
      </c>
      <c r="D48" s="2347">
        <v>1</v>
      </c>
      <c r="E48" s="2347"/>
      <c r="F48" s="2347">
        <f t="shared" si="0"/>
        <v>1</v>
      </c>
      <c r="G48" s="2419">
        <v>222118</v>
      </c>
      <c r="H48" s="2419">
        <f t="shared" si="1"/>
        <v>222118</v>
      </c>
      <c r="I48" s="2423"/>
      <c r="J48" s="2424"/>
    </row>
    <row r="49" spans="1:10" s="2425" customFormat="1">
      <c r="A49" s="2327">
        <v>8</v>
      </c>
      <c r="B49" s="2339" t="s">
        <v>4938</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4939</v>
      </c>
      <c r="C51" s="2347" t="s">
        <v>858</v>
      </c>
      <c r="D51" s="2347">
        <v>0.3</v>
      </c>
      <c r="E51" s="2347"/>
      <c r="F51" s="2347">
        <f t="shared" si="0"/>
        <v>0.3</v>
      </c>
      <c r="G51" s="2419">
        <v>310010</v>
      </c>
      <c r="H51" s="2419">
        <f t="shared" si="1"/>
        <v>93003</v>
      </c>
      <c r="I51" s="2423"/>
      <c r="J51" s="2424"/>
    </row>
    <row r="52" spans="1:10" s="2425" customFormat="1">
      <c r="A52" s="2327" t="s">
        <v>1620</v>
      </c>
      <c r="B52" s="2339" t="s">
        <v>4940</v>
      </c>
      <c r="C52" s="2347"/>
      <c r="D52" s="2358"/>
      <c r="E52" s="2358"/>
      <c r="F52" s="2347"/>
      <c r="G52" s="2419"/>
      <c r="H52" s="2419"/>
      <c r="I52" s="2423"/>
      <c r="J52" s="2424"/>
    </row>
    <row r="53" spans="1:10" s="2425" customFormat="1">
      <c r="A53" s="2327">
        <v>9</v>
      </c>
      <c r="B53" s="2339" t="s">
        <v>4941</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4942</v>
      </c>
      <c r="C57" s="2327" t="s">
        <v>2285</v>
      </c>
      <c r="D57" s="2347">
        <v>29</v>
      </c>
      <c r="E57" s="2347">
        <v>-6</v>
      </c>
      <c r="F57" s="2347">
        <f t="shared" si="0"/>
        <v>23</v>
      </c>
      <c r="G57" s="2419"/>
      <c r="H57" s="2419"/>
      <c r="I57" s="2423"/>
      <c r="J57" s="2424"/>
    </row>
    <row r="58" spans="1:10" s="2425" customFormat="1">
      <c r="A58" s="2327"/>
      <c r="B58" s="2354" t="s">
        <v>4689</v>
      </c>
      <c r="C58" s="2355" t="s">
        <v>2842</v>
      </c>
      <c r="D58" s="2355">
        <v>29</v>
      </c>
      <c r="E58" s="2355">
        <v>-6</v>
      </c>
      <c r="F58" s="2355">
        <f t="shared" si="0"/>
        <v>23</v>
      </c>
      <c r="G58" s="2428">
        <v>6863197</v>
      </c>
      <c r="H58" s="2428">
        <f t="shared" si="1"/>
        <v>157853531</v>
      </c>
      <c r="I58" s="2740" t="s">
        <v>5143</v>
      </c>
      <c r="J58" s="2424"/>
    </row>
    <row r="59" spans="1:10" s="2425" customFormat="1">
      <c r="A59" s="2327"/>
      <c r="B59" s="2354" t="s">
        <v>2841</v>
      </c>
      <c r="C59" s="2355" t="s">
        <v>2842</v>
      </c>
      <c r="D59" s="2355">
        <v>29</v>
      </c>
      <c r="E59" s="2355">
        <v>-6</v>
      </c>
      <c r="F59" s="2355">
        <f t="shared" si="0"/>
        <v>23</v>
      </c>
      <c r="G59" s="2428">
        <v>20193</v>
      </c>
      <c r="H59" s="2428">
        <f t="shared" si="1"/>
        <v>464439</v>
      </c>
      <c r="I59" s="2741"/>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5142</v>
      </c>
      <c r="J60" s="2424"/>
    </row>
    <row r="61" spans="1:10" s="2425" customFormat="1">
      <c r="A61" s="2327" t="s">
        <v>1914</v>
      </c>
      <c r="B61" s="2339" t="s">
        <v>4943</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4944</v>
      </c>
      <c r="C63" s="2347" t="s">
        <v>2566</v>
      </c>
      <c r="D63" s="2347">
        <v>2</v>
      </c>
      <c r="E63" s="2347"/>
      <c r="F63" s="2347">
        <f t="shared" si="0"/>
        <v>2</v>
      </c>
      <c r="G63" s="2419">
        <v>684695</v>
      </c>
      <c r="H63" s="2419">
        <f t="shared" si="1"/>
        <v>1369390</v>
      </c>
      <c r="I63" s="2423"/>
      <c r="J63" s="2424"/>
    </row>
    <row r="64" spans="1:10" s="2425" customFormat="1">
      <c r="A64" s="2327"/>
      <c r="B64" s="2346" t="s">
        <v>4945</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4946</v>
      </c>
      <c r="C68" s="2347" t="s">
        <v>2448</v>
      </c>
      <c r="D68" s="2347">
        <v>1</v>
      </c>
      <c r="E68" s="2347"/>
      <c r="F68" s="2347">
        <f t="shared" si="0"/>
        <v>1</v>
      </c>
      <c r="G68" s="2419">
        <v>1542080</v>
      </c>
      <c r="H68" s="2419">
        <f t="shared" si="1"/>
        <v>1542080</v>
      </c>
      <c r="I68" s="2423"/>
      <c r="J68" s="2424"/>
    </row>
    <row r="69" spans="1:10" s="2425" customFormat="1" ht="27.6">
      <c r="A69" s="2327">
        <v>12</v>
      </c>
      <c r="B69" s="2339" t="s">
        <v>4947</v>
      </c>
      <c r="C69" s="2327" t="s">
        <v>2394</v>
      </c>
      <c r="D69" s="2327">
        <v>1</v>
      </c>
      <c r="E69" s="2327"/>
      <c r="F69" s="2347">
        <f t="shared" si="0"/>
        <v>1</v>
      </c>
      <c r="G69" s="2419"/>
      <c r="H69" s="2419"/>
      <c r="I69" s="2423"/>
      <c r="J69" s="2424"/>
    </row>
    <row r="70" spans="1:10" s="2425" customFormat="1">
      <c r="A70" s="2327"/>
      <c r="B70" s="2346" t="s">
        <v>4944</v>
      </c>
      <c r="C70" s="2347" t="s">
        <v>2566</v>
      </c>
      <c r="D70" s="2347">
        <v>2</v>
      </c>
      <c r="E70" s="2347"/>
      <c r="F70" s="2347">
        <f t="shared" si="0"/>
        <v>2</v>
      </c>
      <c r="G70" s="2419">
        <v>684695</v>
      </c>
      <c r="H70" s="2419">
        <f t="shared" si="1"/>
        <v>1369390</v>
      </c>
      <c r="I70" s="2423"/>
      <c r="J70" s="2424"/>
    </row>
    <row r="71" spans="1:10" s="2425" customFormat="1">
      <c r="A71" s="2327"/>
      <c r="B71" s="2346" t="s">
        <v>4945</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4946</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4948</v>
      </c>
      <c r="C77" s="2347" t="s">
        <v>2566</v>
      </c>
      <c r="D77" s="2347">
        <v>28</v>
      </c>
      <c r="E77" s="2347"/>
      <c r="F77" s="2347">
        <f t="shared" si="0"/>
        <v>28</v>
      </c>
      <c r="G77" s="2419">
        <v>628991</v>
      </c>
      <c r="H77" s="2419">
        <f t="shared" si="1"/>
        <v>17611748</v>
      </c>
      <c r="I77" s="2423"/>
      <c r="J77" s="2424"/>
    </row>
    <row r="78" spans="1:10" s="2425" customFormat="1">
      <c r="A78" s="2327"/>
      <c r="B78" s="2346" t="s">
        <v>4949</v>
      </c>
      <c r="C78" s="2347" t="s">
        <v>2566</v>
      </c>
      <c r="D78" s="2347">
        <v>28</v>
      </c>
      <c r="E78" s="2347"/>
      <c r="F78" s="2347">
        <f t="shared" si="0"/>
        <v>28</v>
      </c>
      <c r="G78" s="2419">
        <v>265755</v>
      </c>
      <c r="H78" s="2419">
        <f t="shared" si="1"/>
        <v>7441140</v>
      </c>
      <c r="I78" s="2423"/>
      <c r="J78" s="2424"/>
    </row>
    <row r="79" spans="1:10" s="2425" customFormat="1">
      <c r="A79" s="2353"/>
      <c r="B79" s="2356" t="s">
        <v>4950</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4951</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4948</v>
      </c>
      <c r="C84" s="2347" t="s">
        <v>2566</v>
      </c>
      <c r="D84" s="2347">
        <v>2</v>
      </c>
      <c r="E84" s="2347"/>
      <c r="F84" s="2347">
        <f t="shared" si="2"/>
        <v>2</v>
      </c>
      <c r="G84" s="2419">
        <v>628991</v>
      </c>
      <c r="H84" s="2419">
        <f t="shared" si="3"/>
        <v>1257982</v>
      </c>
      <c r="I84" s="2423"/>
      <c r="J84" s="2424"/>
    </row>
    <row r="85" spans="1:10" s="2425" customFormat="1">
      <c r="A85" s="2327"/>
      <c r="B85" s="2346" t="s">
        <v>4949</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4952</v>
      </c>
      <c r="C89" s="2347" t="s">
        <v>2448</v>
      </c>
      <c r="D89" s="2347">
        <v>1</v>
      </c>
      <c r="E89" s="2347"/>
      <c r="F89" s="2347">
        <f t="shared" si="2"/>
        <v>1</v>
      </c>
      <c r="G89" s="2419">
        <v>1161268</v>
      </c>
      <c r="H89" s="2419">
        <f t="shared" si="3"/>
        <v>1161268</v>
      </c>
      <c r="I89" s="2423"/>
      <c r="J89" s="2424"/>
    </row>
    <row r="90" spans="1:10" s="2425" customFormat="1">
      <c r="A90" s="2327">
        <v>15</v>
      </c>
      <c r="B90" s="2339" t="s">
        <v>4953</v>
      </c>
      <c r="C90" s="2327" t="s">
        <v>2394</v>
      </c>
      <c r="D90" s="2347">
        <v>1</v>
      </c>
      <c r="E90" s="2347"/>
      <c r="F90" s="2347">
        <f t="shared" si="2"/>
        <v>1</v>
      </c>
      <c r="G90" s="2419">
        <v>0</v>
      </c>
      <c r="H90" s="2419">
        <f t="shared" si="3"/>
        <v>0</v>
      </c>
      <c r="I90" s="2423"/>
      <c r="J90" s="2424"/>
    </row>
    <row r="91" spans="1:10" s="2425" customFormat="1">
      <c r="A91" s="2327"/>
      <c r="B91" s="2346" t="s">
        <v>4954</v>
      </c>
      <c r="C91" s="2347" t="s">
        <v>2601</v>
      </c>
      <c r="D91" s="2347">
        <v>1</v>
      </c>
      <c r="E91" s="2347"/>
      <c r="F91" s="2347">
        <f t="shared" si="2"/>
        <v>1</v>
      </c>
      <c r="G91" s="2419">
        <v>371360</v>
      </c>
      <c r="H91" s="2419">
        <f t="shared" si="3"/>
        <v>371360</v>
      </c>
      <c r="I91" s="2423"/>
      <c r="J91" s="2424"/>
    </row>
    <row r="92" spans="1:10" s="2425" customFormat="1">
      <c r="A92" s="2327"/>
      <c r="B92" s="2346" t="s">
        <v>4955</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4956</v>
      </c>
      <c r="C95" s="2347" t="s">
        <v>2448</v>
      </c>
      <c r="D95" s="2347">
        <v>1</v>
      </c>
      <c r="E95" s="2347"/>
      <c r="F95" s="2347">
        <f t="shared" si="2"/>
        <v>1</v>
      </c>
      <c r="G95" s="2419">
        <v>387461</v>
      </c>
      <c r="H95" s="2419">
        <f t="shared" si="3"/>
        <v>387461</v>
      </c>
      <c r="I95" s="2423"/>
      <c r="J95" s="2424"/>
    </row>
    <row r="96" spans="1:10" s="2425" customFormat="1">
      <c r="A96" s="2327" t="s">
        <v>1903</v>
      </c>
      <c r="B96" s="2339" t="s">
        <v>4957</v>
      </c>
      <c r="C96" s="2347"/>
      <c r="D96" s="2358"/>
      <c r="E96" s="2358"/>
      <c r="F96" s="2347"/>
      <c r="G96" s="2419"/>
      <c r="H96" s="2419"/>
      <c r="I96" s="2423"/>
      <c r="J96" s="2424"/>
    </row>
    <row r="97" spans="1:10" s="2425" customFormat="1">
      <c r="A97" s="2359">
        <v>16</v>
      </c>
      <c r="B97" s="2339" t="s">
        <v>4958</v>
      </c>
      <c r="C97" s="2327" t="s">
        <v>2309</v>
      </c>
      <c r="D97" s="2347">
        <v>1</v>
      </c>
      <c r="E97" s="2347"/>
      <c r="F97" s="2347">
        <f t="shared" si="2"/>
        <v>1</v>
      </c>
      <c r="G97" s="2419"/>
      <c r="H97" s="2419"/>
      <c r="I97" s="2423"/>
      <c r="J97" s="2424"/>
    </row>
    <row r="98" spans="1:10" s="2425" customFormat="1">
      <c r="A98" s="2359"/>
      <c r="B98" s="2346" t="s">
        <v>4959</v>
      </c>
      <c r="C98" s="2347" t="s">
        <v>2541</v>
      </c>
      <c r="D98" s="2427">
        <v>3716</v>
      </c>
      <c r="E98" s="2427"/>
      <c r="F98" s="2347">
        <f t="shared" si="2"/>
        <v>3716</v>
      </c>
      <c r="G98" s="2419">
        <v>70791</v>
      </c>
      <c r="H98" s="2419">
        <f t="shared" si="3"/>
        <v>263059356</v>
      </c>
      <c r="I98" s="2423"/>
      <c r="J98" s="2424"/>
    </row>
    <row r="99" spans="1:10" s="2425" customFormat="1">
      <c r="A99" s="2327"/>
      <c r="B99" s="2346" t="s">
        <v>4960</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4961</v>
      </c>
      <c r="C105" s="2347" t="s">
        <v>2566</v>
      </c>
      <c r="D105" s="2347">
        <v>89</v>
      </c>
      <c r="E105" s="2347"/>
      <c r="F105" s="2347">
        <f t="shared" si="2"/>
        <v>89</v>
      </c>
      <c r="G105" s="2419">
        <v>255310</v>
      </c>
      <c r="H105" s="2419">
        <f t="shared" si="3"/>
        <v>22722590</v>
      </c>
      <c r="I105" s="2423"/>
      <c r="J105" s="2424"/>
    </row>
    <row r="106" spans="1:10" s="2425" customFormat="1">
      <c r="A106" s="2327"/>
      <c r="B106" s="2346" t="s">
        <v>4962</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4963</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4964</v>
      </c>
      <c r="C110" s="2347" t="s">
        <v>2448</v>
      </c>
      <c r="D110" s="2347">
        <v>26</v>
      </c>
      <c r="E110" s="2347"/>
      <c r="F110" s="2347">
        <f t="shared" si="2"/>
        <v>26</v>
      </c>
      <c r="G110" s="2419">
        <v>359755</v>
      </c>
      <c r="H110" s="2419">
        <f t="shared" si="3"/>
        <v>9353630</v>
      </c>
      <c r="I110" s="2423"/>
      <c r="J110" s="2424"/>
    </row>
    <row r="111" spans="1:10" s="2425" customFormat="1">
      <c r="A111" s="2327"/>
      <c r="B111" s="2346" t="s">
        <v>4965</v>
      </c>
      <c r="C111" s="2347" t="s">
        <v>4966</v>
      </c>
      <c r="D111" s="2347">
        <v>90</v>
      </c>
      <c r="E111" s="2347"/>
      <c r="F111" s="2347">
        <f t="shared" si="2"/>
        <v>90</v>
      </c>
      <c r="G111" s="2419">
        <v>261113</v>
      </c>
      <c r="H111" s="2419">
        <f t="shared" si="3"/>
        <v>23500170</v>
      </c>
      <c r="I111" s="2423"/>
      <c r="J111" s="2424"/>
    </row>
    <row r="112" spans="1:10" s="2425" customFormat="1">
      <c r="A112" s="2327"/>
      <c r="B112" s="2346" t="s">
        <v>4967</v>
      </c>
      <c r="C112" s="2347" t="s">
        <v>4966</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4968</v>
      </c>
      <c r="C114" s="2347" t="s">
        <v>2566</v>
      </c>
      <c r="D114" s="2347">
        <v>150</v>
      </c>
      <c r="E114" s="2347"/>
      <c r="F114" s="2347">
        <f t="shared" si="2"/>
        <v>150</v>
      </c>
      <c r="G114" s="2419">
        <v>69630</v>
      </c>
      <c r="H114" s="2419">
        <f t="shared" si="3"/>
        <v>10444500</v>
      </c>
      <c r="I114" s="2423"/>
      <c r="J114" s="2424"/>
    </row>
    <row r="115" spans="1:10" s="2425" customFormat="1">
      <c r="A115" s="2327"/>
      <c r="B115" s="2346" t="s">
        <v>4969</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4970</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4971</v>
      </c>
      <c r="C123" s="2347" t="s">
        <v>2448</v>
      </c>
      <c r="D123" s="2347">
        <v>6</v>
      </c>
      <c r="E123" s="2347"/>
      <c r="F123" s="2347">
        <f t="shared" si="2"/>
        <v>6</v>
      </c>
      <c r="G123" s="2419">
        <v>46420</v>
      </c>
      <c r="H123" s="2419">
        <f t="shared" si="3"/>
        <v>278520</v>
      </c>
      <c r="I123" s="2423"/>
      <c r="J123" s="2424"/>
    </row>
    <row r="124" spans="1:10" s="2425" customFormat="1" ht="27.6">
      <c r="A124" s="2327"/>
      <c r="B124" s="2346" t="s">
        <v>4972</v>
      </c>
      <c r="C124" s="2347" t="s">
        <v>2448</v>
      </c>
      <c r="D124" s="2347">
        <v>6</v>
      </c>
      <c r="E124" s="2347"/>
      <c r="F124" s="2347">
        <f t="shared" si="2"/>
        <v>6</v>
      </c>
      <c r="G124" s="2419">
        <v>55704</v>
      </c>
      <c r="H124" s="2419">
        <f t="shared" si="3"/>
        <v>334224</v>
      </c>
      <c r="I124" s="2423"/>
      <c r="J124" s="2424"/>
    </row>
    <row r="125" spans="1:10" s="2425" customFormat="1" ht="27.6">
      <c r="A125" s="2327"/>
      <c r="B125" s="2346" t="s">
        <v>4973</v>
      </c>
      <c r="C125" s="2347" t="s">
        <v>2448</v>
      </c>
      <c r="D125" s="2347">
        <v>6</v>
      </c>
      <c r="E125" s="2347"/>
      <c r="F125" s="2347">
        <f t="shared" si="2"/>
        <v>6</v>
      </c>
      <c r="G125" s="2419">
        <v>73112</v>
      </c>
      <c r="H125" s="2419">
        <f t="shared" si="3"/>
        <v>438672</v>
      </c>
      <c r="I125" s="2423"/>
      <c r="J125" s="2424"/>
    </row>
    <row r="126" spans="1:10" s="2425" customFormat="1">
      <c r="A126" s="2327"/>
      <c r="B126" s="2346" t="s">
        <v>4974</v>
      </c>
      <c r="C126" s="2347" t="s">
        <v>2566</v>
      </c>
      <c r="D126" s="2347">
        <v>14</v>
      </c>
      <c r="E126" s="2347"/>
      <c r="F126" s="2347">
        <f t="shared" si="2"/>
        <v>14</v>
      </c>
      <c r="G126" s="2419">
        <v>150865</v>
      </c>
      <c r="H126" s="2419">
        <f t="shared" si="3"/>
        <v>2112110</v>
      </c>
      <c r="I126" s="2423"/>
      <c r="J126" s="2424"/>
    </row>
    <row r="127" spans="1:10" s="2425" customFormat="1" ht="27.6">
      <c r="A127" s="2327"/>
      <c r="B127" s="2346" t="s">
        <v>4975</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4976</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4977</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4968</v>
      </c>
      <c r="C136" s="2347" t="s">
        <v>2566</v>
      </c>
      <c r="D136" s="2347">
        <v>55</v>
      </c>
      <c r="E136" s="2347"/>
      <c r="F136" s="2347">
        <f t="shared" si="2"/>
        <v>55</v>
      </c>
      <c r="G136" s="2419">
        <v>69630</v>
      </c>
      <c r="H136" s="2419">
        <f t="shared" si="3"/>
        <v>3829650</v>
      </c>
      <c r="I136" s="2423"/>
      <c r="J136" s="2424"/>
    </row>
    <row r="137" spans="1:10" s="2425" customFormat="1">
      <c r="A137" s="2327"/>
      <c r="B137" s="2346" t="s">
        <v>4978</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4979</v>
      </c>
      <c r="C139" s="2347" t="s">
        <v>2566</v>
      </c>
      <c r="D139" s="2347">
        <v>9</v>
      </c>
      <c r="E139" s="2347"/>
      <c r="F139" s="2347">
        <f t="shared" si="2"/>
        <v>9</v>
      </c>
      <c r="G139" s="2419">
        <v>25531</v>
      </c>
      <c r="H139" s="2419">
        <f t="shared" si="3"/>
        <v>229779</v>
      </c>
      <c r="I139" s="2423"/>
      <c r="J139" s="2424"/>
    </row>
    <row r="140" spans="1:10" s="2425" customFormat="1">
      <c r="A140" s="2327"/>
      <c r="B140" s="2346" t="s">
        <v>4811</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4980</v>
      </c>
      <c r="C142" s="2347" t="s">
        <v>2448</v>
      </c>
      <c r="D142" s="2347">
        <v>1</v>
      </c>
      <c r="E142" s="2347"/>
      <c r="F142" s="2347">
        <f t="shared" si="2"/>
        <v>1</v>
      </c>
      <c r="G142" s="2419">
        <v>754325</v>
      </c>
      <c r="H142" s="2419">
        <f t="shared" si="3"/>
        <v>754325</v>
      </c>
      <c r="I142" s="2423"/>
      <c r="J142" s="2424"/>
    </row>
    <row r="143" spans="1:10" s="2425" customFormat="1">
      <c r="A143" s="2327">
        <v>21</v>
      </c>
      <c r="B143" s="2361" t="s">
        <v>4981</v>
      </c>
      <c r="C143" s="2332" t="s">
        <v>2448</v>
      </c>
      <c r="D143" s="2347">
        <v>1</v>
      </c>
      <c r="E143" s="2347"/>
      <c r="F143" s="2347">
        <f t="shared" si="2"/>
        <v>1</v>
      </c>
      <c r="G143" s="2419"/>
      <c r="H143" s="2419">
        <f t="shared" si="3"/>
        <v>0</v>
      </c>
      <c r="I143" s="2423"/>
      <c r="J143" s="2424"/>
    </row>
    <row r="144" spans="1:10" s="2425" customFormat="1">
      <c r="A144" s="2327"/>
      <c r="B144" s="2346" t="s">
        <v>4982</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4983</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4984</v>
      </c>
      <c r="C152" s="2366"/>
      <c r="D152" s="2366"/>
      <c r="E152" s="2366"/>
      <c r="F152" s="2347"/>
      <c r="G152" s="2419"/>
      <c r="H152" s="2419"/>
      <c r="I152" s="2423"/>
      <c r="J152" s="2424"/>
    </row>
    <row r="153" spans="1:10" s="2425" customFormat="1">
      <c r="A153" s="2365"/>
      <c r="B153" s="2346" t="s">
        <v>4985</v>
      </c>
      <c r="C153" s="2366" t="s">
        <v>2394</v>
      </c>
      <c r="D153" s="2366">
        <v>8</v>
      </c>
      <c r="E153" s="2366"/>
      <c r="F153" s="2347">
        <f t="shared" si="4"/>
        <v>8</v>
      </c>
      <c r="G153" s="2419">
        <v>1549864</v>
      </c>
      <c r="H153" s="2419">
        <f t="shared" si="5"/>
        <v>12398912</v>
      </c>
      <c r="I153" s="2423"/>
      <c r="J153" s="2424"/>
    </row>
    <row r="154" spans="1:10" s="2425" customFormat="1">
      <c r="A154" s="2365"/>
      <c r="B154" s="2346" t="s">
        <v>4986</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4987</v>
      </c>
      <c r="C156" s="2366" t="s">
        <v>2566</v>
      </c>
      <c r="D156" s="2366">
        <v>8</v>
      </c>
      <c r="E156" s="2366"/>
      <c r="F156" s="2347">
        <f t="shared" si="4"/>
        <v>8</v>
      </c>
      <c r="G156" s="2419">
        <v>166244</v>
      </c>
      <c r="H156" s="2419">
        <f t="shared" si="5"/>
        <v>1329952</v>
      </c>
      <c r="I156" s="2423"/>
      <c r="J156" s="2424"/>
    </row>
    <row r="157" spans="1:10" s="2425" customFormat="1">
      <c r="A157" s="2365"/>
      <c r="B157" s="2346" t="s">
        <v>4988</v>
      </c>
      <c r="C157" s="2366" t="s">
        <v>3323</v>
      </c>
      <c r="D157" s="2366">
        <v>2</v>
      </c>
      <c r="E157" s="2366"/>
      <c r="F157" s="2347">
        <f t="shared" si="4"/>
        <v>2</v>
      </c>
      <c r="G157" s="2419">
        <v>2868737</v>
      </c>
      <c r="H157" s="2419">
        <f t="shared" si="5"/>
        <v>5737474</v>
      </c>
      <c r="I157" s="2423"/>
      <c r="J157" s="2424"/>
    </row>
    <row r="158" spans="1:10" s="2425" customFormat="1">
      <c r="A158" s="2365"/>
      <c r="B158" s="2346" t="s">
        <v>5011</v>
      </c>
      <c r="C158" s="2366" t="s">
        <v>3323</v>
      </c>
      <c r="D158" s="2366">
        <v>1</v>
      </c>
      <c r="E158" s="2366"/>
      <c r="F158" s="2347">
        <f t="shared" si="4"/>
        <v>1</v>
      </c>
      <c r="G158" s="2419">
        <v>3049058</v>
      </c>
      <c r="H158" s="2419">
        <f t="shared" si="5"/>
        <v>3049058</v>
      </c>
      <c r="I158" s="2423"/>
      <c r="J158" s="2424"/>
    </row>
    <row r="159" spans="1:10" s="2425" customFormat="1">
      <c r="A159" s="2365"/>
      <c r="B159" s="2346" t="s">
        <v>4990</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4991</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4992</v>
      </c>
      <c r="C163" s="2366" t="s">
        <v>4993</v>
      </c>
      <c r="D163" s="2366">
        <v>18</v>
      </c>
      <c r="E163" s="2366"/>
      <c r="F163" s="2347">
        <f t="shared" si="4"/>
        <v>18</v>
      </c>
      <c r="G163" s="2419">
        <v>30808</v>
      </c>
      <c r="H163" s="2419">
        <f t="shared" si="5"/>
        <v>554544</v>
      </c>
      <c r="I163" s="2423"/>
      <c r="J163" s="2424"/>
    </row>
    <row r="164" spans="1:10" s="2425" customFormat="1">
      <c r="A164" s="2365"/>
      <c r="B164" s="2346" t="s">
        <v>4994</v>
      </c>
      <c r="C164" s="2366" t="s">
        <v>4993</v>
      </c>
      <c r="D164" s="2366">
        <v>18</v>
      </c>
      <c r="E164" s="2366"/>
      <c r="F164" s="2347">
        <f t="shared" si="4"/>
        <v>18</v>
      </c>
      <c r="G164" s="2419">
        <v>116042</v>
      </c>
      <c r="H164" s="2419">
        <f t="shared" si="5"/>
        <v>2088756</v>
      </c>
      <c r="I164" s="2423"/>
      <c r="J164" s="2424"/>
    </row>
    <row r="165" spans="1:10" s="2425" customFormat="1">
      <c r="A165" s="2365"/>
      <c r="B165" s="2346" t="s">
        <v>4995</v>
      </c>
      <c r="C165" s="2366" t="s">
        <v>2394</v>
      </c>
      <c r="D165" s="2366">
        <v>9</v>
      </c>
      <c r="E165" s="2366"/>
      <c r="F165" s="2347">
        <f t="shared" si="4"/>
        <v>9</v>
      </c>
      <c r="G165" s="2419">
        <v>124067</v>
      </c>
      <c r="H165" s="2419">
        <f t="shared" si="5"/>
        <v>1116603</v>
      </c>
      <c r="I165" s="2423"/>
      <c r="J165" s="2424"/>
    </row>
    <row r="166" spans="1:10" s="2425" customFormat="1">
      <c r="A166" s="2365"/>
      <c r="B166" s="2346" t="s">
        <v>4996</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4997</v>
      </c>
      <c r="C167" s="2366" t="s">
        <v>2394</v>
      </c>
      <c r="D167" s="2366">
        <v>1</v>
      </c>
      <c r="E167" s="2366"/>
      <c r="F167" s="2347">
        <f t="shared" si="4"/>
        <v>1</v>
      </c>
      <c r="G167" s="2419">
        <v>449534</v>
      </c>
      <c r="H167" s="2419">
        <f t="shared" si="5"/>
        <v>449534</v>
      </c>
      <c r="I167" s="2423"/>
      <c r="J167" s="2424"/>
    </row>
    <row r="168" spans="1:10" s="2425" customFormat="1">
      <c r="A168" s="2365"/>
      <c r="B168" s="2346" t="s">
        <v>4998</v>
      </c>
      <c r="C168" s="2366" t="s">
        <v>2842</v>
      </c>
      <c r="D168" s="2366">
        <v>19</v>
      </c>
      <c r="E168" s="2366"/>
      <c r="F168" s="2347">
        <f t="shared" si="4"/>
        <v>19</v>
      </c>
      <c r="G168" s="2419">
        <v>1088528</v>
      </c>
      <c r="H168" s="2419">
        <f t="shared" si="5"/>
        <v>20682032</v>
      </c>
      <c r="I168" s="2423"/>
      <c r="J168" s="2424"/>
    </row>
    <row r="169" spans="1:10" s="2425" customFormat="1">
      <c r="A169" s="2365"/>
      <c r="B169" s="2346" t="s">
        <v>4999</v>
      </c>
      <c r="C169" s="2366" t="s">
        <v>2842</v>
      </c>
      <c r="D169" s="2366">
        <v>15</v>
      </c>
      <c r="E169" s="2366"/>
      <c r="F169" s="2347">
        <f t="shared" si="4"/>
        <v>15</v>
      </c>
      <c r="G169" s="2419">
        <v>949894</v>
      </c>
      <c r="H169" s="2419">
        <f t="shared" si="5"/>
        <v>14248410</v>
      </c>
      <c r="I169" s="2423"/>
      <c r="J169" s="2424"/>
    </row>
    <row r="170" spans="1:10" s="2425" customFormat="1">
      <c r="A170" s="2365"/>
      <c r="B170" s="2346" t="s">
        <v>4990</v>
      </c>
      <c r="C170" s="2366" t="s">
        <v>2566</v>
      </c>
      <c r="D170" s="2366">
        <v>4</v>
      </c>
      <c r="E170" s="2366"/>
      <c r="F170" s="2347">
        <f t="shared" si="4"/>
        <v>4</v>
      </c>
      <c r="G170" s="2419">
        <v>547304</v>
      </c>
      <c r="H170" s="2419">
        <f t="shared" si="5"/>
        <v>2189216</v>
      </c>
      <c r="I170" s="2423"/>
      <c r="J170" s="2424"/>
    </row>
    <row r="171" spans="1:10" s="2425" customFormat="1">
      <c r="A171" s="2365"/>
      <c r="B171" s="2346" t="s">
        <v>5000</v>
      </c>
      <c r="C171" s="2366" t="s">
        <v>2044</v>
      </c>
      <c r="D171" s="2366">
        <v>1.2</v>
      </c>
      <c r="E171" s="2366"/>
      <c r="F171" s="2347">
        <f t="shared" si="4"/>
        <v>1.2</v>
      </c>
      <c r="G171" s="2419">
        <v>4000632</v>
      </c>
      <c r="H171" s="2419">
        <f t="shared" si="5"/>
        <v>4800758</v>
      </c>
      <c r="I171" s="2423"/>
      <c r="J171" s="2424"/>
    </row>
    <row r="172" spans="1:10" s="2425" customFormat="1">
      <c r="A172" s="2365"/>
      <c r="B172" s="2346" t="s">
        <v>5001</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5002</v>
      </c>
      <c r="C173" s="2366" t="s">
        <v>2842</v>
      </c>
      <c r="D173" s="2366">
        <v>5</v>
      </c>
      <c r="E173" s="2366"/>
      <c r="F173" s="2347">
        <f t="shared" si="4"/>
        <v>5</v>
      </c>
      <c r="G173" s="2419">
        <v>1450353</v>
      </c>
      <c r="H173" s="2419">
        <f t="shared" si="5"/>
        <v>7251765</v>
      </c>
      <c r="I173" s="2423"/>
      <c r="J173" s="2424"/>
    </row>
    <row r="174" spans="1:10" s="2425" customFormat="1">
      <c r="A174" s="2365">
        <v>24</v>
      </c>
      <c r="B174" s="2373" t="s">
        <v>5003</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5004</v>
      </c>
      <c r="C176" s="2366"/>
      <c r="D176" s="2366"/>
      <c r="E176" s="2366"/>
      <c r="F176" s="2347"/>
      <c r="G176" s="2419"/>
      <c r="H176" s="2419"/>
      <c r="I176" s="2423"/>
      <c r="J176" s="2424"/>
    </row>
    <row r="177" spans="1:10" s="2425" customFormat="1">
      <c r="A177" s="2365">
        <v>25</v>
      </c>
      <c r="B177" s="2373" t="s">
        <v>5005</v>
      </c>
      <c r="C177" s="2366"/>
      <c r="D177" s="2366"/>
      <c r="E177" s="2366"/>
      <c r="F177" s="2347"/>
      <c r="G177" s="2419"/>
      <c r="H177" s="2419"/>
      <c r="I177" s="2423"/>
      <c r="J177" s="2424"/>
    </row>
    <row r="178" spans="1:10" s="2425" customFormat="1" ht="27.6">
      <c r="A178" s="2365"/>
      <c r="B178" s="2374" t="s">
        <v>5006</v>
      </c>
      <c r="C178" s="2366" t="s">
        <v>5007</v>
      </c>
      <c r="D178" s="2366">
        <v>1</v>
      </c>
      <c r="E178" s="2366"/>
      <c r="F178" s="2347">
        <f t="shared" si="4"/>
        <v>1</v>
      </c>
      <c r="G178" s="2419">
        <v>108058797</v>
      </c>
      <c r="H178" s="2419">
        <f t="shared" si="5"/>
        <v>108058797</v>
      </c>
      <c r="I178" s="2423"/>
      <c r="J178" s="2424"/>
    </row>
    <row r="179" spans="1:10" s="2425" customFormat="1">
      <c r="A179" s="2365"/>
      <c r="B179" s="2374" t="s">
        <v>5008</v>
      </c>
      <c r="C179" s="2366" t="s">
        <v>2566</v>
      </c>
      <c r="D179" s="2366">
        <v>1</v>
      </c>
      <c r="E179" s="2366"/>
      <c r="F179" s="2347">
        <f t="shared" si="4"/>
        <v>1</v>
      </c>
      <c r="G179" s="2419">
        <v>20318034</v>
      </c>
      <c r="H179" s="2419">
        <f t="shared" si="5"/>
        <v>20318034</v>
      </c>
      <c r="I179" s="2423"/>
      <c r="J179" s="2424"/>
    </row>
    <row r="180" spans="1:10" s="2425" customFormat="1">
      <c r="A180" s="2365"/>
      <c r="B180" s="2374" t="s">
        <v>5009</v>
      </c>
      <c r="C180" s="2366" t="s">
        <v>5007</v>
      </c>
      <c r="D180" s="2366">
        <v>1</v>
      </c>
      <c r="E180" s="2366"/>
      <c r="F180" s="2347">
        <f t="shared" si="4"/>
        <v>1</v>
      </c>
      <c r="G180" s="2419">
        <v>3013270</v>
      </c>
      <c r="H180" s="2419">
        <f t="shared" si="5"/>
        <v>3013270</v>
      </c>
      <c r="I180" s="2423"/>
      <c r="J180" s="2424"/>
    </row>
    <row r="181" spans="1:10" s="2425" customFormat="1">
      <c r="A181" s="2365"/>
      <c r="B181" s="2374" t="s">
        <v>5010</v>
      </c>
      <c r="C181" s="2366" t="s">
        <v>2394</v>
      </c>
      <c r="D181" s="2366">
        <v>1</v>
      </c>
      <c r="E181" s="2366"/>
      <c r="F181" s="2347">
        <f t="shared" si="4"/>
        <v>1</v>
      </c>
      <c r="G181" s="2419">
        <v>1702454</v>
      </c>
      <c r="H181" s="2419">
        <f t="shared" si="5"/>
        <v>1702454</v>
      </c>
      <c r="I181" s="2423"/>
      <c r="J181" s="2424"/>
    </row>
    <row r="182" spans="1:10" s="2425" customFormat="1">
      <c r="A182" s="2365"/>
      <c r="B182" s="2374" t="s">
        <v>5011</v>
      </c>
      <c r="C182" s="2366" t="s">
        <v>2394</v>
      </c>
      <c r="D182" s="2366">
        <v>1</v>
      </c>
      <c r="E182" s="2366"/>
      <c r="F182" s="2347">
        <f t="shared" si="4"/>
        <v>1</v>
      </c>
      <c r="G182" s="2419">
        <v>1790529</v>
      </c>
      <c r="H182" s="2419">
        <f t="shared" si="5"/>
        <v>1790529</v>
      </c>
      <c r="I182" s="2423"/>
      <c r="J182" s="2424"/>
    </row>
    <row r="183" spans="1:10" s="2425" customFormat="1">
      <c r="A183" s="2365"/>
      <c r="B183" s="2374" t="s">
        <v>5012</v>
      </c>
      <c r="C183" s="2366" t="s">
        <v>3468</v>
      </c>
      <c r="D183" s="2366">
        <v>1</v>
      </c>
      <c r="E183" s="2366"/>
      <c r="F183" s="2347">
        <f t="shared" si="4"/>
        <v>1</v>
      </c>
      <c r="G183" s="2419">
        <v>1283513</v>
      </c>
      <c r="H183" s="2419">
        <f t="shared" si="5"/>
        <v>1283513</v>
      </c>
      <c r="I183" s="2423"/>
      <c r="J183" s="2424"/>
    </row>
    <row r="184" spans="1:10" s="2425" customFormat="1">
      <c r="A184" s="2365"/>
      <c r="B184" s="2374" t="s">
        <v>5013</v>
      </c>
      <c r="C184" s="2366" t="s">
        <v>3468</v>
      </c>
      <c r="D184" s="2366">
        <v>1</v>
      </c>
      <c r="E184" s="2366"/>
      <c r="F184" s="2347">
        <f t="shared" si="4"/>
        <v>1</v>
      </c>
      <c r="G184" s="2419">
        <v>1865136</v>
      </c>
      <c r="H184" s="2419">
        <f t="shared" si="5"/>
        <v>1865136</v>
      </c>
      <c r="I184" s="2423"/>
      <c r="J184" s="2424"/>
    </row>
    <row r="185" spans="1:10" s="2425" customFormat="1">
      <c r="A185" s="2365"/>
      <c r="B185" s="2374" t="s">
        <v>5014</v>
      </c>
      <c r="C185" s="2366" t="s">
        <v>3468</v>
      </c>
      <c r="D185" s="2366">
        <v>1</v>
      </c>
      <c r="E185" s="2366"/>
      <c r="F185" s="2347">
        <f t="shared" si="4"/>
        <v>1</v>
      </c>
      <c r="G185" s="2419">
        <v>1592206</v>
      </c>
      <c r="H185" s="2419">
        <f t="shared" si="5"/>
        <v>1592206</v>
      </c>
      <c r="I185" s="2423"/>
      <c r="J185" s="2424"/>
    </row>
    <row r="186" spans="1:10" s="2425" customFormat="1">
      <c r="A186" s="2365"/>
      <c r="B186" s="2374" t="s">
        <v>5015</v>
      </c>
      <c r="C186" s="2366" t="s">
        <v>3468</v>
      </c>
      <c r="D186" s="2366">
        <v>1</v>
      </c>
      <c r="E186" s="2366"/>
      <c r="F186" s="2347">
        <f t="shared" si="4"/>
        <v>1</v>
      </c>
      <c r="G186" s="2419">
        <v>1865136</v>
      </c>
      <c r="H186" s="2419">
        <f t="shared" si="5"/>
        <v>1865136</v>
      </c>
      <c r="I186" s="2423"/>
      <c r="J186" s="2424"/>
    </row>
    <row r="187" spans="1:10" s="2425" customFormat="1">
      <c r="A187" s="2365"/>
      <c r="B187" s="2374" t="s">
        <v>5016</v>
      </c>
      <c r="C187" s="2366" t="s">
        <v>3468</v>
      </c>
      <c r="D187" s="2366">
        <v>2</v>
      </c>
      <c r="E187" s="2366"/>
      <c r="F187" s="2347">
        <f t="shared" si="4"/>
        <v>2</v>
      </c>
      <c r="G187" s="2419"/>
      <c r="H187" s="2419"/>
      <c r="I187" s="2423"/>
      <c r="J187" s="2424"/>
    </row>
    <row r="188" spans="1:10" s="2425" customFormat="1">
      <c r="A188" s="2365"/>
      <c r="B188" s="2374" t="s">
        <v>5017</v>
      </c>
      <c r="C188" s="2366" t="s">
        <v>3468</v>
      </c>
      <c r="D188" s="2366">
        <v>2</v>
      </c>
      <c r="E188" s="2366"/>
      <c r="F188" s="2347">
        <f t="shared" si="4"/>
        <v>2</v>
      </c>
      <c r="G188" s="2419">
        <v>671449</v>
      </c>
      <c r="H188" s="2419">
        <f t="shared" si="5"/>
        <v>1342898</v>
      </c>
      <c r="I188" s="2423"/>
      <c r="J188" s="2424"/>
    </row>
    <row r="189" spans="1:10" s="2425" customFormat="1">
      <c r="A189" s="2365">
        <v>26</v>
      </c>
      <c r="B189" s="2373" t="s">
        <v>5018</v>
      </c>
      <c r="C189" s="2365" t="s">
        <v>2394</v>
      </c>
      <c r="D189" s="2365">
        <v>1</v>
      </c>
      <c r="E189" s="2365"/>
      <c r="F189" s="2347">
        <f t="shared" si="4"/>
        <v>1</v>
      </c>
      <c r="G189" s="2419"/>
      <c r="H189" s="2419"/>
      <c r="I189" s="2423"/>
      <c r="J189" s="2424"/>
    </row>
    <row r="190" spans="1:10" s="2425" customFormat="1">
      <c r="A190" s="2365"/>
      <c r="B190" s="2374" t="s">
        <v>5019</v>
      </c>
      <c r="C190" s="2366" t="s">
        <v>3468</v>
      </c>
      <c r="D190" s="2366">
        <v>1</v>
      </c>
      <c r="E190" s="2366"/>
      <c r="F190" s="2347">
        <f t="shared" si="4"/>
        <v>1</v>
      </c>
      <c r="G190" s="2419">
        <v>1079265</v>
      </c>
      <c r="H190" s="2419">
        <f t="shared" si="5"/>
        <v>1079265</v>
      </c>
      <c r="I190" s="2423"/>
      <c r="J190" s="2424"/>
    </row>
    <row r="191" spans="1:10" s="2425" customFormat="1">
      <c r="A191" s="2365"/>
      <c r="B191" s="2374" t="s">
        <v>5020</v>
      </c>
      <c r="C191" s="2366" t="s">
        <v>2448</v>
      </c>
      <c r="D191" s="2366">
        <v>2</v>
      </c>
      <c r="E191" s="2366"/>
      <c r="F191" s="2347">
        <f t="shared" si="4"/>
        <v>2</v>
      </c>
      <c r="G191" s="2419">
        <v>184520</v>
      </c>
      <c r="H191" s="2419">
        <f t="shared" si="5"/>
        <v>369040</v>
      </c>
      <c r="I191" s="2423"/>
      <c r="J191" s="2424"/>
    </row>
    <row r="192" spans="1:10" s="2425" customFormat="1">
      <c r="A192" s="2365"/>
      <c r="B192" s="2374" t="s">
        <v>5021</v>
      </c>
      <c r="C192" s="2366" t="s">
        <v>2448</v>
      </c>
      <c r="D192" s="2366">
        <v>2</v>
      </c>
      <c r="E192" s="2366"/>
      <c r="F192" s="2347">
        <f t="shared" si="4"/>
        <v>2</v>
      </c>
      <c r="G192" s="2419">
        <v>27040</v>
      </c>
      <c r="H192" s="2419">
        <f t="shared" si="5"/>
        <v>54080</v>
      </c>
      <c r="I192" s="2423"/>
      <c r="J192" s="2424"/>
    </row>
    <row r="193" spans="1:10" s="2425" customFormat="1">
      <c r="A193" s="2365"/>
      <c r="B193" s="2374" t="s">
        <v>5022</v>
      </c>
      <c r="C193" s="2366" t="s">
        <v>2448</v>
      </c>
      <c r="D193" s="2366">
        <v>2</v>
      </c>
      <c r="E193" s="2366"/>
      <c r="F193" s="2347">
        <f t="shared" si="4"/>
        <v>2</v>
      </c>
      <c r="G193" s="2419">
        <v>30290</v>
      </c>
      <c r="H193" s="2419">
        <f t="shared" si="5"/>
        <v>60580</v>
      </c>
      <c r="I193" s="2423"/>
      <c r="J193" s="2424"/>
    </row>
    <row r="194" spans="1:10" s="2425" customFormat="1">
      <c r="A194" s="2365">
        <v>27</v>
      </c>
      <c r="B194" s="2373" t="s">
        <v>5023</v>
      </c>
      <c r="C194" s="2365" t="s">
        <v>2394</v>
      </c>
      <c r="D194" s="2365">
        <v>1</v>
      </c>
      <c r="E194" s="2365"/>
      <c r="F194" s="2347">
        <f t="shared" si="4"/>
        <v>1</v>
      </c>
      <c r="G194" s="2419"/>
      <c r="H194" s="2419"/>
      <c r="I194" s="2423"/>
      <c r="J194" s="2424"/>
    </row>
    <row r="195" spans="1:10" s="2425" customFormat="1" ht="27.6">
      <c r="A195" s="2365"/>
      <c r="B195" s="2374" t="s">
        <v>5024</v>
      </c>
      <c r="C195" s="2366" t="s">
        <v>1633</v>
      </c>
      <c r="D195" s="2366">
        <v>20.6</v>
      </c>
      <c r="E195" s="2366"/>
      <c r="F195" s="2347">
        <f t="shared" si="4"/>
        <v>20.6</v>
      </c>
      <c r="G195" s="2419">
        <v>296508</v>
      </c>
      <c r="H195" s="2419">
        <f t="shared" si="5"/>
        <v>6108065</v>
      </c>
      <c r="I195" s="2423"/>
      <c r="J195" s="2424"/>
    </row>
    <row r="196" spans="1:10" s="2425" customFormat="1">
      <c r="A196" s="2365"/>
      <c r="B196" s="2374" t="s">
        <v>5025</v>
      </c>
      <c r="C196" s="2366" t="s">
        <v>2448</v>
      </c>
      <c r="D196" s="2366">
        <v>20</v>
      </c>
      <c r="E196" s="2366"/>
      <c r="F196" s="2347">
        <f t="shared" si="4"/>
        <v>20</v>
      </c>
      <c r="G196" s="2419">
        <v>179878</v>
      </c>
      <c r="H196" s="2419">
        <f t="shared" si="5"/>
        <v>3597560</v>
      </c>
      <c r="I196" s="2423"/>
      <c r="J196" s="2424"/>
    </row>
    <row r="197" spans="1:10" s="2425" customFormat="1">
      <c r="A197" s="2365"/>
      <c r="B197" s="2374" t="s">
        <v>5026</v>
      </c>
      <c r="C197" s="2366" t="s">
        <v>2448</v>
      </c>
      <c r="D197" s="2366">
        <v>2</v>
      </c>
      <c r="E197" s="2366"/>
      <c r="F197" s="2347">
        <f t="shared" si="4"/>
        <v>2</v>
      </c>
      <c r="G197" s="2419">
        <v>11605</v>
      </c>
      <c r="H197" s="2419">
        <f t="shared" si="5"/>
        <v>23210</v>
      </c>
      <c r="I197" s="2423"/>
      <c r="J197" s="2424"/>
    </row>
    <row r="198" spans="1:10" s="2425" customFormat="1" ht="27.6">
      <c r="A198" s="2365"/>
      <c r="B198" s="2374" t="s">
        <v>5027</v>
      </c>
      <c r="C198" s="2366" t="s">
        <v>2448</v>
      </c>
      <c r="D198" s="2366">
        <v>3</v>
      </c>
      <c r="E198" s="2366"/>
      <c r="F198" s="2347">
        <f t="shared" si="4"/>
        <v>3</v>
      </c>
      <c r="G198" s="2419">
        <v>5570</v>
      </c>
      <c r="H198" s="2419">
        <f t="shared" si="5"/>
        <v>16710</v>
      </c>
      <c r="I198" s="2423"/>
      <c r="J198" s="2424"/>
    </row>
    <row r="199" spans="1:10" s="2425" customFormat="1">
      <c r="A199" s="2365"/>
      <c r="B199" s="2374" t="s">
        <v>5028</v>
      </c>
      <c r="C199" s="2366" t="s">
        <v>1829</v>
      </c>
      <c r="D199" s="2366">
        <v>4</v>
      </c>
      <c r="E199" s="2366"/>
      <c r="F199" s="2347">
        <f t="shared" si="4"/>
        <v>4</v>
      </c>
      <c r="G199" s="2419">
        <v>45113</v>
      </c>
      <c r="H199" s="2419">
        <f t="shared" si="5"/>
        <v>180452</v>
      </c>
      <c r="I199" s="2423"/>
      <c r="J199" s="2424"/>
    </row>
    <row r="200" spans="1:10" s="2425" customFormat="1">
      <c r="A200" s="2365"/>
      <c r="B200" s="2374" t="s">
        <v>5029</v>
      </c>
      <c r="C200" s="2366" t="s">
        <v>3468</v>
      </c>
      <c r="D200" s="2366">
        <v>10</v>
      </c>
      <c r="E200" s="2366"/>
      <c r="F200" s="2347">
        <f t="shared" si="4"/>
        <v>10</v>
      </c>
      <c r="G200" s="2419">
        <v>45260</v>
      </c>
      <c r="H200" s="2419">
        <f t="shared" si="5"/>
        <v>452600</v>
      </c>
      <c r="I200" s="2423"/>
      <c r="J200" s="2424"/>
    </row>
    <row r="201" spans="1:10" s="2425" customFormat="1">
      <c r="A201" s="2365"/>
      <c r="B201" s="2374" t="s">
        <v>5030</v>
      </c>
      <c r="C201" s="2366" t="s">
        <v>5031</v>
      </c>
      <c r="D201" s="2366">
        <v>0.20599999999999999</v>
      </c>
      <c r="E201" s="2366"/>
      <c r="F201" s="2347">
        <f t="shared" si="4"/>
        <v>0.20599999999999999</v>
      </c>
      <c r="G201" s="2419">
        <v>457401</v>
      </c>
      <c r="H201" s="2419">
        <f t="shared" si="5"/>
        <v>94225</v>
      </c>
      <c r="I201" s="2423"/>
      <c r="J201" s="2424"/>
    </row>
    <row r="202" spans="1:10" s="2425" customFormat="1">
      <c r="A202" s="2365"/>
      <c r="B202" s="2374" t="s">
        <v>5032</v>
      </c>
      <c r="C202" s="2366" t="s">
        <v>5033</v>
      </c>
      <c r="D202" s="2366">
        <v>2</v>
      </c>
      <c r="E202" s="2366"/>
      <c r="F202" s="2347">
        <f t="shared" si="4"/>
        <v>2</v>
      </c>
      <c r="G202" s="2419">
        <v>3027775</v>
      </c>
      <c r="H202" s="2419">
        <f t="shared" si="5"/>
        <v>6055550</v>
      </c>
      <c r="I202" s="2423"/>
      <c r="J202" s="2424"/>
    </row>
    <row r="203" spans="1:10" s="2425" customFormat="1">
      <c r="A203" s="2365"/>
      <c r="B203" s="2374" t="s">
        <v>5034</v>
      </c>
      <c r="C203" s="2366" t="s">
        <v>3468</v>
      </c>
      <c r="D203" s="2366">
        <v>4</v>
      </c>
      <c r="E203" s="2366"/>
      <c r="F203" s="2347">
        <f t="shared" si="4"/>
        <v>4</v>
      </c>
      <c r="G203" s="2419">
        <v>164602</v>
      </c>
      <c r="H203" s="2419">
        <f t="shared" si="5"/>
        <v>658408</v>
      </c>
      <c r="I203" s="2423"/>
      <c r="J203" s="2424"/>
    </row>
    <row r="204" spans="1:10" s="2425" customFormat="1">
      <c r="A204" s="2365"/>
      <c r="B204" s="2374" t="s">
        <v>5035</v>
      </c>
      <c r="C204" s="2366" t="s">
        <v>5036</v>
      </c>
      <c r="D204" s="2366">
        <v>0.03</v>
      </c>
      <c r="E204" s="2366"/>
      <c r="F204" s="2347">
        <f t="shared" si="4"/>
        <v>0.03</v>
      </c>
      <c r="G204" s="2419">
        <v>7258367</v>
      </c>
      <c r="H204" s="2419">
        <f t="shared" si="5"/>
        <v>217751</v>
      </c>
      <c r="I204" s="2423"/>
      <c r="J204" s="2424"/>
    </row>
    <row r="205" spans="1:10" s="2425" customFormat="1">
      <c r="A205" s="2365"/>
      <c r="B205" s="2374" t="s">
        <v>5037</v>
      </c>
      <c r="C205" s="2366" t="s">
        <v>2448</v>
      </c>
      <c r="D205" s="2366">
        <v>4</v>
      </c>
      <c r="E205" s="2366"/>
      <c r="F205" s="2347">
        <f t="shared" si="4"/>
        <v>4</v>
      </c>
      <c r="G205" s="2419">
        <v>261119</v>
      </c>
      <c r="H205" s="2419">
        <f t="shared" si="5"/>
        <v>1044476</v>
      </c>
      <c r="I205" s="2423"/>
      <c r="J205" s="2424"/>
    </row>
    <row r="206" spans="1:10" s="2425" customFormat="1">
      <c r="A206" s="2365"/>
      <c r="B206" s="2374" t="s">
        <v>5038</v>
      </c>
      <c r="C206" s="2366" t="s">
        <v>5039</v>
      </c>
      <c r="D206" s="2366">
        <v>0.25</v>
      </c>
      <c r="E206" s="2366"/>
      <c r="F206" s="2347">
        <f t="shared" si="4"/>
        <v>0.25</v>
      </c>
      <c r="G206" s="2419">
        <v>1510059</v>
      </c>
      <c r="H206" s="2419">
        <f t="shared" si="5"/>
        <v>377515</v>
      </c>
      <c r="I206" s="2423"/>
      <c r="J206" s="2424"/>
    </row>
    <row r="207" spans="1:10" s="2425" customFormat="1">
      <c r="A207" s="2365"/>
      <c r="B207" s="2374" t="s">
        <v>5040</v>
      </c>
      <c r="C207" s="2366" t="s">
        <v>5039</v>
      </c>
      <c r="D207" s="2366">
        <v>0.25</v>
      </c>
      <c r="E207" s="2366"/>
      <c r="F207" s="2347">
        <f t="shared" si="4"/>
        <v>0.25</v>
      </c>
      <c r="G207" s="2419">
        <v>388785</v>
      </c>
      <c r="H207" s="2419">
        <f t="shared" si="5"/>
        <v>97196</v>
      </c>
      <c r="I207" s="2423"/>
      <c r="J207" s="2424"/>
    </row>
    <row r="208" spans="1:10" s="2425" customFormat="1">
      <c r="A208" s="2365">
        <v>28</v>
      </c>
      <c r="B208" s="2373" t="s">
        <v>5041</v>
      </c>
      <c r="C208" s="2365" t="s">
        <v>3393</v>
      </c>
      <c r="D208" s="2365">
        <v>1</v>
      </c>
      <c r="E208" s="2365"/>
      <c r="F208" s="2347">
        <f t="shared" ref="F208:F271" si="6">D208+E208</f>
        <v>1</v>
      </c>
      <c r="G208" s="2419"/>
      <c r="H208" s="2419"/>
      <c r="I208" s="2423"/>
      <c r="J208" s="2424"/>
    </row>
    <row r="209" spans="1:10" s="2425" customFormat="1">
      <c r="A209" s="2365"/>
      <c r="B209" s="2374" t="s">
        <v>5042</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5043</v>
      </c>
      <c r="C210" s="2366" t="s">
        <v>3468</v>
      </c>
      <c r="D210" s="2366">
        <v>1</v>
      </c>
      <c r="E210" s="2366"/>
      <c r="F210" s="2347">
        <f t="shared" si="6"/>
        <v>1</v>
      </c>
      <c r="G210" s="2419">
        <v>1765353</v>
      </c>
      <c r="H210" s="2419">
        <f t="shared" si="7"/>
        <v>1765353</v>
      </c>
      <c r="I210" s="2423"/>
      <c r="J210" s="2424"/>
    </row>
    <row r="211" spans="1:10" s="2425" customFormat="1">
      <c r="A211" s="2365"/>
      <c r="B211" s="2374" t="s">
        <v>5044</v>
      </c>
      <c r="C211" s="2366" t="s">
        <v>3393</v>
      </c>
      <c r="D211" s="2366">
        <v>1</v>
      </c>
      <c r="E211" s="2366"/>
      <c r="F211" s="2347">
        <f t="shared" si="6"/>
        <v>1</v>
      </c>
      <c r="G211" s="2419">
        <v>2110489</v>
      </c>
      <c r="H211" s="2419">
        <f t="shared" si="7"/>
        <v>2110489</v>
      </c>
      <c r="I211" s="2423"/>
      <c r="J211" s="2424"/>
    </row>
    <row r="212" spans="1:10" s="2425" customFormat="1" ht="27.6">
      <c r="A212" s="2365"/>
      <c r="B212" s="2346" t="s">
        <v>5045</v>
      </c>
      <c r="C212" s="2366" t="s">
        <v>2448</v>
      </c>
      <c r="D212" s="2366">
        <v>2</v>
      </c>
      <c r="E212" s="2366"/>
      <c r="F212" s="2347">
        <f t="shared" si="6"/>
        <v>2</v>
      </c>
      <c r="G212" s="2419">
        <v>460725</v>
      </c>
      <c r="H212" s="2419">
        <f t="shared" si="7"/>
        <v>921450</v>
      </c>
      <c r="I212" s="2423"/>
      <c r="J212" s="2424"/>
    </row>
    <row r="213" spans="1:10" s="2425" customFormat="1">
      <c r="A213" s="2365">
        <v>29</v>
      </c>
      <c r="B213" s="2373" t="s">
        <v>5046</v>
      </c>
      <c r="C213" s="2366"/>
      <c r="D213" s="2366"/>
      <c r="E213" s="2366"/>
      <c r="F213" s="2347">
        <f t="shared" si="6"/>
        <v>0</v>
      </c>
      <c r="G213" s="2419"/>
      <c r="H213" s="2419"/>
      <c r="I213" s="2423"/>
      <c r="J213" s="2424"/>
    </row>
    <row r="214" spans="1:10" s="2425" customFormat="1">
      <c r="A214" s="2365"/>
      <c r="B214" s="2374" t="s">
        <v>5047</v>
      </c>
      <c r="C214" s="2366" t="s">
        <v>2566</v>
      </c>
      <c r="D214" s="2366">
        <v>1</v>
      </c>
      <c r="E214" s="2366"/>
      <c r="F214" s="2347">
        <f t="shared" si="6"/>
        <v>1</v>
      </c>
      <c r="G214" s="2419">
        <v>128583</v>
      </c>
      <c r="H214" s="2419">
        <f t="shared" si="7"/>
        <v>128583</v>
      </c>
      <c r="I214" s="2423"/>
      <c r="J214" s="2424"/>
    </row>
    <row r="215" spans="1:10" s="2425" customFormat="1">
      <c r="A215" s="2365"/>
      <c r="B215" s="2374" t="s">
        <v>5048</v>
      </c>
      <c r="C215" s="2366" t="s">
        <v>2566</v>
      </c>
      <c r="D215" s="2366">
        <v>1</v>
      </c>
      <c r="E215" s="2366"/>
      <c r="F215" s="2347">
        <f t="shared" si="6"/>
        <v>1</v>
      </c>
      <c r="G215" s="2419">
        <v>124638</v>
      </c>
      <c r="H215" s="2419">
        <f t="shared" si="7"/>
        <v>124638</v>
      </c>
      <c r="I215" s="2423"/>
      <c r="J215" s="2424"/>
    </row>
    <row r="216" spans="1:10" s="2425" customFormat="1">
      <c r="A216" s="2365"/>
      <c r="B216" s="2374" t="s">
        <v>5049</v>
      </c>
      <c r="C216" s="2366" t="s">
        <v>5050</v>
      </c>
      <c r="D216" s="2366">
        <v>1</v>
      </c>
      <c r="E216" s="2366"/>
      <c r="F216" s="2347">
        <f t="shared" si="6"/>
        <v>1</v>
      </c>
      <c r="G216" s="2419">
        <v>89359</v>
      </c>
      <c r="H216" s="2419">
        <f t="shared" si="7"/>
        <v>89359</v>
      </c>
      <c r="I216" s="2423"/>
      <c r="J216" s="2424"/>
    </row>
    <row r="217" spans="1:10" s="2425" customFormat="1">
      <c r="A217" s="2365"/>
      <c r="B217" s="2374" t="s">
        <v>5051</v>
      </c>
      <c r="C217" s="2366" t="s">
        <v>5050</v>
      </c>
      <c r="D217" s="2366">
        <v>1</v>
      </c>
      <c r="E217" s="2366"/>
      <c r="F217" s="2347">
        <f t="shared" si="6"/>
        <v>1</v>
      </c>
      <c r="G217" s="2419">
        <v>65801</v>
      </c>
      <c r="H217" s="2419">
        <f t="shared" si="7"/>
        <v>65801</v>
      </c>
      <c r="I217" s="2423"/>
      <c r="J217" s="2424"/>
    </row>
    <row r="218" spans="1:10" s="2425" customFormat="1">
      <c r="A218" s="2365">
        <v>30</v>
      </c>
      <c r="B218" s="2373" t="s">
        <v>5052</v>
      </c>
      <c r="C218" s="2365" t="s">
        <v>2394</v>
      </c>
      <c r="D218" s="2365">
        <v>1</v>
      </c>
      <c r="E218" s="2365"/>
      <c r="F218" s="2347">
        <f t="shared" si="6"/>
        <v>1</v>
      </c>
      <c r="G218" s="2419"/>
      <c r="H218" s="2419"/>
      <c r="I218" s="2423"/>
      <c r="J218" s="2424"/>
    </row>
    <row r="219" spans="1:10" s="2425" customFormat="1">
      <c r="A219" s="2365"/>
      <c r="B219" s="2374" t="s">
        <v>5053</v>
      </c>
      <c r="C219" s="2366" t="s">
        <v>1829</v>
      </c>
      <c r="D219" s="2366">
        <v>3</v>
      </c>
      <c r="E219" s="2366"/>
      <c r="F219" s="2347">
        <f t="shared" si="6"/>
        <v>3</v>
      </c>
      <c r="G219" s="2419">
        <v>107927</v>
      </c>
      <c r="H219" s="2419">
        <f t="shared" si="7"/>
        <v>323781</v>
      </c>
      <c r="I219" s="2423"/>
      <c r="J219" s="2424"/>
    </row>
    <row r="220" spans="1:10" s="2425" customFormat="1">
      <c r="A220" s="2365"/>
      <c r="B220" s="2374" t="s">
        <v>5054</v>
      </c>
      <c r="C220" s="2366" t="s">
        <v>1829</v>
      </c>
      <c r="D220" s="2366">
        <v>3</v>
      </c>
      <c r="E220" s="2366"/>
      <c r="F220" s="2347">
        <f t="shared" si="6"/>
        <v>3</v>
      </c>
      <c r="G220" s="2419">
        <v>910186</v>
      </c>
      <c r="H220" s="2419">
        <f t="shared" si="7"/>
        <v>2730558</v>
      </c>
      <c r="I220" s="2423"/>
      <c r="J220" s="2424"/>
    </row>
    <row r="221" spans="1:10" s="2425" customFormat="1">
      <c r="A221" s="2365"/>
      <c r="B221" s="2374" t="s">
        <v>5055</v>
      </c>
      <c r="C221" s="2366" t="s">
        <v>3468</v>
      </c>
      <c r="D221" s="2366">
        <v>1</v>
      </c>
      <c r="E221" s="2366"/>
      <c r="F221" s="2347">
        <f t="shared" si="6"/>
        <v>1</v>
      </c>
      <c r="G221" s="2419">
        <v>129976</v>
      </c>
      <c r="H221" s="2419">
        <f t="shared" si="7"/>
        <v>129976</v>
      </c>
      <c r="I221" s="2423"/>
      <c r="J221" s="2424"/>
    </row>
    <row r="222" spans="1:10" s="2425" customFormat="1">
      <c r="A222" s="2365"/>
      <c r="B222" s="2374" t="s">
        <v>5056</v>
      </c>
      <c r="C222" s="2366" t="s">
        <v>3468</v>
      </c>
      <c r="D222" s="2366">
        <v>1</v>
      </c>
      <c r="E222" s="2366"/>
      <c r="F222" s="2347">
        <f t="shared" si="6"/>
        <v>1</v>
      </c>
      <c r="G222" s="2419">
        <v>112382</v>
      </c>
      <c r="H222" s="2419">
        <f t="shared" si="7"/>
        <v>112382</v>
      </c>
      <c r="I222" s="2423"/>
      <c r="J222" s="2424"/>
    </row>
    <row r="223" spans="1:10" s="2425" customFormat="1">
      <c r="A223" s="2365">
        <v>33</v>
      </c>
      <c r="B223" s="2373" t="s">
        <v>5057</v>
      </c>
      <c r="C223" s="2365" t="s">
        <v>2394</v>
      </c>
      <c r="D223" s="2365">
        <v>1</v>
      </c>
      <c r="E223" s="2365"/>
      <c r="F223" s="2347">
        <f t="shared" si="6"/>
        <v>1</v>
      </c>
      <c r="G223" s="2419"/>
      <c r="H223" s="2419">
        <f t="shared" si="7"/>
        <v>0</v>
      </c>
      <c r="I223" s="2423"/>
      <c r="J223" s="2424"/>
    </row>
    <row r="224" spans="1:10" s="2425" customFormat="1">
      <c r="A224" s="2365"/>
      <c r="B224" s="2374" t="s">
        <v>5058</v>
      </c>
      <c r="C224" s="2366" t="s">
        <v>1829</v>
      </c>
      <c r="D224" s="2366">
        <v>20</v>
      </c>
      <c r="E224" s="2366"/>
      <c r="F224" s="2347">
        <f t="shared" si="6"/>
        <v>20</v>
      </c>
      <c r="G224" s="2419">
        <v>169433</v>
      </c>
      <c r="H224" s="2419">
        <f t="shared" si="7"/>
        <v>3388660</v>
      </c>
      <c r="I224" s="2423"/>
      <c r="J224" s="2424"/>
    </row>
    <row r="225" spans="1:10" s="2425" customFormat="1">
      <c r="A225" s="2365"/>
      <c r="B225" s="2374" t="s">
        <v>5059</v>
      </c>
      <c r="C225" s="2366" t="s">
        <v>1829</v>
      </c>
      <c r="D225" s="2366">
        <v>10</v>
      </c>
      <c r="E225" s="2366"/>
      <c r="F225" s="2347">
        <f t="shared" si="6"/>
        <v>10</v>
      </c>
      <c r="G225" s="2419">
        <v>71951</v>
      </c>
      <c r="H225" s="2419">
        <f t="shared" si="7"/>
        <v>719510</v>
      </c>
      <c r="I225" s="2423"/>
      <c r="J225" s="2424"/>
    </row>
    <row r="226" spans="1:10" s="2425" customFormat="1">
      <c r="A226" s="2365"/>
      <c r="B226" s="2374" t="s">
        <v>5060</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5061</v>
      </c>
      <c r="C227" s="2366" t="s">
        <v>1829</v>
      </c>
      <c r="D227" s="2366">
        <v>4</v>
      </c>
      <c r="E227" s="2366"/>
      <c r="F227" s="2347">
        <f t="shared" si="6"/>
        <v>4</v>
      </c>
      <c r="G227" s="2419">
        <v>32146</v>
      </c>
      <c r="H227" s="2419">
        <f t="shared" si="7"/>
        <v>128584</v>
      </c>
      <c r="I227" s="2423"/>
      <c r="J227" s="2424"/>
    </row>
    <row r="228" spans="1:10" s="2425" customFormat="1">
      <c r="A228" s="2365"/>
      <c r="B228" s="2374" t="s">
        <v>5062</v>
      </c>
      <c r="C228" s="2366" t="s">
        <v>3468</v>
      </c>
      <c r="D228" s="2366">
        <v>2</v>
      </c>
      <c r="E228" s="2366"/>
      <c r="F228" s="2347">
        <f t="shared" si="6"/>
        <v>2</v>
      </c>
      <c r="G228" s="2419">
        <v>11605</v>
      </c>
      <c r="H228" s="2419">
        <f t="shared" si="7"/>
        <v>23210</v>
      </c>
      <c r="I228" s="2423"/>
      <c r="J228" s="2424"/>
    </row>
    <row r="229" spans="1:10" s="2425" customFormat="1">
      <c r="A229" s="2365"/>
      <c r="B229" s="2374" t="s">
        <v>5063</v>
      </c>
      <c r="C229" s="2366" t="s">
        <v>3468</v>
      </c>
      <c r="D229" s="2366">
        <v>1</v>
      </c>
      <c r="E229" s="2366"/>
      <c r="F229" s="2347">
        <f t="shared" si="6"/>
        <v>1</v>
      </c>
      <c r="G229" s="2419">
        <v>11605</v>
      </c>
      <c r="H229" s="2419">
        <f t="shared" si="7"/>
        <v>11605</v>
      </c>
      <c r="I229" s="2423"/>
      <c r="J229" s="2424"/>
    </row>
    <row r="230" spans="1:10" s="2425" customFormat="1">
      <c r="A230" s="2365"/>
      <c r="B230" s="2374" t="s">
        <v>5064</v>
      </c>
      <c r="C230" s="2366" t="s">
        <v>1829</v>
      </c>
      <c r="D230" s="2366">
        <v>8</v>
      </c>
      <c r="E230" s="2366"/>
      <c r="F230" s="2347">
        <f t="shared" si="6"/>
        <v>8</v>
      </c>
      <c r="G230" s="2419">
        <v>73344</v>
      </c>
      <c r="H230" s="2419">
        <f t="shared" si="7"/>
        <v>586752</v>
      </c>
      <c r="I230" s="2423"/>
      <c r="J230" s="2424"/>
    </row>
    <row r="231" spans="1:10" s="2425" customFormat="1" ht="27.6">
      <c r="A231" s="2365"/>
      <c r="B231" s="2374" t="s">
        <v>5065</v>
      </c>
      <c r="C231" s="2366" t="s">
        <v>2448</v>
      </c>
      <c r="D231" s="2366">
        <v>3</v>
      </c>
      <c r="E231" s="2366"/>
      <c r="F231" s="2347">
        <f t="shared" si="6"/>
        <v>3</v>
      </c>
      <c r="G231" s="2419">
        <v>55704</v>
      </c>
      <c r="H231" s="2419">
        <f t="shared" si="7"/>
        <v>167112</v>
      </c>
      <c r="I231" s="2423"/>
      <c r="J231" s="2424"/>
    </row>
    <row r="232" spans="1:10" s="2425" customFormat="1">
      <c r="A232" s="2365"/>
      <c r="B232" s="2374" t="s">
        <v>5066</v>
      </c>
      <c r="C232" s="2366" t="s">
        <v>3468</v>
      </c>
      <c r="D232" s="2366">
        <v>2</v>
      </c>
      <c r="E232" s="2366"/>
      <c r="F232" s="2347">
        <f t="shared" si="6"/>
        <v>2</v>
      </c>
      <c r="G232" s="2419">
        <v>52687</v>
      </c>
      <c r="H232" s="2419">
        <f t="shared" si="7"/>
        <v>105374</v>
      </c>
      <c r="I232" s="2423"/>
      <c r="J232" s="2424"/>
    </row>
    <row r="233" spans="1:10" s="2425" customFormat="1">
      <c r="A233" s="2365"/>
      <c r="B233" s="2374" t="s">
        <v>5067</v>
      </c>
      <c r="C233" s="2366" t="s">
        <v>3468</v>
      </c>
      <c r="D233" s="2366">
        <v>1</v>
      </c>
      <c r="E233" s="2366"/>
      <c r="F233" s="2347">
        <f t="shared" si="6"/>
        <v>1</v>
      </c>
      <c r="G233" s="2419">
        <v>33655</v>
      </c>
      <c r="H233" s="2419">
        <f t="shared" si="7"/>
        <v>33655</v>
      </c>
      <c r="I233" s="2423"/>
      <c r="J233" s="2424"/>
    </row>
    <row r="234" spans="1:10" s="2425" customFormat="1">
      <c r="A234" s="2365"/>
      <c r="B234" s="2374" t="s">
        <v>5068</v>
      </c>
      <c r="C234" s="2366" t="s">
        <v>3591</v>
      </c>
      <c r="D234" s="2366">
        <v>1</v>
      </c>
      <c r="E234" s="2366"/>
      <c r="F234" s="2347">
        <f t="shared" si="6"/>
        <v>1</v>
      </c>
      <c r="G234" s="2419">
        <v>18568</v>
      </c>
      <c r="H234" s="2419">
        <f t="shared" si="7"/>
        <v>18568</v>
      </c>
      <c r="I234" s="2423"/>
      <c r="J234" s="2424"/>
    </row>
    <row r="235" spans="1:10" s="2425" customFormat="1">
      <c r="A235" s="2365"/>
      <c r="B235" s="2374" t="s">
        <v>5069</v>
      </c>
      <c r="C235" s="2366" t="s">
        <v>3591</v>
      </c>
      <c r="D235" s="2366">
        <v>1</v>
      </c>
      <c r="E235" s="2366"/>
      <c r="F235" s="2347">
        <f t="shared" si="6"/>
        <v>1</v>
      </c>
      <c r="G235" s="2419">
        <v>34815</v>
      </c>
      <c r="H235" s="2419">
        <f t="shared" si="7"/>
        <v>34815</v>
      </c>
      <c r="I235" s="2423"/>
      <c r="J235" s="2424"/>
    </row>
    <row r="236" spans="1:10" s="2425" customFormat="1">
      <c r="A236" s="2365"/>
      <c r="B236" s="2374" t="s">
        <v>5070</v>
      </c>
      <c r="C236" s="2366" t="s">
        <v>3468</v>
      </c>
      <c r="D236" s="2366">
        <v>1</v>
      </c>
      <c r="E236" s="2366"/>
      <c r="F236" s="2347">
        <f t="shared" si="6"/>
        <v>1</v>
      </c>
      <c r="G236" s="2419">
        <v>13926</v>
      </c>
      <c r="H236" s="2419">
        <f t="shared" si="7"/>
        <v>13926</v>
      </c>
      <c r="I236" s="2423"/>
      <c r="J236" s="2424"/>
    </row>
    <row r="237" spans="1:10" s="2425" customFormat="1">
      <c r="A237" s="2365"/>
      <c r="B237" s="2374" t="s">
        <v>5071</v>
      </c>
      <c r="C237" s="2366" t="s">
        <v>2448</v>
      </c>
      <c r="D237" s="2366">
        <v>1</v>
      </c>
      <c r="E237" s="2366"/>
      <c r="F237" s="2347">
        <f t="shared" si="6"/>
        <v>1</v>
      </c>
      <c r="G237" s="2419">
        <v>348150</v>
      </c>
      <c r="H237" s="2419">
        <f t="shared" si="7"/>
        <v>348150</v>
      </c>
      <c r="I237" s="2423"/>
      <c r="J237" s="2424"/>
    </row>
    <row r="238" spans="1:10" s="2425" customFormat="1">
      <c r="A238" s="2365"/>
      <c r="B238" s="2374" t="s">
        <v>5072</v>
      </c>
      <c r="C238" s="2366" t="s">
        <v>1829</v>
      </c>
      <c r="D238" s="2366">
        <v>8</v>
      </c>
      <c r="E238" s="2366"/>
      <c r="F238" s="2347">
        <f t="shared" si="6"/>
        <v>8</v>
      </c>
      <c r="G238" s="2419">
        <v>1119082</v>
      </c>
      <c r="H238" s="2419">
        <f t="shared" si="7"/>
        <v>8952656</v>
      </c>
      <c r="I238" s="2423"/>
      <c r="J238" s="2424"/>
    </row>
    <row r="239" spans="1:10" s="2425" customFormat="1">
      <c r="A239" s="2365"/>
      <c r="B239" s="2374" t="s">
        <v>5073</v>
      </c>
      <c r="C239" s="2366" t="s">
        <v>2448</v>
      </c>
      <c r="D239" s="2366">
        <v>2</v>
      </c>
      <c r="E239" s="2366"/>
      <c r="F239" s="2347">
        <f t="shared" si="6"/>
        <v>2</v>
      </c>
      <c r="G239" s="2419">
        <v>261119</v>
      </c>
      <c r="H239" s="2419">
        <f t="shared" si="7"/>
        <v>522238</v>
      </c>
      <c r="I239" s="2423"/>
      <c r="J239" s="2424"/>
    </row>
    <row r="240" spans="1:10" s="2425" customFormat="1">
      <c r="A240" s="2365"/>
      <c r="B240" s="2374" t="s">
        <v>5074</v>
      </c>
      <c r="C240" s="2366" t="s">
        <v>2448</v>
      </c>
      <c r="D240" s="2366">
        <v>1</v>
      </c>
      <c r="E240" s="2366"/>
      <c r="F240" s="2347">
        <f t="shared" si="6"/>
        <v>1</v>
      </c>
      <c r="G240" s="2419">
        <v>149212</v>
      </c>
      <c r="H240" s="2419">
        <f t="shared" si="7"/>
        <v>149212</v>
      </c>
      <c r="I240" s="2423"/>
      <c r="J240" s="2424"/>
    </row>
    <row r="241" spans="1:10" s="2425" customFormat="1">
      <c r="A241" s="2365">
        <v>31</v>
      </c>
      <c r="B241" s="2373" t="s">
        <v>5075</v>
      </c>
      <c r="C241" s="2365" t="s">
        <v>2394</v>
      </c>
      <c r="D241" s="2365">
        <v>1</v>
      </c>
      <c r="E241" s="2365"/>
      <c r="F241" s="2347">
        <f t="shared" si="6"/>
        <v>1</v>
      </c>
      <c r="G241" s="2419"/>
      <c r="H241" s="2419">
        <f t="shared" si="7"/>
        <v>0</v>
      </c>
      <c r="I241" s="2423"/>
      <c r="J241" s="2424"/>
    </row>
    <row r="242" spans="1:10" s="2425" customFormat="1">
      <c r="A242" s="2365"/>
      <c r="B242" s="2374" t="s">
        <v>5076</v>
      </c>
      <c r="C242" s="2366" t="s">
        <v>1829</v>
      </c>
      <c r="D242" s="2366">
        <v>19.38</v>
      </c>
      <c r="E242" s="2366"/>
      <c r="F242" s="2347">
        <f t="shared" si="6"/>
        <v>19.38</v>
      </c>
      <c r="G242" s="2419">
        <v>165952</v>
      </c>
      <c r="H242" s="2419">
        <f t="shared" si="7"/>
        <v>3216150</v>
      </c>
      <c r="I242" s="2423"/>
      <c r="J242" s="2424"/>
    </row>
    <row r="243" spans="1:10" s="2425" customFormat="1">
      <c r="A243" s="2365"/>
      <c r="B243" s="2374" t="s">
        <v>5054</v>
      </c>
      <c r="C243" s="2366" t="s">
        <v>1829</v>
      </c>
      <c r="D243" s="2366">
        <v>19.38</v>
      </c>
      <c r="E243" s="2366"/>
      <c r="F243" s="2347">
        <f t="shared" si="6"/>
        <v>19.38</v>
      </c>
      <c r="G243" s="2419">
        <v>910186</v>
      </c>
      <c r="H243" s="2419">
        <f t="shared" si="7"/>
        <v>17639405</v>
      </c>
      <c r="I243" s="2423"/>
      <c r="J243" s="2424"/>
    </row>
    <row r="244" spans="1:10" s="2425" customFormat="1">
      <c r="A244" s="2365"/>
      <c r="B244" s="2374" t="s">
        <v>5077</v>
      </c>
      <c r="C244" s="2366" t="s">
        <v>1829</v>
      </c>
      <c r="D244" s="2366">
        <v>31.62</v>
      </c>
      <c r="E244" s="2366"/>
      <c r="F244" s="2347">
        <f t="shared" si="6"/>
        <v>31.62</v>
      </c>
      <c r="G244" s="2419">
        <v>183359</v>
      </c>
      <c r="H244" s="2419">
        <f t="shared" si="7"/>
        <v>5797812</v>
      </c>
      <c r="I244" s="2423"/>
      <c r="J244" s="2424"/>
    </row>
    <row r="245" spans="1:10" s="2425" customFormat="1">
      <c r="A245" s="2365"/>
      <c r="B245" s="2374" t="s">
        <v>5078</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5056</v>
      </c>
      <c r="C246" s="2366" t="s">
        <v>3468</v>
      </c>
      <c r="D246" s="2366">
        <v>4</v>
      </c>
      <c r="E246" s="2366"/>
      <c r="F246" s="2347">
        <f t="shared" si="6"/>
        <v>4</v>
      </c>
      <c r="G246" s="2419">
        <v>345799</v>
      </c>
      <c r="H246" s="2419">
        <f t="shared" si="7"/>
        <v>1383196</v>
      </c>
      <c r="I246" s="2423"/>
      <c r="J246" s="2424"/>
    </row>
    <row r="247" spans="1:10" s="2425" customFormat="1">
      <c r="A247" s="2365"/>
      <c r="B247" s="2374" t="s">
        <v>5079</v>
      </c>
      <c r="C247" s="2366" t="s">
        <v>2521</v>
      </c>
      <c r="D247" s="2366">
        <v>4</v>
      </c>
      <c r="E247" s="2366"/>
      <c r="F247" s="2347">
        <f t="shared" si="6"/>
        <v>4</v>
      </c>
      <c r="G247" s="2419">
        <v>904397</v>
      </c>
      <c r="H247" s="2419">
        <f t="shared" si="7"/>
        <v>3617588</v>
      </c>
      <c r="I247" s="2423"/>
      <c r="J247" s="2424"/>
    </row>
    <row r="248" spans="1:10" s="2425" customFormat="1">
      <c r="A248" s="2365"/>
      <c r="B248" s="2374" t="s">
        <v>5080</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5081</v>
      </c>
      <c r="C250" s="2366" t="s">
        <v>2566</v>
      </c>
      <c r="D250" s="2366">
        <v>4</v>
      </c>
      <c r="E250" s="2366"/>
      <c r="F250" s="2347">
        <f t="shared" si="6"/>
        <v>4</v>
      </c>
      <c r="G250" s="2419">
        <v>139260</v>
      </c>
      <c r="H250" s="2419">
        <f t="shared" si="7"/>
        <v>557040</v>
      </c>
      <c r="I250" s="2423"/>
      <c r="J250" s="2424"/>
    </row>
    <row r="251" spans="1:10" s="2425" customFormat="1">
      <c r="A251" s="2365"/>
      <c r="B251" s="2374" t="s">
        <v>5082</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5083</v>
      </c>
      <c r="C255" s="2366" t="s">
        <v>2566</v>
      </c>
      <c r="D255" s="2366">
        <v>2</v>
      </c>
      <c r="E255" s="2366"/>
      <c r="F255" s="2347">
        <f t="shared" si="6"/>
        <v>2</v>
      </c>
      <c r="G255" s="2419">
        <v>32494</v>
      </c>
      <c r="H255" s="2419">
        <f t="shared" si="7"/>
        <v>64988</v>
      </c>
      <c r="I255" s="2423"/>
      <c r="J255" s="2424"/>
    </row>
    <row r="256" spans="1:10" s="2425" customFormat="1">
      <c r="A256" s="2365"/>
      <c r="B256" s="2374" t="s">
        <v>5084</v>
      </c>
      <c r="C256" s="2366" t="s">
        <v>2566</v>
      </c>
      <c r="D256" s="2366">
        <v>2</v>
      </c>
      <c r="E256" s="2366"/>
      <c r="F256" s="2347">
        <f t="shared" si="6"/>
        <v>2</v>
      </c>
      <c r="G256" s="2419">
        <v>32494</v>
      </c>
      <c r="H256" s="2419">
        <f t="shared" si="7"/>
        <v>64988</v>
      </c>
      <c r="I256" s="2423"/>
      <c r="J256" s="2424"/>
    </row>
    <row r="257" spans="1:10" s="2425" customFormat="1">
      <c r="A257" s="2365">
        <v>32</v>
      </c>
      <c r="B257" s="2373" t="s">
        <v>5085</v>
      </c>
      <c r="C257" s="2365" t="s">
        <v>2448</v>
      </c>
      <c r="D257" s="2365">
        <v>2</v>
      </c>
      <c r="E257" s="2365"/>
      <c r="F257" s="2347">
        <f t="shared" si="6"/>
        <v>2</v>
      </c>
      <c r="G257" s="2419"/>
      <c r="H257" s="2419"/>
      <c r="I257" s="2423"/>
      <c r="J257" s="2424"/>
    </row>
    <row r="258" spans="1:10" s="2425" customFormat="1">
      <c r="A258" s="2365"/>
      <c r="B258" s="2374" t="s">
        <v>5086</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5087</v>
      </c>
      <c r="C260" s="2366" t="s">
        <v>2566</v>
      </c>
      <c r="D260" s="2366">
        <v>16</v>
      </c>
      <c r="E260" s="2366"/>
      <c r="F260" s="2347">
        <f t="shared" si="6"/>
        <v>16</v>
      </c>
      <c r="G260" s="2419">
        <v>35628</v>
      </c>
      <c r="H260" s="2419">
        <f t="shared" si="7"/>
        <v>570048</v>
      </c>
      <c r="I260" s="2423"/>
      <c r="J260" s="2424"/>
    </row>
    <row r="261" spans="1:10" s="2425" customFormat="1">
      <c r="A261" s="2365"/>
      <c r="B261" s="2374" t="s">
        <v>5088</v>
      </c>
      <c r="C261" s="2366" t="s">
        <v>2566</v>
      </c>
      <c r="D261" s="2366">
        <v>2</v>
      </c>
      <c r="E261" s="2366"/>
      <c r="F261" s="2347">
        <f t="shared" si="6"/>
        <v>2</v>
      </c>
      <c r="G261" s="2419">
        <v>32494</v>
      </c>
      <c r="H261" s="2419">
        <f t="shared" si="7"/>
        <v>64988</v>
      </c>
      <c r="I261" s="2423"/>
      <c r="J261" s="2424"/>
    </row>
    <row r="262" spans="1:10" s="2425" customFormat="1">
      <c r="A262" s="2365"/>
      <c r="B262" s="2374" t="s">
        <v>5089</v>
      </c>
      <c r="C262" s="2366" t="s">
        <v>2566</v>
      </c>
      <c r="D262" s="2366">
        <v>4</v>
      </c>
      <c r="E262" s="2366"/>
      <c r="F262" s="2347">
        <f t="shared" si="6"/>
        <v>4</v>
      </c>
      <c r="G262" s="2419">
        <v>6963</v>
      </c>
      <c r="H262" s="2419">
        <f t="shared" si="7"/>
        <v>27852</v>
      </c>
      <c r="I262" s="2423"/>
      <c r="J262" s="2424"/>
    </row>
    <row r="263" spans="1:10" s="2425" customFormat="1">
      <c r="A263" s="2365"/>
      <c r="B263" s="2374" t="s">
        <v>5090</v>
      </c>
      <c r="C263" s="2366" t="s">
        <v>2566</v>
      </c>
      <c r="D263" s="2366">
        <v>2</v>
      </c>
      <c r="E263" s="2366"/>
      <c r="F263" s="2347">
        <f t="shared" si="6"/>
        <v>2</v>
      </c>
      <c r="G263" s="2419">
        <v>113729</v>
      </c>
      <c r="H263" s="2419">
        <f t="shared" si="7"/>
        <v>227458</v>
      </c>
      <c r="I263" s="2423"/>
      <c r="J263" s="2424"/>
    </row>
    <row r="264" spans="1:10" s="2425" customFormat="1">
      <c r="A264" s="2365"/>
      <c r="B264" s="2374" t="s">
        <v>5091</v>
      </c>
      <c r="C264" s="2366" t="s">
        <v>2566</v>
      </c>
      <c r="D264" s="2366">
        <v>2</v>
      </c>
      <c r="E264" s="2366"/>
      <c r="F264" s="2347">
        <f t="shared" si="6"/>
        <v>2</v>
      </c>
      <c r="G264" s="2419">
        <v>235582</v>
      </c>
      <c r="H264" s="2419">
        <f t="shared" si="7"/>
        <v>471164</v>
      </c>
      <c r="I264" s="2423"/>
      <c r="J264" s="2424"/>
    </row>
    <row r="265" spans="1:10" s="2425" customFormat="1">
      <c r="A265" s="2365"/>
      <c r="B265" s="2374" t="s">
        <v>5092</v>
      </c>
      <c r="C265" s="2366" t="s">
        <v>2566</v>
      </c>
      <c r="D265" s="2366">
        <v>2</v>
      </c>
      <c r="E265" s="2366"/>
      <c r="F265" s="2347">
        <f t="shared" si="6"/>
        <v>2</v>
      </c>
      <c r="G265" s="2419">
        <v>100964</v>
      </c>
      <c r="H265" s="2419">
        <f t="shared" si="7"/>
        <v>201928</v>
      </c>
      <c r="I265" s="2423"/>
      <c r="J265" s="2424"/>
    </row>
    <row r="266" spans="1:10" s="2425" customFormat="1">
      <c r="A266" s="2365">
        <v>33</v>
      </c>
      <c r="B266" s="2373" t="s">
        <v>5093</v>
      </c>
      <c r="C266" s="2366"/>
      <c r="D266" s="2366"/>
      <c r="E266" s="2366"/>
      <c r="F266" s="2347">
        <f t="shared" si="6"/>
        <v>0</v>
      </c>
      <c r="G266" s="2419"/>
      <c r="H266" s="2419">
        <f t="shared" si="7"/>
        <v>0</v>
      </c>
      <c r="I266" s="2423"/>
      <c r="J266" s="2424"/>
    </row>
    <row r="267" spans="1:10" s="2425" customFormat="1">
      <c r="A267" s="2365"/>
      <c r="B267" s="2374" t="s">
        <v>5094</v>
      </c>
      <c r="C267" s="2366" t="s">
        <v>3468</v>
      </c>
      <c r="D267" s="2366">
        <v>1</v>
      </c>
      <c r="E267" s="2366"/>
      <c r="F267" s="2347">
        <f t="shared" si="6"/>
        <v>1</v>
      </c>
      <c r="G267" s="2419">
        <v>4413827</v>
      </c>
      <c r="H267" s="2419">
        <f t="shared" si="7"/>
        <v>4413827</v>
      </c>
      <c r="I267" s="2423"/>
      <c r="J267" s="2424"/>
    </row>
    <row r="268" spans="1:10" s="2425" customFormat="1">
      <c r="A268" s="2365"/>
      <c r="B268" s="2374" t="s">
        <v>5095</v>
      </c>
      <c r="C268" s="2366" t="s">
        <v>3468</v>
      </c>
      <c r="D268" s="2366">
        <v>1</v>
      </c>
      <c r="E268" s="2366"/>
      <c r="F268" s="2347">
        <f t="shared" si="6"/>
        <v>1</v>
      </c>
      <c r="G268" s="2419">
        <v>3623036</v>
      </c>
      <c r="H268" s="2419">
        <f t="shared" si="7"/>
        <v>3623036</v>
      </c>
      <c r="I268" s="2423"/>
      <c r="J268" s="2424"/>
    </row>
    <row r="269" spans="1:10" s="2425" customFormat="1">
      <c r="A269" s="2365"/>
      <c r="B269" s="2374" t="s">
        <v>5012</v>
      </c>
      <c r="C269" s="2366" t="s">
        <v>3468</v>
      </c>
      <c r="D269" s="2366">
        <v>1</v>
      </c>
      <c r="E269" s="2366"/>
      <c r="F269" s="2347">
        <f t="shared" si="6"/>
        <v>1</v>
      </c>
      <c r="G269" s="2419">
        <v>408520</v>
      </c>
      <c r="H269" s="2419">
        <f t="shared" si="7"/>
        <v>408520</v>
      </c>
      <c r="I269" s="2423"/>
      <c r="J269" s="2424"/>
    </row>
    <row r="270" spans="1:10" s="2425" customFormat="1">
      <c r="A270" s="2365"/>
      <c r="B270" s="2374" t="s">
        <v>5096</v>
      </c>
      <c r="C270" s="2366" t="s">
        <v>5097</v>
      </c>
      <c r="D270" s="2366">
        <v>5</v>
      </c>
      <c r="E270" s="2366"/>
      <c r="F270" s="2347">
        <f t="shared" si="6"/>
        <v>5</v>
      </c>
      <c r="G270" s="2419">
        <v>1078898</v>
      </c>
      <c r="H270" s="2419">
        <f t="shared" si="7"/>
        <v>5394490</v>
      </c>
      <c r="I270" s="2423"/>
      <c r="J270" s="2424"/>
    </row>
    <row r="271" spans="1:10" s="2425" customFormat="1">
      <c r="A271" s="2365"/>
      <c r="B271" s="2374" t="s">
        <v>5098</v>
      </c>
      <c r="C271" s="2366" t="s">
        <v>5097</v>
      </c>
      <c r="D271" s="2366">
        <v>5</v>
      </c>
      <c r="E271" s="2366"/>
      <c r="F271" s="2347">
        <f t="shared" si="6"/>
        <v>5</v>
      </c>
      <c r="G271" s="2419">
        <v>94848</v>
      </c>
      <c r="H271" s="2419">
        <f t="shared" si="7"/>
        <v>474240</v>
      </c>
      <c r="I271" s="2423"/>
      <c r="J271" s="2424"/>
    </row>
    <row r="272" spans="1:10" s="2425" customFormat="1">
      <c r="A272" s="2365"/>
      <c r="B272" s="2374" t="s">
        <v>5099</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5100</v>
      </c>
      <c r="C273" s="2366" t="s">
        <v>5101</v>
      </c>
      <c r="D273" s="2366">
        <v>1</v>
      </c>
      <c r="E273" s="2366"/>
      <c r="F273" s="2347">
        <f t="shared" si="8"/>
        <v>1</v>
      </c>
      <c r="G273" s="2419">
        <v>3618423</v>
      </c>
      <c r="H273" s="2419">
        <f t="shared" ref="H273:H283" si="9">ROUND((G273*F273),0)</f>
        <v>3618423</v>
      </c>
      <c r="I273" s="2423"/>
      <c r="J273" s="2424"/>
    </row>
    <row r="274" spans="1:10" s="2425" customFormat="1">
      <c r="A274" s="2365"/>
      <c r="B274" s="2374" t="s">
        <v>4963</v>
      </c>
      <c r="C274" s="2366" t="s">
        <v>2521</v>
      </c>
      <c r="D274" s="2366">
        <v>4</v>
      </c>
      <c r="E274" s="2366"/>
      <c r="F274" s="2347">
        <f t="shared" si="8"/>
        <v>4</v>
      </c>
      <c r="G274" s="2419">
        <v>19800</v>
      </c>
      <c r="H274" s="2419">
        <f t="shared" si="9"/>
        <v>79200</v>
      </c>
      <c r="I274" s="2423"/>
      <c r="J274" s="2424"/>
    </row>
    <row r="275" spans="1:10" s="2425" customFormat="1">
      <c r="A275" s="2365" t="s">
        <v>1669</v>
      </c>
      <c r="B275" s="2373" t="s">
        <v>5102</v>
      </c>
      <c r="C275" s="2366"/>
      <c r="D275" s="2366"/>
      <c r="E275" s="2366"/>
      <c r="F275" s="2347"/>
      <c r="G275" s="2419"/>
      <c r="H275" s="2419"/>
      <c r="I275" s="2423"/>
      <c r="J275" s="2424"/>
    </row>
    <row r="276" spans="1:10" s="2425" customFormat="1" ht="27.6">
      <c r="A276" s="2365">
        <v>1</v>
      </c>
      <c r="B276" s="2373" t="s">
        <v>4976</v>
      </c>
      <c r="C276" s="2366"/>
      <c r="D276" s="2366"/>
      <c r="E276" s="2366"/>
      <c r="F276" s="2347"/>
      <c r="G276" s="2419"/>
      <c r="H276" s="2431">
        <f>SUM(H277:H283)</f>
        <v>7761972</v>
      </c>
      <c r="I276" s="2423"/>
      <c r="J276" s="2424"/>
    </row>
    <row r="277" spans="1:10" s="2425" customFormat="1">
      <c r="A277" s="2365"/>
      <c r="B277" s="2382" t="s">
        <v>5103</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5104</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5105</v>
      </c>
      <c r="C279" s="2383" t="s">
        <v>2541</v>
      </c>
      <c r="D279" s="2383">
        <v>0</v>
      </c>
      <c r="E279" s="2383">
        <v>31</v>
      </c>
      <c r="F279" s="2355">
        <f t="shared" si="8"/>
        <v>31</v>
      </c>
      <c r="G279" s="2428">
        <v>27800</v>
      </c>
      <c r="H279" s="2428">
        <f t="shared" si="9"/>
        <v>861800</v>
      </c>
      <c r="I279" s="2423"/>
      <c r="J279" s="2424"/>
    </row>
    <row r="280" spans="1:10" s="2425" customFormat="1">
      <c r="A280" s="2365"/>
      <c r="B280" s="2382" t="s">
        <v>5106</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5107</v>
      </c>
      <c r="C281" s="2383" t="s">
        <v>2541</v>
      </c>
      <c r="D281" s="2383">
        <v>0</v>
      </c>
      <c r="E281" s="2383">
        <v>20</v>
      </c>
      <c r="F281" s="2355">
        <f t="shared" si="8"/>
        <v>20</v>
      </c>
      <c r="G281" s="2428">
        <v>19750</v>
      </c>
      <c r="H281" s="2428">
        <f t="shared" si="9"/>
        <v>395000</v>
      </c>
      <c r="I281" s="2423"/>
      <c r="J281" s="2424"/>
    </row>
    <row r="282" spans="1:10" s="2425" customFormat="1">
      <c r="A282" s="2365"/>
      <c r="B282" s="2382" t="s">
        <v>5108</v>
      </c>
      <c r="C282" s="2383" t="s">
        <v>2448</v>
      </c>
      <c r="D282" s="2383">
        <v>0</v>
      </c>
      <c r="E282" s="2383">
        <v>4</v>
      </c>
      <c r="F282" s="2355">
        <f t="shared" si="8"/>
        <v>4</v>
      </c>
      <c r="G282" s="2428">
        <v>85038</v>
      </c>
      <c r="H282" s="2428">
        <f t="shared" si="9"/>
        <v>340152</v>
      </c>
      <c r="I282" s="2423"/>
      <c r="J282" s="2424"/>
    </row>
    <row r="283" spans="1:10" s="2425" customFormat="1">
      <c r="A283" s="2365"/>
      <c r="B283" s="2382" t="s">
        <v>5109</v>
      </c>
      <c r="C283" s="2383" t="s">
        <v>2448</v>
      </c>
      <c r="D283" s="2383">
        <v>0</v>
      </c>
      <c r="E283" s="2383">
        <v>2</v>
      </c>
      <c r="F283" s="2355">
        <f t="shared" si="8"/>
        <v>2</v>
      </c>
      <c r="G283" s="2428">
        <v>145063</v>
      </c>
      <c r="H283" s="2428">
        <f t="shared" si="9"/>
        <v>290126</v>
      </c>
      <c r="I283" s="2423"/>
      <c r="J283" s="2424"/>
    </row>
    <row r="284" spans="1:10" s="2425" customFormat="1">
      <c r="A284" s="2365"/>
      <c r="B284" s="2432" t="s">
        <v>5144</v>
      </c>
      <c r="C284" s="2383"/>
      <c r="D284" s="2383"/>
      <c r="E284" s="2383"/>
      <c r="F284" s="2355"/>
      <c r="G284" s="2428"/>
      <c r="H284" s="2428">
        <f>SUM(H10:H274)+H276</f>
        <v>1297021005</v>
      </c>
      <c r="I284" s="2423"/>
      <c r="J284" s="2424"/>
    </row>
    <row r="285" spans="1:10" s="2425" customFormat="1" ht="21.75" customHeight="1">
      <c r="A285" s="2433"/>
      <c r="B285" s="2365" t="s">
        <v>5145</v>
      </c>
      <c r="C285" s="2366"/>
      <c r="D285" s="2366"/>
      <c r="E285" s="2366"/>
      <c r="F285" s="2347"/>
      <c r="G285" s="2434"/>
      <c r="H285" s="2435">
        <f>ROUND(H284,-3)</f>
        <v>1297021000</v>
      </c>
      <c r="I285" s="2423"/>
      <c r="J285" s="2424"/>
    </row>
    <row r="286" spans="1:10" s="2425" customFormat="1" ht="23.25" customHeight="1">
      <c r="A286" s="2730" t="s">
        <v>5146</v>
      </c>
      <c r="B286" s="2731"/>
      <c r="C286" s="2731"/>
      <c r="D286" s="2731"/>
      <c r="E286" s="2731"/>
      <c r="F286" s="2731"/>
      <c r="G286" s="2731"/>
      <c r="H286" s="2731"/>
      <c r="I286" s="2732"/>
      <c r="J286" s="2424"/>
    </row>
    <row r="287" spans="1:10">
      <c r="B287" s="2391" t="s">
        <v>5147</v>
      </c>
      <c r="C287" s="2733" t="s">
        <v>5148</v>
      </c>
      <c r="D287" s="2733"/>
      <c r="E287" s="2733"/>
      <c r="F287" s="2733"/>
      <c r="G287" s="2733"/>
      <c r="H287" s="2733"/>
    </row>
    <row r="288" spans="1:10">
      <c r="B288" s="2391" t="s">
        <v>5149</v>
      </c>
      <c r="C288" s="2733" t="s">
        <v>5150</v>
      </c>
      <c r="D288" s="2733"/>
      <c r="E288" s="2733"/>
      <c r="F288" s="2733"/>
      <c r="G288" s="2733"/>
      <c r="H288" s="2733"/>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5151</v>
      </c>
      <c r="C294" s="2733" t="s">
        <v>5152</v>
      </c>
      <c r="D294" s="2733"/>
      <c r="E294" s="2733"/>
      <c r="F294" s="2733"/>
      <c r="G294" s="2733"/>
      <c r="H294" s="2733"/>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2020-05-06T22:23:25Z</dcterms:modified>
</cp:coreProperties>
</file>