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20730" windowHeight="11760" activeTab="4"/>
  </bookViews>
  <sheets>
    <sheet name="Data" sheetId="2" r:id="rId1"/>
    <sheet name="Merge" sheetId="3" r:id="rId2"/>
    <sheet name="DS_CongNhan" sheetId="7" r:id="rId3"/>
    <sheet name="NhanSu" sheetId="8" r:id="rId4"/>
    <sheet name="KhaoSatHienTruong" sheetId="10" r:id="rId5"/>
    <sheet name="Merge-PATC" sheetId="11" r:id="rId6"/>
  </sheets>
  <definedNames>
    <definedName name="_xlnm._FilterDatabase" localSheetId="2" hidden="1">DS_CongNhan!$C$1:$L$26</definedName>
    <definedName name="_xlnm._FilterDatabase" localSheetId="4" hidden="1">KhaoSatHienTruong!$A$1:$U$20</definedName>
    <definedName name="_xlnm._FilterDatabase" localSheetId="3" hidden="1">NhanSu!$C$1:$Q$55</definedName>
    <definedName name="data">Data!$A:$Z</definedName>
    <definedName name="HoaDon">#REF!</definedName>
    <definedName name="KSHT">KhaoSatHienTruong!$A:$W</definedName>
    <definedName name="NhanSu">NhanSu!$D:$I</definedName>
    <definedName name="tab">REPT(" ",10)</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4" i="10" l="1"/>
  <c r="Q24" i="10" s="1"/>
  <c r="L24"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U24" i="10"/>
  <c r="M24" i="10"/>
  <c r="T24" i="10" s="1"/>
  <c r="K24" i="10"/>
  <c r="L22" i="10" l="1" a="1"/>
  <c r="L22" i="10" s="1"/>
  <c r="A24" i="11"/>
  <c r="A23" i="11"/>
  <c r="A22" i="11"/>
  <c r="U21" i="10"/>
  <c r="Q21" i="10"/>
  <c r="M21" i="10"/>
  <c r="T21" i="10" s="1"/>
  <c r="L21" i="10" a="1"/>
  <c r="L21" i="10" s="1"/>
  <c r="K21" i="10"/>
  <c r="A21" i="10"/>
  <c r="N24" i="10" l="1"/>
  <c r="S24" i="10"/>
  <c r="R24" i="10"/>
  <c r="N21" i="10"/>
  <c r="S21" i="10"/>
  <c r="R21" i="10"/>
  <c r="A22" i="10"/>
  <c r="A3" i="10"/>
  <c r="A4" i="10"/>
  <c r="A5" i="10"/>
  <c r="A6" i="10"/>
  <c r="A7" i="10"/>
  <c r="A8" i="10"/>
  <c r="A9" i="10"/>
  <c r="A10" i="10"/>
  <c r="A11" i="10"/>
  <c r="A12" i="10"/>
  <c r="A13" i="10"/>
  <c r="A14" i="10"/>
  <c r="A15" i="10"/>
  <c r="A16" i="10"/>
  <c r="A17" i="10"/>
  <c r="A18" i="10"/>
  <c r="A19" i="10"/>
  <c r="A20" i="10"/>
  <c r="A4" i="11"/>
  <c r="A5" i="11"/>
  <c r="A6" i="11"/>
  <c r="A7" i="11"/>
  <c r="A8" i="11"/>
  <c r="A9" i="11"/>
  <c r="A10" i="11"/>
  <c r="A11" i="11"/>
  <c r="A12" i="11"/>
  <c r="A13" i="11"/>
  <c r="A14" i="11"/>
  <c r="A15" i="11"/>
  <c r="A16" i="11"/>
  <c r="A17" i="11"/>
  <c r="A18" i="11"/>
  <c r="A19" i="11"/>
  <c r="A20" i="11"/>
  <c r="A21" i="11"/>
  <c r="A3" i="11"/>
  <c r="L3" i="10" a="1"/>
  <c r="L3" i="10" s="1"/>
  <c r="L4" i="10" a="1"/>
  <c r="L4" i="10" s="1"/>
  <c r="L5" i="10" a="1"/>
  <c r="L5" i="10" s="1"/>
  <c r="L6" i="10" a="1"/>
  <c r="L6" i="10" s="1"/>
  <c r="L7" i="10" a="1"/>
  <c r="L7" i="10" s="1"/>
  <c r="L8" i="10" a="1"/>
  <c r="L8" i="10" s="1"/>
  <c r="L9" i="10" a="1"/>
  <c r="L9" i="10"/>
  <c r="L10" i="10" a="1"/>
  <c r="L10" i="10"/>
  <c r="L11" i="10" a="1"/>
  <c r="L11" i="10" s="1"/>
  <c r="L12" i="10" a="1"/>
  <c r="L12" i="10" s="1"/>
  <c r="L13" i="10" a="1"/>
  <c r="L13" i="10"/>
  <c r="L14" i="10" a="1"/>
  <c r="L14" i="10" s="1"/>
  <c r="L15" i="10" a="1"/>
  <c r="L15" i="10" s="1"/>
  <c r="L16" i="10" a="1"/>
  <c r="L16" i="10" s="1"/>
  <c r="L17" i="10" a="1"/>
  <c r="L17" i="10" s="1"/>
  <c r="L18" i="10" a="1"/>
  <c r="L18" i="10" s="1"/>
  <c r="L19" i="10" a="1"/>
  <c r="L19" i="10" s="1"/>
  <c r="L20" i="10" a="1"/>
  <c r="L20" i="10" s="1"/>
  <c r="L23" i="10" a="1"/>
  <c r="L23" i="10" s="1"/>
  <c r="B2" i="10" l="1"/>
  <c r="B2" i="11" s="1"/>
  <c r="C2" i="10"/>
  <c r="D2" i="10"/>
  <c r="E2" i="10"/>
  <c r="F2" i="10"/>
  <c r="G2" i="10"/>
  <c r="D2" i="11" s="1"/>
  <c r="H2" i="10"/>
  <c r="C2" i="11" s="1"/>
  <c r="I2" i="10"/>
  <c r="J2" i="10"/>
  <c r="K2" i="10"/>
  <c r="L2" i="10"/>
  <c r="E2" i="11" s="1"/>
  <c r="M2" i="10"/>
  <c r="N2" i="10"/>
  <c r="O2" i="10"/>
  <c r="P2" i="10"/>
  <c r="Q2" i="10"/>
  <c r="R2" i="10"/>
  <c r="S2" i="10"/>
  <c r="T2" i="10"/>
  <c r="U2" i="10"/>
  <c r="A2" i="10"/>
  <c r="C23" i="11" l="1"/>
  <c r="C22" i="11"/>
  <c r="C24" i="11"/>
  <c r="D6" i="11"/>
  <c r="D24" i="11"/>
  <c r="D23" i="11"/>
  <c r="D22" i="11"/>
  <c r="B9" i="11"/>
  <c r="B24" i="11"/>
  <c r="B23" i="11"/>
  <c r="B22" i="11"/>
  <c r="B3" i="11"/>
  <c r="E6" i="11"/>
  <c r="E22" i="11"/>
  <c r="E24" i="11"/>
  <c r="C3" i="11"/>
  <c r="E23" i="11"/>
  <c r="D5" i="11"/>
  <c r="D18" i="11"/>
  <c r="E5" i="11"/>
  <c r="D7" i="11"/>
  <c r="D8" i="11"/>
  <c r="D16" i="11"/>
  <c r="D20" i="11"/>
  <c r="E7" i="11"/>
  <c r="B13" i="11"/>
  <c r="E20" i="11"/>
  <c r="B12" i="11"/>
  <c r="E9" i="11"/>
  <c r="D11" i="11"/>
  <c r="E12" i="11"/>
  <c r="E15" i="11"/>
  <c r="D13" i="11"/>
  <c r="D10" i="11"/>
  <c r="B21" i="11"/>
  <c r="E18" i="11"/>
  <c r="B8" i="11"/>
  <c r="B18" i="11"/>
  <c r="D9" i="11"/>
  <c r="B14" i="11"/>
  <c r="E10" i="11"/>
  <c r="E11" i="11"/>
  <c r="D14" i="11"/>
  <c r="B7" i="11"/>
  <c r="E16" i="11"/>
  <c r="E21" i="11"/>
  <c r="B10" i="11"/>
  <c r="B20" i="11"/>
  <c r="D19" i="11"/>
  <c r="D4" i="11"/>
  <c r="D15" i="11"/>
  <c r="E4" i="11"/>
  <c r="B4" i="11"/>
  <c r="E14" i="11"/>
  <c r="E19" i="11"/>
  <c r="D21" i="11"/>
  <c r="E17" i="11"/>
  <c r="B11" i="11"/>
  <c r="E13" i="11"/>
  <c r="D12" i="11"/>
  <c r="B19" i="11"/>
  <c r="D17" i="11"/>
  <c r="B15" i="11"/>
  <c r="B6" i="11"/>
  <c r="E8" i="11"/>
  <c r="B5" i="11"/>
  <c r="B17" i="11"/>
  <c r="B16" i="11"/>
  <c r="E3" i="11"/>
  <c r="D3" i="11"/>
  <c r="C8" i="11"/>
  <c r="C4" i="11"/>
  <c r="C6" i="11"/>
  <c r="C5" i="11"/>
  <c r="C7" i="11"/>
  <c r="C12" i="11"/>
  <c r="C9" i="11"/>
  <c r="C18" i="11"/>
  <c r="C11" i="11"/>
  <c r="C20" i="11"/>
  <c r="C14" i="11"/>
  <c r="C17" i="11"/>
  <c r="C16" i="11"/>
  <c r="C15" i="11"/>
  <c r="C13" i="11"/>
  <c r="C10" i="11"/>
  <c r="C21" i="11"/>
  <c r="C19" i="11"/>
  <c r="K23" i="10"/>
  <c r="K3" i="10"/>
  <c r="K4" i="10"/>
  <c r="K5" i="10"/>
  <c r="K6" i="10"/>
  <c r="K7" i="10"/>
  <c r="K8" i="10"/>
  <c r="K9" i="10"/>
  <c r="K10" i="10"/>
  <c r="K11" i="10"/>
  <c r="K12" i="10"/>
  <c r="K13" i="10"/>
  <c r="K14" i="10"/>
  <c r="K15" i="10"/>
  <c r="K16" i="10"/>
  <c r="K17" i="10"/>
  <c r="K18" i="10"/>
  <c r="K19" i="10"/>
  <c r="K20" i="10"/>
  <c r="E3" i="2" l="1"/>
  <c r="A3" i="2"/>
  <c r="Q3" i="2" a="1"/>
  <c r="P3" i="2" a="1"/>
  <c r="P3" i="2" l="1"/>
  <c r="Q3" i="2"/>
  <c r="A7" i="2"/>
  <c r="A8" i="2"/>
  <c r="A9" i="2"/>
  <c r="J3" i="8" l="1" a="1"/>
  <c r="J3" i="8" s="1"/>
  <c r="U19" i="10" l="1"/>
  <c r="S19" i="10"/>
  <c r="R19" i="10"/>
  <c r="Q19" i="10"/>
  <c r="N19" i="10"/>
  <c r="M19" i="10"/>
  <c r="T19" i="10" s="1"/>
  <c r="U18" i="10"/>
  <c r="S18" i="10"/>
  <c r="R18" i="10"/>
  <c r="Q18" i="10"/>
  <c r="N18" i="10"/>
  <c r="M18" i="10"/>
  <c r="T18" i="10" s="1"/>
  <c r="U17" i="10"/>
  <c r="S17" i="10"/>
  <c r="R17" i="10"/>
  <c r="Q17" i="10"/>
  <c r="N17" i="10"/>
  <c r="M17" i="10"/>
  <c r="T17" i="10" s="1"/>
  <c r="U20" i="10"/>
  <c r="S20" i="10"/>
  <c r="R20" i="10"/>
  <c r="Q20" i="10"/>
  <c r="N20" i="10"/>
  <c r="M20" i="10"/>
  <c r="T20" i="10" s="1"/>
  <c r="U8" i="10"/>
  <c r="S8" i="10"/>
  <c r="R8" i="10"/>
  <c r="Q8" i="10"/>
  <c r="N8" i="10"/>
  <c r="M8" i="10"/>
  <c r="T8" i="10" s="1"/>
  <c r="S3" i="10"/>
  <c r="S4" i="10"/>
  <c r="S5" i="10"/>
  <c r="S6" i="10"/>
  <c r="S7" i="10"/>
  <c r="S9" i="10"/>
  <c r="S10" i="10"/>
  <c r="S11" i="10"/>
  <c r="S12" i="10"/>
  <c r="S13" i="10"/>
  <c r="S14" i="10"/>
  <c r="S15" i="10"/>
  <c r="S16" i="10"/>
  <c r="S23" i="10"/>
  <c r="N3" i="10"/>
  <c r="N4" i="10"/>
  <c r="N5" i="10"/>
  <c r="N6" i="10"/>
  <c r="N7" i="10"/>
  <c r="N9" i="10"/>
  <c r="N10" i="10"/>
  <c r="N11" i="10"/>
  <c r="N12" i="10"/>
  <c r="N13" i="10"/>
  <c r="N14" i="10"/>
  <c r="N15" i="10"/>
  <c r="N16" i="10"/>
  <c r="N23" i="10"/>
  <c r="U6" i="10"/>
  <c r="R6" i="10"/>
  <c r="M6" i="10"/>
  <c r="T6" i="10" s="1"/>
  <c r="M7" i="10"/>
  <c r="T7" i="10" s="1"/>
  <c r="M9" i="10"/>
  <c r="T9" i="10" s="1"/>
  <c r="M10" i="10"/>
  <c r="T10" i="10" s="1"/>
  <c r="M11" i="10"/>
  <c r="T11" i="10" s="1"/>
  <c r="M12" i="10"/>
  <c r="T12" i="10" s="1"/>
  <c r="M13" i="10"/>
  <c r="T13" i="10" s="1"/>
  <c r="M14" i="10"/>
  <c r="T14" i="10" s="1"/>
  <c r="M15" i="10"/>
  <c r="T15" i="10" s="1"/>
  <c r="M16" i="10"/>
  <c r="T16" i="10" s="1"/>
  <c r="M3" i="10"/>
  <c r="T3" i="10" s="1"/>
  <c r="M4" i="10"/>
  <c r="T4" i="10" s="1"/>
  <c r="M5" i="10"/>
  <c r="T5" i="10" s="1"/>
  <c r="M23" i="10"/>
  <c r="T23" i="10" s="1"/>
  <c r="U3" i="10"/>
  <c r="U4" i="10"/>
  <c r="U5" i="10"/>
  <c r="U7" i="10"/>
  <c r="U9" i="10"/>
  <c r="U10" i="10"/>
  <c r="U11" i="10"/>
  <c r="U12" i="10"/>
  <c r="U13" i="10"/>
  <c r="U14" i="10"/>
  <c r="U15" i="10"/>
  <c r="U16" i="10"/>
  <c r="U23" i="10"/>
  <c r="R7" i="10"/>
  <c r="R9" i="10"/>
  <c r="R10" i="10"/>
  <c r="R11" i="10"/>
  <c r="R12" i="10"/>
  <c r="R13" i="10"/>
  <c r="R14" i="10"/>
  <c r="R15" i="10"/>
  <c r="R16" i="10"/>
  <c r="R3" i="10"/>
  <c r="R4" i="10"/>
  <c r="R5" i="10"/>
  <c r="R23" i="10"/>
  <c r="E6" i="2"/>
  <c r="E7" i="2"/>
  <c r="E8" i="2"/>
  <c r="E9" i="2"/>
  <c r="Q16" i="10"/>
  <c r="Q15" i="10"/>
  <c r="Q14" i="10"/>
  <c r="Q13" i="10"/>
  <c r="Q12" i="10"/>
  <c r="Q11" i="10"/>
  <c r="Q10" i="10"/>
  <c r="Q9" i="10"/>
  <c r="Q7" i="10"/>
  <c r="Q5" i="10" l="1"/>
  <c r="Q6" i="10"/>
  <c r="Q23" i="10"/>
  <c r="Q3" i="10"/>
  <c r="Q4" i="10"/>
  <c r="J35" i="8" a="1"/>
  <c r="J35" i="8" s="1"/>
  <c r="J10" i="8" a="1"/>
  <c r="J10" i="8" s="1"/>
  <c r="J13" i="8" a="1"/>
  <c r="J13" i="8" s="1"/>
  <c r="J5" i="8" a="1"/>
  <c r="J5" i="8" s="1"/>
  <c r="J15" i="8" a="1"/>
  <c r="J15" i="8" s="1"/>
  <c r="J4" i="8" a="1"/>
  <c r="J4" i="8" s="1"/>
  <c r="J8" i="8" a="1"/>
  <c r="J8" i="8" s="1"/>
  <c r="J11" i="8" a="1"/>
  <c r="J11" i="8" s="1"/>
  <c r="J19" i="8" a="1"/>
  <c r="J19" i="8" s="1"/>
  <c r="J9" i="8" a="1"/>
  <c r="J9" i="8" s="1"/>
  <c r="J21" i="8" a="1"/>
  <c r="J21" i="8" s="1"/>
  <c r="J12" i="8" a="1"/>
  <c r="J12" i="8" s="1"/>
  <c r="J22" i="8" a="1"/>
  <c r="J22" i="8" s="1"/>
  <c r="J7" i="8" a="1"/>
  <c r="J7" i="8" s="1"/>
  <c r="J23" i="8" a="1"/>
  <c r="J23" i="8" s="1"/>
  <c r="J14" i="8" a="1"/>
  <c r="J14" i="8" s="1"/>
  <c r="J17" i="8" a="1"/>
  <c r="J17" i="8" s="1"/>
  <c r="J18" i="8" a="1"/>
  <c r="J18" i="8" s="1"/>
  <c r="J6" i="8" a="1"/>
  <c r="J6" i="8" s="1"/>
  <c r="J20" i="8" a="1"/>
  <c r="J20" i="8" s="1"/>
  <c r="J16" i="8" a="1"/>
  <c r="J16" i="8" s="1"/>
  <c r="J24" i="8" a="1"/>
  <c r="J24" i="8" s="1"/>
  <c r="J54" i="8" a="1"/>
  <c r="J54" i="8" s="1"/>
  <c r="J25" i="8" a="1"/>
  <c r="J25" i="8" s="1"/>
  <c r="J26" i="8" a="1"/>
  <c r="J26" i="8" s="1"/>
  <c r="J27" i="8" a="1"/>
  <c r="J27" i="8" s="1"/>
  <c r="J28" i="8" a="1"/>
  <c r="J28" i="8" s="1"/>
  <c r="J30" i="8" a="1"/>
  <c r="J30" i="8" s="1"/>
  <c r="J31" i="8" a="1"/>
  <c r="J31" i="8" s="1"/>
  <c r="J32" i="8" a="1"/>
  <c r="J32" i="8" s="1"/>
  <c r="J33" i="8" a="1"/>
  <c r="J33" i="8" s="1"/>
  <c r="J34" i="8" a="1"/>
  <c r="J34" i="8" s="1"/>
  <c r="J36" i="8" a="1"/>
  <c r="J36" i="8" s="1"/>
  <c r="J37" i="8" a="1"/>
  <c r="J37" i="8" s="1"/>
  <c r="J38" i="8" a="1"/>
  <c r="J38" i="8" s="1"/>
  <c r="J39" i="8" a="1"/>
  <c r="J39" i="8" s="1"/>
  <c r="J40" i="8" a="1"/>
  <c r="J40" i="8" s="1"/>
  <c r="J41" i="8" a="1"/>
  <c r="J41" i="8" s="1"/>
  <c r="J42" i="8" a="1"/>
  <c r="J42" i="8" s="1"/>
  <c r="J43" i="8" a="1"/>
  <c r="J43" i="8" s="1"/>
  <c r="J44" i="8" a="1"/>
  <c r="J44" i="8" s="1"/>
  <c r="J45" i="8" a="1"/>
  <c r="J45" i="8" s="1"/>
  <c r="J46" i="8" a="1"/>
  <c r="J46" i="8" s="1"/>
  <c r="J47" i="8" a="1"/>
  <c r="J47" i="8" s="1"/>
  <c r="J48" i="8" a="1"/>
  <c r="J48" i="8" s="1"/>
  <c r="J49" i="8" a="1"/>
  <c r="J49" i="8" s="1"/>
  <c r="J50" i="8" a="1"/>
  <c r="J50" i="8" s="1"/>
  <c r="J51" i="8" a="1"/>
  <c r="J51" i="8" s="1"/>
  <c r="J2" i="8" a="1"/>
  <c r="J2" i="8" s="1"/>
  <c r="J52" i="8" a="1"/>
  <c r="J52" i="8" s="1"/>
  <c r="J53" i="8" a="1"/>
  <c r="J53" i="8" s="1"/>
  <c r="J29" i="8" a="1"/>
  <c r="J29" i="8" s="1"/>
  <c r="J55" i="8" a="1"/>
  <c r="J55" i="8" s="1"/>
  <c r="M27" i="7" a="1"/>
  <c r="M27" i="7"/>
  <c r="C27" i="7"/>
  <c r="M3" i="7" a="1"/>
  <c r="M3" i="7" s="1"/>
  <c r="M4" i="7" a="1"/>
  <c r="M4" i="7" s="1"/>
  <c r="M5" i="7" a="1"/>
  <c r="M5" i="7"/>
  <c r="M6" i="7" a="1"/>
  <c r="M6" i="7"/>
  <c r="M7" i="7" a="1"/>
  <c r="M7" i="7" s="1"/>
  <c r="M8" i="7" a="1"/>
  <c r="M8" i="7" s="1"/>
  <c r="M9" i="7" a="1"/>
  <c r="M9" i="7" s="1"/>
  <c r="M10" i="7" a="1"/>
  <c r="M10" i="7"/>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A3" i="3"/>
  <c r="E5" i="2"/>
  <c r="A5" i="2"/>
  <c r="E4" i="2"/>
  <c r="C26" i="7"/>
  <c r="C25" i="7"/>
  <c r="C24" i="7"/>
  <c r="N1" i="8"/>
  <c r="O1" i="8"/>
  <c r="P1" i="8"/>
  <c r="Q1" i="8"/>
  <c r="C3" i="7"/>
  <c r="C4" i="7"/>
  <c r="C5" i="7"/>
  <c r="C6" i="7"/>
  <c r="C7" i="7"/>
  <c r="C8" i="7"/>
  <c r="C9" i="7"/>
  <c r="C10" i="7"/>
  <c r="C11" i="7"/>
  <c r="C12" i="7"/>
  <c r="C13" i="7"/>
  <c r="C14" i="7"/>
  <c r="C15" i="7"/>
  <c r="C16" i="7"/>
  <c r="C17" i="7"/>
  <c r="C18" i="7"/>
  <c r="C19" i="7"/>
  <c r="C20" i="7"/>
  <c r="C21" i="7"/>
  <c r="C22" i="7"/>
  <c r="C23" i="7"/>
  <c r="C2" i="7"/>
  <c r="A1" i="2"/>
  <c r="G3" i="3" s="1"/>
  <c r="A4" i="2"/>
  <c r="A6" i="2"/>
  <c r="U3" i="3"/>
  <c r="K3" i="3"/>
  <c r="N3" i="3"/>
  <c r="C3" i="3"/>
  <c r="R3" i="3"/>
  <c r="N4" i="3"/>
  <c r="V1" i="3"/>
  <c r="L1" i="3"/>
  <c r="O1" i="3"/>
  <c r="R1" i="3"/>
  <c r="T1" i="3"/>
  <c r="S1" i="3"/>
  <c r="V4" i="3"/>
  <c r="U1" i="3"/>
  <c r="X4" i="3"/>
  <c r="R4" i="3"/>
  <c r="Q1" i="3"/>
  <c r="K4" i="3"/>
  <c r="J4" i="3"/>
  <c r="I4" i="3"/>
  <c r="H4" i="3"/>
  <c r="F4" i="3"/>
  <c r="C4" i="3"/>
  <c r="B4" i="3"/>
  <c r="K1" i="3"/>
  <c r="J1" i="3"/>
  <c r="I1" i="3"/>
  <c r="H1" i="3"/>
  <c r="G1" i="3"/>
  <c r="F1" i="3"/>
  <c r="E1" i="3"/>
  <c r="D1" i="3"/>
  <c r="C1" i="3"/>
  <c r="B1" i="3"/>
  <c r="A4" i="3"/>
  <c r="A1" i="3"/>
  <c r="P4" i="2" a="1"/>
  <c r="Q5" i="2" a="1"/>
  <c r="P5" i="2" a="1"/>
  <c r="Q4" i="2" a="1"/>
  <c r="O3" i="3" l="1"/>
  <c r="I3" i="3"/>
  <c r="W3" i="3"/>
  <c r="E4" i="3"/>
  <c r="L3" i="3"/>
  <c r="E3" i="3"/>
  <c r="Q4" i="2"/>
  <c r="Q3" i="3" s="1"/>
  <c r="Q5" i="2"/>
  <c r="P5" i="2"/>
  <c r="P4" i="2"/>
  <c r="W4" i="3"/>
  <c r="X1" i="3"/>
  <c r="W1" i="3"/>
  <c r="U4" i="3"/>
  <c r="T4" i="3"/>
  <c r="S4" i="3"/>
  <c r="P3" i="3"/>
  <c r="S3" i="3"/>
  <c r="H3" i="3"/>
  <c r="D3" i="3"/>
  <c r="V3" i="3"/>
  <c r="G4" i="3"/>
  <c r="L4" i="3"/>
  <c r="P1" i="3"/>
  <c r="N1" i="3"/>
  <c r="M1" i="3"/>
  <c r="O4" i="3"/>
  <c r="D4" i="3"/>
  <c r="M4" i="3"/>
  <c r="F3" i="3"/>
  <c r="B3" i="3"/>
  <c r="T3" i="3"/>
  <c r="J3" i="3"/>
  <c r="M3" i="3"/>
  <c r="X3" i="3"/>
  <c r="D3" i="8"/>
  <c r="D7" i="8"/>
  <c r="D11" i="8"/>
  <c r="D15" i="8"/>
  <c r="D19" i="8"/>
  <c r="D23" i="8"/>
  <c r="D27" i="8"/>
  <c r="D31" i="8"/>
  <c r="D35" i="8"/>
  <c r="D39" i="8"/>
  <c r="D43" i="8"/>
  <c r="D47" i="8"/>
  <c r="D51" i="8"/>
  <c r="D55" i="8"/>
  <c r="D44" i="8"/>
  <c r="D52" i="8"/>
  <c r="D5" i="8"/>
  <c r="D13" i="8"/>
  <c r="D17" i="8"/>
  <c r="D53" i="8"/>
  <c r="D6" i="8"/>
  <c r="D22" i="8"/>
  <c r="D30" i="8"/>
  <c r="D42" i="8"/>
  <c r="D50" i="8"/>
  <c r="D4" i="8"/>
  <c r="D8" i="8"/>
  <c r="D12" i="8"/>
  <c r="D16" i="8"/>
  <c r="D20" i="8"/>
  <c r="D24" i="8"/>
  <c r="D28" i="8"/>
  <c r="D32" i="8"/>
  <c r="D36" i="8"/>
  <c r="D40" i="8"/>
  <c r="D48" i="8"/>
  <c r="D2" i="8"/>
  <c r="I3" i="7" s="1"/>
  <c r="D9" i="8"/>
  <c r="D21" i="8"/>
  <c r="D25" i="8"/>
  <c r="D29" i="8"/>
  <c r="D33" i="8"/>
  <c r="D37" i="8"/>
  <c r="D41" i="8"/>
  <c r="D45" i="8"/>
  <c r="D49" i="8"/>
  <c r="D10" i="8"/>
  <c r="D14" i="8"/>
  <c r="D18" i="8"/>
  <c r="D26" i="8"/>
  <c r="D34" i="8"/>
  <c r="D38" i="8"/>
  <c r="D46" i="8"/>
  <c r="D54" i="8"/>
  <c r="E9" i="7"/>
  <c r="E13" i="7"/>
  <c r="E24" i="7"/>
  <c r="I11" i="7"/>
  <c r="D19" i="7"/>
  <c r="L19" i="7" s="1"/>
  <c r="D12" i="7"/>
  <c r="L12" i="7" s="1"/>
  <c r="I19" i="7"/>
  <c r="I23" i="7"/>
  <c r="I17" i="7"/>
  <c r="E21" i="7"/>
  <c r="D4" i="7"/>
  <c r="L4" i="7" s="1"/>
  <c r="D14" i="7"/>
  <c r="L14" i="7" s="1"/>
  <c r="E3" i="7"/>
  <c r="I13" i="7"/>
  <c r="D26" i="7"/>
  <c r="L26" i="7" s="1"/>
  <c r="D23" i="7"/>
  <c r="L23" i="7" s="1"/>
  <c r="E19" i="7" l="1"/>
  <c r="E11" i="7"/>
  <c r="I10" i="7"/>
  <c r="D24" i="7"/>
  <c r="L24" i="7" s="1"/>
  <c r="I18" i="7"/>
  <c r="E25" i="7"/>
  <c r="I9" i="7"/>
  <c r="D8" i="7"/>
  <c r="L8" i="7" s="1"/>
  <c r="E5" i="7"/>
  <c r="I27" i="7"/>
  <c r="D25" i="7"/>
  <c r="L25" i="7" s="1"/>
  <c r="D11" i="7"/>
  <c r="L11" i="7" s="1"/>
  <c r="D27" i="7"/>
  <c r="L27" i="7" s="1"/>
  <c r="E6" i="7"/>
  <c r="D20" i="7"/>
  <c r="L20" i="7" s="1"/>
  <c r="I2" i="7"/>
  <c r="I14" i="7"/>
  <c r="D2" i="7"/>
  <c r="L2" i="7" s="1"/>
  <c r="E26" i="7"/>
  <c r="E4" i="7"/>
  <c r="E17" i="7"/>
  <c r="D17" i="7"/>
  <c r="L17" i="7" s="1"/>
  <c r="I6" i="7"/>
  <c r="D6" i="7"/>
  <c r="L6" i="7" s="1"/>
  <c r="E10" i="7"/>
  <c r="D16" i="7"/>
  <c r="L16" i="7" s="1"/>
  <c r="I5" i="7"/>
  <c r="E20" i="7"/>
  <c r="D18" i="7"/>
  <c r="L18" i="7" s="1"/>
  <c r="I21" i="7"/>
  <c r="I20" i="7"/>
  <c r="E22" i="7"/>
  <c r="E12" i="7"/>
  <c r="I15" i="7"/>
  <c r="D15" i="7"/>
  <c r="L15" i="7" s="1"/>
  <c r="I25" i="7"/>
  <c r="D7" i="7"/>
  <c r="L7" i="7" s="1"/>
  <c r="I12" i="7"/>
  <c r="E16" i="7"/>
  <c r="D21" i="7"/>
  <c r="L21" i="7" s="1"/>
  <c r="D10" i="7"/>
  <c r="L10" i="7" s="1"/>
  <c r="E7" i="7"/>
  <c r="D9" i="7"/>
  <c r="L9" i="7" s="1"/>
  <c r="I22" i="7"/>
  <c r="D5" i="7"/>
  <c r="L5" i="7" s="1"/>
  <c r="E14" i="7"/>
  <c r="I4" i="7"/>
  <c r="D22" i="7"/>
  <c r="L22" i="7" s="1"/>
  <c r="E15" i="7"/>
  <c r="D3" i="7"/>
  <c r="L3" i="7" s="1"/>
  <c r="E23" i="7"/>
  <c r="P4" i="3"/>
  <c r="Q4" i="3"/>
  <c r="E18" i="7"/>
  <c r="D13" i="7"/>
  <c r="L13" i="7" s="1"/>
  <c r="I26" i="7"/>
  <c r="I24" i="7"/>
  <c r="I16" i="7"/>
  <c r="E27" i="7"/>
  <c r="E8" i="7"/>
  <c r="I7" i="7"/>
  <c r="I8" i="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<sst xmlns="http://schemas.openxmlformats.org/spreadsheetml/2006/main" count="459" uniqueCount="258">
  <si>
    <t>STT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</si>
  <si>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</si>
  <si>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</si>
  <si>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</si>
  <si>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</si>
  <si>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</si>
  <si>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</si>
  <si>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</si>
  <si>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</si>
  <si>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</si>
  <si>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</si>
  <si>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</si>
  <si>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</si>
  <si>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</si>
  <si>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</si>
  <si>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</si>
  <si>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</si>
  <si>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</si>
  <si>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</si>
  <si>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</si>
  <si>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</si>
  <si>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</si>
  <si>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</si>
  <si>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</si>
  <si>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</si>
  <si>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</si>
  <si>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</si>
  <si>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</si>
  <si>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</si>
  <si>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</si>
  <si>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</si>
  <si>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</si>
  <si>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</si>
  <si>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</si>
  <si>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</si>
  <si>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</si>
  <si>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</si>
  <si>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</si>
  <si>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</si>
  <si>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</si>
  <si>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</si>
  <si>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</si>
  <si>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</si>
  <si>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</si>
  <si>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</si>
  <si>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</si>
  <si>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</si>
  <si>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</si>
  <si>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</si>
  <si>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</si>
  <si>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</si>
  <si>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</si>
  <si>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</si>
  <si>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</si>
  <si>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</si>
  <si>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</si>
  <si>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</si>
  <si>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</si>
  <si>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</si>
  <si>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</si>
  <si>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</si>
  <si>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</si>
  <si>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</si>
  <si>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</si>
  <si>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</si>
  <si>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</si>
  <si>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</si>
  <si>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</si>
  <si>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</si>
  <si>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</si>
  <si>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</si>
  <si>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</si>
  <si>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</si>
  <si>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</si>
  <si>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</si>
  <si>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</si>
  <si>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</si>
  <si>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</si>
  <si>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</si>
  <si>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</si>
  <si>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</si>
  <si>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</si>
  <si>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</si>
  <si>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</si>
  <si>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</si>
  <si>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</si>
  <si>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</si>
  <si>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</si>
  <si>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</si>
  <si>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</si>
  <si>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</si>
  <si>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</si>
  <si>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</si>
  <si>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</si>
  <si>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</si>
  <si>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</si>
  <si>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</si>
  <si>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</si>
  <si>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</si>
  <si>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</si>
  <si>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</si>
  <si>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</si>
  <si>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</si>
  <si>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</si>
  <si>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</si>
  <si>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</si>
  <si>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</si>
  <si>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</si>
  <si>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</si>
  <si>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</si>
  <si>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</si>
  <si>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</si>
  <si>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</si>
  <si>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</si>
  <si>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</si>
  <si>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</si>
  <si>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</si>
  <si>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</si>
  <si>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</si>
  <si>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</si>
  <si>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</si>
  <si>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</si>
  <si>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</si>
  <si>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</si>
  <si>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</si>
  <si>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</si>
  <si>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</si>
  <si>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</si>
  <si>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</si>
  <si>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</si>
  <si>
    <t>KHU VỰC</t>
  </si>
  <si>
    <t>PHẠM VI CẮT ĐIỆN</t>
  </si>
  <si>
    <t>THỜI GIAN DỰ KIẾN CẮT ĐIỆN</t>
  </si>
  <si>
    <t>ĐƠN VỊ CÔNG TÁC</t>
  </si>
  <si>
    <t>Thứ</t>
  </si>
  <si>
    <t>TBA Nam Hà 1</t>
  </si>
  <si>
    <t>Công ty TNHH Thu Lộc</t>
  </si>
  <si>
    <t>TBA Nam Hà 1A</t>
  </si>
  <si>
    <t>TBA Nam Hà 3</t>
  </si>
  <si>
    <t>TBA Xuân Tây 10A</t>
  </si>
  <si>
    <t>Cải tạo lưới điện trung hạ thế huyện Cẩm Mỹ năm 2020</t>
  </si>
  <si>
    <t>Thay dây hạ thế TBA Nam Hà 1</t>
  </si>
  <si>
    <t>Thay dây hạ thế TBA Nam Hà 1A</t>
  </si>
  <si>
    <t>Thay dây hạ thế TBA Nam Hà 3</t>
  </si>
  <si>
    <t>Thay dây hạ thế TBA Xuân Tây 10A</t>
  </si>
  <si>
    <t>Đường dây hạ thế sau TBA Nam hà 1</t>
  </si>
  <si>
    <t>Khu vực</t>
  </si>
  <si>
    <t>Cắt</t>
  </si>
  <si>
    <t>Bảo vệ</t>
  </si>
  <si>
    <t xml:space="preserve">FCO + MCCB </t>
  </si>
  <si>
    <t>TBA Sông Ray 8A</t>
  </si>
  <si>
    <t>Nhánh rẽ Đồng Tâm 1</t>
  </si>
  <si>
    <t>LBS khí + 3 LTD</t>
  </si>
  <si>
    <t>Nâng cấp đường dây hạ thế và TBA Sông Ray 7 từ 1 pha lên 3 pha, cấy TBA Sông Ray 7A</t>
  </si>
  <si>
    <t>Nhánh rẽ Lâm San 10, 11, 12</t>
  </si>
  <si>
    <t xml:space="preserve">3xFCO </t>
  </si>
  <si>
    <t xml:space="preserve">Recloser + 3 LTD </t>
  </si>
  <si>
    <t>Nhánh rẽ Lâm San</t>
  </si>
  <si>
    <t>Trồng trụ trung thế 015A đấu nối trung thế, tách lưới, sang tải TBA Sông Ray 2, Sông Ray 2A. Đấu nối trung thế và di dời TBA Sông Ray 4A</t>
  </si>
  <si>
    <t>Nhánh rẽ Cánh đồng Xuân Tây 1</t>
  </si>
  <si>
    <t>Nhánh rẽ Láng Me</t>
  </si>
  <si>
    <t>Đấu nối trung thế trụ 009A, 013. Tách lưới hạ thế sau TBA Cánh đồng Xuân Tây 1A, Cánh đồng Xuân Tây 1B</t>
  </si>
  <si>
    <t>Đấu nối trung thế trụ 087 nhánh rẽ Láng Me. Cấy TBA Láng Me 3B, Tách lưới hạ thế sau TBA Láng Me 3 sang Láng Me 3B</t>
  </si>
  <si>
    <t>Nhánh rẽ Thoại Hương 3, 4</t>
  </si>
  <si>
    <t xml:space="preserve">FCO </t>
  </si>
  <si>
    <t>Đấu nối trung thế trụ 021 Nhánh rẽ Thoại Hương 3, 4. Di dời TBA Thoại Hương 4</t>
  </si>
  <si>
    <t>Nhánh rẽ Xuân Tây 19</t>
  </si>
  <si>
    <t>Đấu nối trung thế trụ 017 Nhánh rẽ Xuân Tây 19.Cấy TBA Xuân Tây 19A, tách lưới hạ thế TBA Xuân Tây 19 sang TBA Xuân Tây 19A</t>
  </si>
  <si>
    <t>Nhánh rẽ Láng Me 5</t>
  </si>
  <si>
    <t>Nâng cấp đường dây trung thế và trạm biến áp Láng Me 5B từ 1 pha lên 3 pha, di dời TBA Láng Me 5, cấy trạm biến áp lá me 5A-1</t>
  </si>
  <si>
    <t>Nhánh rẽ Sông Nhạn</t>
  </si>
  <si>
    <t>Di dời TBA Suối Râm 7</t>
  </si>
  <si>
    <t>Nhánh rẽ Nam Hà</t>
  </si>
  <si>
    <t>Lắp đặt trạm biến áp Nam Hà 3B tách lưới hạ thế trạm Nam Hà 3 sang nhận điện trạm Nam Hà 3B đấu nối đường dây trung thế xây dựng mới</t>
  </si>
  <si>
    <t>Nhánh rẽ Tân Bảo</t>
  </si>
  <si>
    <t>Lắp đặt trạm biến áp Tân Bảo 3A, tách lưới hạ thế trạm Tân Bảo 3 sang nhận điện trạm Tân Bảo 3A</t>
  </si>
  <si>
    <t>Di dời TBA Nam Hà 1, trồng trụ đôn lưới</t>
  </si>
  <si>
    <t>Di dời TBA Tân Bảo 3</t>
  </si>
  <si>
    <t>Đinh Minh Trí</t>
  </si>
  <si>
    <t>Amper kìm, máy đo điện trở tiếp địa…</t>
  </si>
  <si>
    <t>QLVH-AT</t>
  </si>
  <si>
    <t>DVTC-AT</t>
  </si>
  <si>
    <t>Cắt FCO + MCCB TBA Nam Hà 1
Tiếp địa hạ thế tại MCCB TBA Nam Hà 1</t>
  </si>
  <si>
    <t>Cắt FCO + MCCB TBA Nam Hà 1A
Tiếp địa hạ thế tại MCCB TBA Nam Hà 1A</t>
  </si>
  <si>
    <t>Cắt FCO + MCCB TBA Nam Hà 3
Tiếp địa hạ thế tại MCCB TBA Nam Hà 3</t>
  </si>
  <si>
    <t>Tiếp địa trụ trung thế 381 
Tiếp địa hạ thế TBA Sông Ray 7</t>
  </si>
  <si>
    <t xml:space="preserve">Cắt LBS khí Đồng Tâm 1 + 3 LTD Đồng Tâm 1
Cắt LBS khí Sông Ray + 3 LTD Sông Ray 1
Tiếp địa trụ trung thế 357 </t>
  </si>
  <si>
    <t>Tiếp địa trung hạ áp tại TBA Lâm San 11A, 11D</t>
  </si>
  <si>
    <t>Cắt 3xFCO Nhánh rẽ Lâm San 10, 11, 12
Tiếp địa trụ trung thế 357 Nhánh rẽ Lâm San 10, 11, 12</t>
  </si>
  <si>
    <t>Cắt Recloser + 3 LTD Lâm San
Tiếp địa trụ trung thế 011A</t>
  </si>
  <si>
    <t xml:space="preserve">Tiếp địa trụ trung thế 075 </t>
  </si>
  <si>
    <t>Cắt 3xFCO Nhánh rẽ Cánh đồng Xuân Tây 1</t>
  </si>
  <si>
    <t>Tiếp địa trung hạ áp tại TBA Cánh đồng Xuân Tây 1</t>
  </si>
  <si>
    <t>Cắt Recloser + 3 LTD Láng Me
Tiếp địa trụ trung thế 079</t>
  </si>
  <si>
    <t>Tiếp địa trụ trung thế 094
 Tiếp địa hạ thế TBA Láng Me 3</t>
  </si>
  <si>
    <t>Cắt FCO Nhánh rẽ Thoại Hương 3, 4</t>
  </si>
  <si>
    <t>Cắt FCO Nhánh rẽ Xuân Tây 19</t>
  </si>
  <si>
    <t>Tiếp địa trung hạ áp tại TBA Thoại Hương 3, 4</t>
  </si>
  <si>
    <t>Tiếp địa trung hạ áp tại TBA Xuân Tây 19</t>
  </si>
  <si>
    <t>Cắt 3xFCO Nhánh rẽ Láng Me 5
Tiếp địa trụ trung thế 107</t>
  </si>
  <si>
    <t>Tiếp địa trụ trung thế 131
 Tiếp địa hạ thế TBA Láng Me 5, 5A, 5B</t>
  </si>
  <si>
    <t>Cắt Recloser + 3 LTD Nhánh rẽ Sông Nhạn
Tiếp địa trụ trung thế 006</t>
  </si>
  <si>
    <t xml:space="preserve">Tiếp địa trụ trung thế 023A </t>
  </si>
  <si>
    <t>Cắt Recloser + 3 LTD Nhánh rẽ Nam Hà
Cắt 3 LTD Xuân Bảo - Nam Hà
Tiếp địa trụ trung thế 326</t>
  </si>
  <si>
    <t>Tiếp địa trụ trung thế 351</t>
  </si>
  <si>
    <t>Tại trụ trung thế 334/003, 334/003/019 và lưới điện hạ thế thuộc TBA Nam Hà 3</t>
  </si>
  <si>
    <t>Thời gian</t>
  </si>
  <si>
    <t>Ngày dự kiến</t>
  </si>
  <si>
    <t>Ngày đăng ký</t>
  </si>
  <si>
    <t>Tại trụ trung thế 018 nhánh Xuân Bảo - Bảo Bình và lưới điện hạ thế thuộc trạm Tân Bảo 3</t>
  </si>
  <si>
    <t>Cắt Recloser + 3 LTD Nhánh rẽ Tân Bảo
Tiếp địa trụ trung thế 117</t>
  </si>
  <si>
    <t>Tiếp địa trụ trung thế 147</t>
  </si>
  <si>
    <t>Tại trụ trung thế 334, 334/001, 335A, 348A, 339A nhánh rẽ Xuân Bảo - Nam Hà</t>
  </si>
  <si>
    <t>Tại trụ trung thế TBA Tân Bảo 3 và trụ trung thế 131 nhánh rẽ Xuân Bảo - Bảo Bình</t>
  </si>
  <si>
    <t> Lưới hạ thế thuộc trạm Nam Hà 1</t>
  </si>
  <si>
    <t>Lưới điện hạ thế thuộc trạm Nam Hà 1A</t>
  </si>
  <si>
    <t>Lưới điện hạ thế thuộc trạm Nam Hà 3</t>
  </si>
  <si>
    <t>Đường dây hạ thế thuộc trạm biến áp Xuân Tây 10A</t>
  </si>
  <si>
    <t>Đường dây hạ thế thuộc Trạm Sông Ray 8A</t>
  </si>
  <si>
    <t>Tại trạm biến áp Sông Ray 7</t>
  </si>
  <si>
    <t>Nhánh rẽ Lâm San 10 11 12 tiếng 471 Xuân Mỹ</t>
  </si>
  <si>
    <t>Từ khoản trụ 015, 016, 072 nhánh Lâm San tuyến 471 Xuân Mỹ</t>
  </si>
  <si>
    <t>Từ sau 3xFCO nhánh Cánh Đồng Xuân Tây 1</t>
  </si>
  <si>
    <t>Tại trụ 087 nhánh Láng Me tuyến 471 Xuân Mỹ</t>
  </si>
  <si>
    <t>Tại trụ trạm biến áp Thoại Hương 4 tuyến 471 Xuân Mỹ</t>
  </si>
  <si>
    <t>Nhấn vẽ Xuân Tây 19 tuyến 471 Xuân Mỹ</t>
  </si>
  <si>
    <t>Từ sau 3 FCO nhánh Láng Me 5 tuyến 471 Xuân Mỹ</t>
  </si>
  <si>
    <t>Tại trụ trạm suối râm 7 và trụ trung thế 023/007</t>
  </si>
  <si>
    <t>NgayKhaoSat</t>
  </si>
  <si>
    <t>Thay dây hạ thế  sau TBA Nam Hà 1</t>
  </si>
  <si>
    <t>Thay dây hạ thế  sau TBA Nam Hà 1A</t>
  </si>
  <si>
    <t>Thay dây hạ thế  sau TBA Nam Hà 3</t>
  </si>
  <si>
    <t>Thay dây hạ thế  sau TBA Xuân Tây 10A</t>
  </si>
  <si>
    <t>Thay dây hạ thế  sau TBA Sông Ray 8A</t>
  </si>
  <si>
    <t xml:space="preserve">Từ 07 giờ 30 phút – 15 giờ 00 phút. </t>
  </si>
  <si>
    <t>PhamViLamViec</t>
  </si>
  <si>
    <t>BienPhapKyThuat</t>
  </si>
  <si>
    <t>TBA Sông Ray 7</t>
  </si>
  <si>
    <t>Tiếp địa hạ thế tại MCCB TBA Sông Ray 7</t>
  </si>
  <si>
    <t>Cắt FCO + MCCB TBA Sông Ray 7</t>
  </si>
  <si>
    <t>Lưới điện hạ thế thuộc trạm Sông Ray 7</t>
  </si>
  <si>
    <t>Nâng cấp đường dây hạ thế sau TBA Sông Ray 7</t>
  </si>
  <si>
    <t>Cắt FCO + MCCB TBA Sông Ray 8A</t>
  </si>
  <si>
    <t>Tiếp địa hạ thế tại MCCB TBA Sông Ray 8A</t>
  </si>
  <si>
    <t>Cắt FCO + MCCB TBA Xuân Tây 10A
Tiếp địa hạ thế tại MCCB TBA Xuân Tây 10A</t>
  </si>
  <si>
    <t>Nhánh rẽ Thừa Đức 11</t>
  </si>
  <si>
    <t>Cắt 1xFCO nhánh rẽ Thừa Đức 11</t>
  </si>
  <si>
    <t>Tiếp địa trụ trạm Thừa Đức 11</t>
  </si>
  <si>
    <t>Tại trụ trung thế 010, 032 và lưới điện hạ thế thuộc TBA Thừa Đức 11</t>
  </si>
  <si>
    <t>Đấu nối lưới trung thế Thừa Đức 11, cấy TBA Thừa Đức 11, tách 1 phần lưới hạ thế TBA Thừa Đức 11 sang nhận điện từ TBA Thừa Đức 11A</t>
  </si>
  <si>
    <t>Cắt 1xFCO nhánh rẽ Suối Râm 7A</t>
  </si>
  <si>
    <t>Nhánh rẽ Suối Râm 7A</t>
  </si>
  <si>
    <t>Tiếp địa trụ trung thế 002</t>
  </si>
  <si>
    <t>Cấy TBA Suối Râm 7A (1x75kVA) tại trụ trung thế 017 nhánh rẽ Suối Râm 7A, tách 1 phần lưới hạ thế từ TBA Suối Râm 7 sang nhận điện TBA Suối Râm 7A</t>
  </si>
  <si>
    <t xml:space="preserve"> </t>
  </si>
  <si>
    <t>Lưới điện trung hạ thế thuộc nhánh rẽ Suối Râm 7A</t>
  </si>
  <si>
    <t>Cắt 02 MCCB phân đoạn tại trụ HTĐL 01</t>
  </si>
  <si>
    <t>Lưới điện hạ thế độc lập sau trạm biến áp Sông Ray 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</si>
</sst>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dd/mm"/>
  </numFmts>
  <fonts count="23">
    <font>
      <sz val="11"/>
      <color rgb="FF000000"/>
      <name val="Calibri"/>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
      <b/>
      <sz val="11"/>
      <color rgb="FFFF0000"/>
      <name val="Calibri"/>
      <family val="2"/>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3">
    <xf numFmtId="0" fontId="0" fillId="0" borderId="0"/>
    <xf numFmtId="43" fontId="3" fillId="0" borderId="0" applyFont="0" applyFill="0" applyBorder="0" applyAlignment="0" applyProtection="0"/>
    <xf numFmtId="0" fontId="4" fillId="2" borderId="2" applyNumberFormat="0" applyBorder="0"/>
    <xf numFmtId="164" fontId="5" fillId="1" borderId="3" applyNumberFormat="0" applyBorder="0" applyAlignment="0">
      <alignment horizontal="centerContinuous"/>
    </xf>
    <xf numFmtId="0" fontId="6" fillId="0" borderId="0"/>
    <xf numFmtId="0" fontId="7" fillId="0" borderId="0"/>
    <xf numFmtId="0" fontId="1" fillId="0" borderId="0"/>
    <xf numFmtId="0" fontId="3" fillId="0" borderId="0"/>
    <xf numFmtId="0" fontId="3" fillId="0" borderId="0">
      <alignment vertical="top"/>
    </xf>
    <xf numFmtId="0" fontId="8" fillId="0" borderId="0"/>
    <xf numFmtId="0" fontId="1" fillId="0" borderId="0"/>
    <xf numFmtId="0" fontId="8" fillId="0" borderId="0"/>
    <xf numFmtId="0" fontId="8" fillId="0" borderId="0"/>
    <xf numFmtId="0" fontId="1" fillId="0" borderId="0"/>
    <xf numFmtId="0" fontId="7" fillId="0" borderId="0"/>
    <xf numFmtId="0" fontId="1" fillId="0" borderId="0"/>
    <xf numFmtId="9" fontId="3" fillId="0" borderId="0" quotePrefix="1" applyFont="0" applyFill="0" applyBorder="0" applyAlignment="0">
      <protection locked="0"/>
    </xf>
    <xf numFmtId="0" fontId="9" fillId="0" borderId="0">
      <alignment vertical="top"/>
    </xf>
    <xf numFmtId="0" fontId="6" fillId="0" borderId="1">
      <alignment horizontal="center" vertical="center"/>
    </xf>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cellStyleXfs>
  <cellXfs count="49">
    <xf numFmtId="0" fontId="0" fillId="0" borderId="0" xfId="0"/>
    <xf numFmtId="0" fontId="2" fillId="0" borderId="0" xfId="6" applyFont="1" applyAlignment="1">
      <alignment horizontal="center" vertical="center" wrapText="1"/>
    </xf>
    <xf numFmtId="0" fontId="1" fillId="0" borderId="0" xfId="6" applyAlignment="1">
      <alignment vertical="center" wrapText="1"/>
    </xf>
    <xf numFmtId="0" fontId="1" fillId="0" borderId="0" xfId="6"/>
    <xf numFmtId="0" fontId="1" fillId="0" borderId="0" xfId="6" applyAlignment="1">
      <alignment horizontal="center" vertical="center" wrapText="1"/>
    </xf>
    <xf numFmtId="0" fontId="12" fillId="0" borderId="0" xfId="6" applyFont="1" applyAlignment="1">
      <alignment horizontal="center" vertical="center" wrapText="1"/>
    </xf>
    <xf numFmtId="0" fontId="11" fillId="0" borderId="0" xfId="0" applyFont="1"/>
    <xf numFmtId="0" fontId="13" fillId="0" borderId="0" xfId="0" applyFont="1" applyAlignment="1">
      <alignment horizontal="center"/>
    </xf>
    <xf numFmtId="0" fontId="14" fillId="0" borderId="0" xfId="0" applyFont="1" applyAlignment="1">
      <alignment horizontal="center" vertical="center"/>
    </xf>
    <xf numFmtId="0" fontId="10" fillId="0" borderId="0" xfId="0" applyFont="1" applyAlignment="1">
      <alignment horizontal="center" vertical="center"/>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0" xfId="0" applyFont="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xf>
    <xf numFmtId="165" fontId="18" fillId="0" borderId="1" xfId="0" applyNumberFormat="1" applyFont="1" applyBorder="1" applyAlignment="1">
      <alignment horizontal="center" vertical="center"/>
    </xf>
    <xf numFmtId="0" fontId="18" fillId="0" borderId="1" xfId="0" applyFont="1" applyBorder="1"/>
    <xf numFmtId="0" fontId="16" fillId="0" borderId="1" xfId="0" applyFont="1" applyBorder="1" applyAlignment="1">
      <alignment vertical="center"/>
    </xf>
    <xf numFmtId="0" fontId="15" fillId="0" borderId="1" xfId="0" applyFont="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wrapText="1"/>
    </xf>
    <xf numFmtId="16" fontId="0" fillId="0" borderId="0" xfId="0" applyNumberFormat="1"/>
    <xf numFmtId="0" fontId="11" fillId="0" borderId="0" xfId="0" applyFont="1" applyAlignment="1">
      <alignment wrapText="1"/>
    </xf>
    <xf numFmtId="0" fontId="13" fillId="0" borderId="0" xfId="0" applyFont="1" applyAlignment="1"/>
    <xf numFmtId="0" fontId="13" fillId="0" borderId="0" xfId="0" applyFont="1"/>
    <xf numFmtId="0" fontId="21" fillId="0" borderId="0" xfId="6" applyFont="1" applyAlignment="1">
      <alignment horizontal="center" vertical="center" wrapText="1"/>
    </xf>
    <xf numFmtId="0" fontId="15" fillId="0" borderId="0" xfId="0" applyFont="1" applyAlignment="1">
      <alignment horizontal="center" vertical="center"/>
    </xf>
    <xf numFmtId="0" fontId="19" fillId="0" borderId="0" xfId="0" applyFont="1" applyAlignment="1"/>
    <xf numFmtId="0" fontId="16" fillId="0" borderId="0" xfId="0" quotePrefix="1" applyFont="1" applyAlignment="1">
      <alignment vertical="center"/>
    </xf>
    <xf numFmtId="165" fontId="15" fillId="0" borderId="1" xfId="0" applyNumberFormat="1" applyFont="1" applyBorder="1" applyAlignment="1">
      <alignment horizontal="center" vertical="center" wrapText="1"/>
    </xf>
    <xf numFmtId="165" fontId="16" fillId="0" borderId="1" xfId="0" applyNumberFormat="1" applyFont="1" applyBorder="1" applyAlignment="1">
      <alignment horizontal="center" vertical="center"/>
    </xf>
    <xf numFmtId="165" fontId="16" fillId="0" borderId="0" xfId="0" applyNumberFormat="1" applyFont="1" applyAlignment="1">
      <alignment vertical="center" wrapText="1"/>
    </xf>
    <xf numFmtId="16" fontId="13" fillId="0" borderId="0" xfId="0" applyNumberFormat="1" applyFont="1"/>
    <xf numFmtId="14" fontId="13" fillId="0" borderId="0" xfId="0" applyNumberFormat="1" applyFont="1"/>
    <xf numFmtId="0" fontId="10" fillId="0" borderId="0" xfId="0" applyFont="1" applyAlignment="1">
      <alignment horizontal="center" vertical="center" wrapText="1"/>
    </xf>
    <xf numFmtId="0" fontId="14" fillId="0" borderId="0" xfId="0" applyFont="1" applyAlignment="1">
      <alignment horizontal="center" vertical="center" wrapText="1"/>
    </xf>
    <xf numFmtId="14" fontId="14" fillId="0" borderId="0" xfId="0" applyNumberFormat="1" applyFont="1" applyAlignment="1">
      <alignment horizontal="center" vertical="center" wrapText="1"/>
    </xf>
    <xf numFmtId="0" fontId="17" fillId="0" borderId="1" xfId="0" applyFont="1" applyBorder="1" applyAlignment="1">
      <alignment horizontal="center" vertical="center" wrapText="1"/>
    </xf>
    <xf numFmtId="0" fontId="0" fillId="3" borderId="0" xfId="0" applyFill="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18" fillId="0" borderId="1" xfId="0" applyFont="1" applyBorder="1" applyAlignment="1">
      <alignment horizontal="center"/>
    </xf>
    <xf numFmtId="14" fontId="0" fillId="0" borderId="0" xfId="0" applyNumberFormat="1"/>
    <xf numFmtId="0" fontId="0" fillId="0" borderId="0" xfId="0" applyAlignment="1">
      <alignment wrapText="1"/>
    </xf>
    <xf numFmtId="0" fontId="22" fillId="0" borderId="0" xfId="0" applyFont="1" applyAlignment="1">
      <alignment horizontal="center"/>
    </xf>
    <xf numFmtId="0" fontId="11" fillId="0" borderId="0" xfId="0" applyFont="1" applyAlignment="1"/>
    <xf numFmtId="0" fontId="0" fillId="0" borderId="0" xfId="0" applyAlignment="1"/>
  </cellXfs>
  <cellStyles count="23">
    <cellStyle name="Comma 2" xfId="1"/>
    <cellStyle name="Comma 2 2" xfId="20"/>
    <cellStyle name="Comma 3" xfId="19"/>
    <cellStyle name="Comma 4" xfId="21"/>
    <cellStyle name="DUNG" xfId="2"/>
    <cellStyle name="LIEM" xfId="3"/>
    <cellStyle name="Normal" xfId="0" builtinId="0"/>
    <cellStyle name="Normal 2" xfId="4"/>
    <cellStyle name="Normal 2 2" xfId="5"/>
    <cellStyle name="Normal 2 3" xfId="6"/>
    <cellStyle name="Normal 3" xfId="7"/>
    <cellStyle name="Normal 3 2" xfId="22"/>
    <cellStyle name="Normal 4" xfId="8"/>
    <cellStyle name="Normal 4 2" xfId="9"/>
    <cellStyle name="Normal 4 3" xfId="10"/>
    <cellStyle name="Normal 5" xfId="11"/>
    <cellStyle name="Normal 6" xfId="12"/>
    <cellStyle name="Normal 6 2" xfId="13"/>
    <cellStyle name="Normal 7" xfId="14"/>
    <cellStyle name="Normal 9" xfId="15"/>
    <cellStyle name="Percent 2" xfId="16"/>
    <cellStyle name="Style 1" xfId="17"/>
    <cellStyle name="THUC" xfId="18"/>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topLeftCell="E1" zoomScaleNormal="100" workbookViewId="0">
      <selection activeCell="J5" sqref="J5"/>
    </sheetView>
  </sheetViews>
  <sheetFormatPr defaultColWidth="4.85546875" defaultRowHeight="24.95" customHeight="1" outlineLevelCol="1"/>
  <cols>
    <col min="1" max="1" width="8.7109375" style="7" customWidth="1"/>
    <col min="2" max="2" width="98.85546875" bestFit="1" customWidth="1"/>
    <col min="3" max="3" width="26.5703125" customWidth="1"/>
    <col min="4" max="4" width="17.5703125" customWidth="1"/>
    <col min="5" max="5" width="14.5703125" style="26" customWidth="1"/>
    <col min="6" max="6" width="22.42578125" customWidth="1"/>
    <col min="7" max="7" width="25.5703125" customWidth="1"/>
    <col min="8" max="8" width="16.7109375" customWidth="1"/>
    <col min="9" max="9" width="17" customWidth="1"/>
    <col min="10" max="10" width="15.42578125" customWidth="1"/>
    <col min="11" max="11" width="20" customWidth="1"/>
    <col min="12" max="12" width="23" customWidth="1"/>
    <col min="13" max="13" width="17.28515625" bestFit="1" customWidth="1"/>
    <col min="14" max="14" width="12.7109375" customWidth="1"/>
    <col min="15" max="15" width="22" bestFit="1" customWidth="1"/>
    <col min="16" max="16" width="25.28515625" customWidth="1"/>
    <col min="17" max="17" width="26.7109375" customWidth="1"/>
    <col min="18" max="18" width="14.5703125" customWidth="1" outlineLevel="1"/>
    <col min="19" max="21" width="8.7109375" customWidth="1" outlineLevel="1"/>
    <col min="22" max="32" width="8.7109375" customWidth="1"/>
  </cols>
  <sheetData>
    <row r="1" spans="1:25" s="9" customFormat="1" ht="24.95" customHeight="1">
      <c r="A1" s="8">
        <f>ROW()</f>
        <v>1</v>
      </c>
      <c r="B1" s="9" t="s">
        <v>1</v>
      </c>
      <c r="C1" s="9" t="s">
        <v>2</v>
      </c>
      <c r="D1" s="9" t="s">
        <v>3</v>
      </c>
      <c r="E1" s="8" t="s">
        <v>4</v>
      </c>
      <c r="F1" s="9" t="s">
        <v>5</v>
      </c>
      <c r="G1" s="9" t="s">
        <v>6</v>
      </c>
      <c r="H1" s="9" t="s">
        <v>10</v>
      </c>
      <c r="I1" s="9" t="s">
        <v>12</v>
      </c>
      <c r="J1" s="9" t="s">
        <v>13</v>
      </c>
      <c r="K1" s="9" t="s">
        <v>14</v>
      </c>
      <c r="L1" s="9" t="s">
        <v>88</v>
      </c>
      <c r="M1" s="9" t="s">
        <v>89</v>
      </c>
      <c r="N1" s="9" t="s">
        <v>90</v>
      </c>
      <c r="O1" s="9" t="s">
        <v>91</v>
      </c>
      <c r="P1" s="9" t="s">
        <v>100</v>
      </c>
      <c r="Q1" s="9" t="s">
        <v>101</v>
      </c>
      <c r="R1" s="9" t="s">
        <v>95</v>
      </c>
      <c r="S1" s="9" t="s">
        <v>96</v>
      </c>
      <c r="T1" s="9" t="s">
        <v>97</v>
      </c>
      <c r="U1" s="9" t="s">
        <v>98</v>
      </c>
      <c r="V1" s="9" t="s">
        <v>103</v>
      </c>
      <c r="W1" s="9" t="s">
        <v>104</v>
      </c>
      <c r="X1" s="9" t="s">
        <v>105</v>
      </c>
      <c r="Y1" s="9" t="s">
        <v>126</v>
      </c>
    </row>
    <row r="2" spans="1:25" s="9" customFormat="1" ht="24.95" customHeight="1">
      <c r="A2" s="8"/>
      <c r="E2" s="8"/>
    </row>
    <row r="3" spans="1:25" ht="24.95" customHeight="1">
      <c r="A3" s="7">
        <f>ROW()</f>
        <v>3</v>
      </c>
      <c r="B3" s="6"/>
      <c r="D3" s="23"/>
      <c r="E3" s="34">
        <f>D3</f>
        <v>0</v>
      </c>
      <c r="G3" s="6"/>
      <c r="I3" s="24"/>
      <c r="J3" s="6"/>
      <c r="K3" s="24" t="s">
        <v>107</v>
      </c>
      <c r="L3" s="6" t="s">
        <v>94</v>
      </c>
      <c r="M3" s="24" t="s">
        <v>93</v>
      </c>
      <c r="N3" s="24" t="s">
        <v>106</v>
      </c>
      <c r="O3" s="6" t="s">
        <v>92</v>
      </c>
      <c r="P3" s="25"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25" t="str">
        <f t="array" ref="Q3">_xlfn.TEXTJOIN(CHAR(10),TRUE,V3:X3)</f>
        <v>Không</v>
      </c>
      <c r="R3" s="6" t="s">
        <v>99</v>
      </c>
      <c r="V3" s="6" t="s">
        <v>102</v>
      </c>
      <c r="W3" s="6"/>
      <c r="Y3" s="24" t="s">
        <v>128</v>
      </c>
    </row>
    <row r="4" spans="1:25" ht="24.95" customHeight="1">
      <c r="A4" s="7">
        <f>ROW()</f>
        <v>4</v>
      </c>
      <c r="B4" s="6" t="s">
        <v>7</v>
      </c>
      <c r="C4" t="s">
        <v>9</v>
      </c>
      <c r="D4" s="23">
        <v>44073</v>
      </c>
      <c r="E4" s="34">
        <f>D4</f>
        <v>44073</v>
      </c>
      <c r="F4" t="s">
        <v>8</v>
      </c>
      <c r="G4" s="6" t="s">
        <v>85</v>
      </c>
      <c r="H4" t="s">
        <v>11</v>
      </c>
      <c r="I4" s="24" t="s">
        <v>87</v>
      </c>
      <c r="J4" s="6" t="s">
        <v>179</v>
      </c>
      <c r="K4" s="24" t="s">
        <v>107</v>
      </c>
      <c r="L4" s="6" t="s">
        <v>94</v>
      </c>
      <c r="M4" s="24" t="s">
        <v>93</v>
      </c>
      <c r="N4" s="24" t="s">
        <v>106</v>
      </c>
      <c r="O4" s="6" t="s">
        <v>92</v>
      </c>
      <c r="P4" s="25" t="str">
        <f t="array" ref="P4">"Đơn vị công tác 1: Thực hiện công tác theo PCT/LCT............. Nội dung công việc: thực hiện trong phạm vi "&amp;_xlfn.TEXTJOIN(CHAR(10),TRUE,R4:U4)</f>
        <v xml:space="preserve">Đơn vị công tác 1: Thực hiện công tác theo PCT/LCT............. Nội dung công việc: thực hiện trong phạm vi từ trụ 03/01 đến trụ 03/11 </v>
      </c>
      <c r="Q4" s="25" t="str">
        <f t="array" ref="Q4">_xlfn.TEXTJOIN(CHAR(10),TRUE,V4:X4)</f>
        <v>Không</v>
      </c>
      <c r="R4" s="6" t="s">
        <v>99</v>
      </c>
      <c r="V4" s="6" t="s">
        <v>102</v>
      </c>
      <c r="W4" s="6"/>
      <c r="Y4" s="24" t="s">
        <v>128</v>
      </c>
    </row>
    <row r="5" spans="1:25" ht="24.6" customHeight="1">
      <c r="A5" s="7">
        <f>ROW()</f>
        <v>5</v>
      </c>
      <c r="B5" s="6" t="s">
        <v>108</v>
      </c>
      <c r="C5" s="6" t="s">
        <v>109</v>
      </c>
      <c r="D5" s="23">
        <v>44077</v>
      </c>
      <c r="E5" s="34">
        <f>D5</f>
        <v>44077</v>
      </c>
      <c r="F5" s="6" t="s">
        <v>110</v>
      </c>
      <c r="G5" s="24" t="s">
        <v>112</v>
      </c>
      <c r="H5" t="s">
        <v>11</v>
      </c>
      <c r="I5" s="24" t="s">
        <v>87</v>
      </c>
      <c r="J5" s="6" t="s">
        <v>86</v>
      </c>
      <c r="K5" s="24" t="s">
        <v>107</v>
      </c>
      <c r="L5" s="6" t="s">
        <v>113</v>
      </c>
      <c r="M5" s="24" t="s">
        <v>114</v>
      </c>
      <c r="N5" s="24" t="s">
        <v>106</v>
      </c>
      <c r="O5" s="6" t="s">
        <v>92</v>
      </c>
      <c r="P5" s="26" t="str">
        <f t="array" ref="P5">_xlfn.TEXTJOIN(CHAR(10),TRUE,R5:U5)</f>
        <v>từ trụ 001A đến trụ 012 lưới hạ thế trạm Xuân Bắc 6A, 6C thuộc nhánh rẽ Thọ Vực
từ trụ 001A đến trụ 054 thuộc nhánh rẽ Thọ Vực
từ trụ 054 đến trụ 055 và trụ 054/001 thuộc nhánh rẽ Thọ Vực</v>
      </c>
      <c r="Q5" s="25" t="str">
        <f t="array" ref="Q5">_xlfn.TEXTJOIN(CHAR(10),TRUE,V5:X5)</f>
        <v>Không</v>
      </c>
      <c r="R5" s="6" t="s">
        <v>115</v>
      </c>
      <c r="S5" s="6" t="s">
        <v>116</v>
      </c>
      <c r="T5" s="6" t="s">
        <v>117</v>
      </c>
      <c r="V5" s="6" t="s">
        <v>102</v>
      </c>
      <c r="W5" s="6"/>
      <c r="Y5" s="24" t="s">
        <v>127</v>
      </c>
    </row>
    <row r="6" spans="1:25" ht="24.95" customHeight="1">
      <c r="A6" s="7">
        <f>ROW()</f>
        <v>6</v>
      </c>
      <c r="B6" s="6" t="s">
        <v>140</v>
      </c>
      <c r="C6" s="6" t="s">
        <v>141</v>
      </c>
      <c r="D6" s="23">
        <v>44079</v>
      </c>
      <c r="E6" s="34">
        <f t="shared" ref="E6:E9" si="0">D6</f>
        <v>44079</v>
      </c>
      <c r="F6" s="6" t="s">
        <v>145</v>
      </c>
    </row>
    <row r="7" spans="1:25" ht="24.95" customHeight="1">
      <c r="A7" s="7">
        <f>ROW()</f>
        <v>7</v>
      </c>
      <c r="B7" s="6" t="s">
        <v>140</v>
      </c>
      <c r="C7" t="s">
        <v>142</v>
      </c>
      <c r="D7" s="23">
        <v>44080</v>
      </c>
      <c r="E7" s="34">
        <f t="shared" si="0"/>
        <v>44080</v>
      </c>
    </row>
    <row r="8" spans="1:25" ht="24.95" customHeight="1">
      <c r="A8" s="7">
        <f>ROW()</f>
        <v>8</v>
      </c>
      <c r="B8" s="6" t="s">
        <v>140</v>
      </c>
      <c r="C8" t="s">
        <v>143</v>
      </c>
      <c r="D8" s="23">
        <v>44081</v>
      </c>
      <c r="E8" s="34">
        <f t="shared" si="0"/>
        <v>44081</v>
      </c>
    </row>
    <row r="9" spans="1:25" ht="24.95" customHeight="1">
      <c r="A9" s="7">
        <f>ROW()</f>
        <v>9</v>
      </c>
      <c r="B9" s="6" t="s">
        <v>140</v>
      </c>
      <c r="C9" t="s">
        <v>144</v>
      </c>
      <c r="D9" s="23">
        <v>44083</v>
      </c>
      <c r="E9" s="34">
        <f t="shared" si="0"/>
        <v>44083</v>
      </c>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
  <sheetViews>
    <sheetView workbookViewId="0">
      <selection activeCell="D3" sqref="D3"/>
    </sheetView>
  </sheetViews>
  <sheetFormatPr defaultColWidth="8.85546875" defaultRowHeight="15"/>
  <cols>
    <col min="1" max="1" width="8.85546875" style="3"/>
    <col min="2" max="2" width="26.28515625" style="3" customWidth="1"/>
    <col min="3" max="3" width="11" style="3" customWidth="1"/>
    <col min="4" max="4" width="19.7109375" style="3" customWidth="1"/>
    <col min="5" max="5" width="34.42578125" style="3" customWidth="1"/>
    <col min="6" max="6" width="16.7109375" style="3" customWidth="1"/>
    <col min="7" max="7" width="36.140625" style="3" customWidth="1"/>
    <col min="8" max="8" width="13.28515625" style="3" customWidth="1"/>
    <col min="9" max="9" width="29.140625" style="3" customWidth="1"/>
    <col min="10" max="10" width="15.28515625" style="3" bestFit="1" customWidth="1"/>
    <col min="11" max="11" width="26.28515625" style="3" customWidth="1"/>
    <col min="12" max="12" width="16.7109375" style="3" customWidth="1"/>
    <col min="13" max="13" width="20.7109375" style="3" customWidth="1"/>
    <col min="14" max="14" width="8.85546875" style="3"/>
    <col min="15" max="15" width="13.7109375" style="3" customWidth="1"/>
    <col min="16" max="16384" width="8.85546875" style="3"/>
  </cols>
  <sheetData>
    <row r="1" spans="1:25" s="1" customFormat="1" ht="34.15"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15" customHeight="1">
      <c r="B2" s="1" t="s">
        <v>111</v>
      </c>
      <c r="C2" s="1" t="s">
        <v>111</v>
      </c>
      <c r="D2" s="1" t="s">
        <v>111</v>
      </c>
      <c r="E2" s="1" t="s">
        <v>111</v>
      </c>
      <c r="F2" s="1" t="s">
        <v>111</v>
      </c>
      <c r="G2" s="1" t="s">
        <v>111</v>
      </c>
      <c r="H2" s="1" t="s">
        <v>111</v>
      </c>
      <c r="I2" s="1" t="s">
        <v>111</v>
      </c>
      <c r="J2" s="1" t="s">
        <v>111</v>
      </c>
      <c r="K2" s="1" t="s">
        <v>111</v>
      </c>
      <c r="L2" s="1" t="s">
        <v>111</v>
      </c>
      <c r="M2" s="1" t="s">
        <v>111</v>
      </c>
      <c r="N2" s="1" t="s">
        <v>111</v>
      </c>
      <c r="O2" s="1" t="s">
        <v>111</v>
      </c>
      <c r="P2" s="1" t="s">
        <v>111</v>
      </c>
      <c r="Q2" s="1" t="s">
        <v>111</v>
      </c>
      <c r="R2" s="1" t="s">
        <v>111</v>
      </c>
      <c r="S2" s="1" t="s">
        <v>111</v>
      </c>
      <c r="T2" s="1" t="s">
        <v>111</v>
      </c>
      <c r="U2" s="1" t="s">
        <v>111</v>
      </c>
      <c r="V2" s="1" t="s">
        <v>111</v>
      </c>
      <c r="W2" s="1" t="s">
        <v>111</v>
      </c>
      <c r="X2" s="1" t="s">
        <v>111</v>
      </c>
    </row>
    <row r="3" spans="1:25" s="27" customFormat="1" ht="54.6" customHeight="1">
      <c r="A3" s="27">
        <f>ROW()</f>
        <v>3</v>
      </c>
      <c r="B3" s="27">
        <f>VLOOKUP(ROW(),data,COLUMN(),0)</f>
        <v>0</v>
      </c>
      <c r="C3" s="27">
        <f>VLOOKUP(ROW(),data,COLUMN(),0)</f>
        <v>0</v>
      </c>
      <c r="D3" s="27" t="str">
        <f>" ngày "&amp;TEXT(VLOOKUP(ROW(),data,COLUMN(),0),"dd")&amp;" tháng "&amp;TEXT(VLOOKUP(ROW(),data,COLUMN(),0),"MM")&amp;" năm "&amp;TEXT(VLOOKUP(ROW(),data,COLUMN(),0),"yyyy")</f>
        <v xml:space="preserve"> ngày 00 tháng 01 năm 1900</v>
      </c>
      <c r="E3" s="27" t="str">
        <f>" ngày "&amp;TEXT(VLOOKUP(ROW(),data,COLUMN(),0),"dd")&amp;" tháng "&amp;TEXT(VLOOKUP(ROW(),data,COLUMN(),0),"MM")&amp;" năm "&amp;TEXT(VLOOKUP(ROW(),data,COLUMN(),0),"yyyy")</f>
        <v xml:space="preserve"> ngày 00 tháng 01 năm 1900</v>
      </c>
      <c r="F3" s="27">
        <f>VLOOKUP(ROW(),data,COLUMN(),0)</f>
        <v>0</v>
      </c>
      <c r="G3" s="27">
        <f>VLOOKUP(ROW(),data,COLUMN(),0)</f>
        <v>0</v>
      </c>
      <c r="H3" s="27" t="str">
        <f>TEXT(VLOOKUP(ROW(),data,COLUMN(),0),"#.##0")</f>
        <v>0</v>
      </c>
      <c r="I3" s="27">
        <f>VLOOKUP(ROW(),data,COLUMN(),0)</f>
        <v>0</v>
      </c>
      <c r="J3" s="27" t="str">
        <f t="shared" ref="J3:X4" si="1">TEXT(VLOOKUP(ROW(),data,COLUMN(),0),"dd/MM/yyyy")</f>
        <v>00/01/1900</v>
      </c>
      <c r="K3" s="27" t="str">
        <f t="shared" si="1"/>
        <v>Xe cẩu 5T: 02 xe.
Kích tăng dây: 4 cái.
Kìm ép thủy lực: 3 cái.
Puly: 6 cái.
Các dụng cụ khác như cle, mỏ lết, cuốc, xà beng …</v>
      </c>
      <c r="L3" s="27" t="str">
        <f t="shared" si="1"/>
        <v>FCO và MCCB TBA Minh Khai 1</v>
      </c>
      <c r="M3" s="27" t="str">
        <f t="shared" si="1"/>
        <v>Tại TBA Minh Khai 1</v>
      </c>
      <c r="N3" s="27" t="str">
        <f t="shared" si="1"/>
        <v>Đã tiếp địa, Cấm đóng điện</v>
      </c>
      <c r="O3" s="27" t="str">
        <f t="shared" si="1"/>
        <v>Trực tiếp</v>
      </c>
      <c r="P3" s="27" t="str">
        <f t="shared" si="1"/>
        <v xml:space="preserve">Đơn vị công tác 1: Thực hiện công tác theo PCT/LCT............. Nội dung công việc: thực hiện trong phạm vi từ trụ 03/01 đến trụ 03/11 </v>
      </c>
      <c r="Q3" s="27" t="str">
        <f t="shared" si="1"/>
        <v>Không</v>
      </c>
      <c r="R3" s="27" t="str">
        <f t="shared" si="1"/>
        <v xml:space="preserve">từ trụ 03/01 đến trụ 03/11 </v>
      </c>
      <c r="S3" s="27" t="str">
        <f t="shared" si="1"/>
        <v>00/01/1900</v>
      </c>
      <c r="T3" s="27" t="str">
        <f t="shared" si="1"/>
        <v>00/01/1900</v>
      </c>
      <c r="U3" s="27" t="str">
        <f t="shared" si="1"/>
        <v>00/01/1900</v>
      </c>
      <c r="V3" s="27" t="str">
        <f t="shared" si="1"/>
        <v>Không</v>
      </c>
      <c r="W3" s="27" t="str">
        <f t="shared" si="1"/>
        <v>00/01/1900</v>
      </c>
      <c r="X3" s="27" t="str">
        <f t="shared" si="1"/>
        <v>00/01/1900</v>
      </c>
    </row>
    <row r="4" spans="1:25" s="27" customFormat="1" ht="54.6" customHeight="1">
      <c r="A4" s="27">
        <f>ROW()</f>
        <v>4</v>
      </c>
      <c r="B4" s="27" t="str">
        <f>VLOOKUP(ROW(),data,COLUMN(),0)</f>
        <v>Di dời hệ thống điện trung hạ thế, trạm biến áp - thuộc dự án: Đường Nguyễn Thị Minh Khai, Huyện Xuân Lộc</v>
      </c>
      <c r="C4" s="27" t="str">
        <f>VLOOKUP(ROW(),data,COLUMN(),0)</f>
        <v>Di dời lưới hạ thế ABC độc lập</v>
      </c>
      <c r="D4" s="27" t="str">
        <f>" ngày "&amp;TEXT(VLOOKUP(ROW(),data,COLUMN(),0),"dd")&amp;" tháng "&amp;TEXT(VLOOKUP(ROW(),data,COLUMN(),0),"MM")&amp;" năm "&amp;TEXT(VLOOKUP(ROW(),data,COLUMN(),0),"yyyy")</f>
        <v xml:space="preserve"> ngày 30 tháng 08 năm 2020</v>
      </c>
      <c r="E4" s="27" t="str">
        <f>" ngày "&amp;TEXT(VLOOKUP(ROW(),data,COLUMN(),0),"dd")&amp;" tháng "&amp;TEXT(VLOOKUP(ROW(),data,COLUMN(),0),"MM")&amp;" năm "&amp;TEXT(VLOOKUP(ROW(),data,COLUMN(),0),"yyyy")</f>
        <v xml:space="preserve"> ngày 30 tháng 08 năm 2020</v>
      </c>
      <c r="F4" s="27" t="str">
        <f>VLOOKUP(ROW(),data,COLUMN(),0)</f>
        <v>Lưới hạ thế độc lập sau TBA Minh Khai 1</v>
      </c>
      <c r="G4" s="27" t="str">
        <f>VLOOKUP(ROW(),data,COLUMN(),0)</f>
        <v>Di dời 11 trụ hạ thế từ trụ 03/01 đến trụ 03/11 và toàn bộ dây khách hàng đấu nối vào lưới hạ thế hiện hữu</v>
      </c>
      <c r="H4" s="27" t="str">
        <f>TEXT(VLOOKUP(ROW(),data,COLUMN(),0),"#.##0")</f>
        <v>Sử dụng lại toàn bộ vật tư hiện hữu</v>
      </c>
      <c r="I4" s="27" t="str">
        <f>VLOOKUP(ROW(),data,COLUMN(),0)</f>
        <v>Dây đai an toàn, quần, áo, nón bảo hộ lao động…
Găng tay hạ thế</v>
      </c>
      <c r="J4" s="27" t="str">
        <f t="shared" si="1"/>
        <v>Amper kìm, máy đo điện trở tiếp địa…</v>
      </c>
      <c r="K4" s="27" t="str">
        <f t="shared" si="1"/>
        <v>Xe cẩu 5T: 02 xe.
Kích tăng dây: 4 cái.
Kìm ép thủy lực: 3 cái.
Puly: 6 cái.
Các dụng cụ khác như cle, mỏ lết, cuốc, xà beng …</v>
      </c>
      <c r="L4" s="27" t="str">
        <f t="shared" si="1"/>
        <v>FCO và MCCB TBA Minh Khai 1</v>
      </c>
      <c r="M4" s="27" t="str">
        <f t="shared" si="1"/>
        <v>Tại TBA Minh Khai 1</v>
      </c>
      <c r="N4" s="27" t="str">
        <f t="shared" si="1"/>
        <v>Đã tiếp địa, Cấm đóng điện</v>
      </c>
      <c r="O4" s="27" t="str">
        <f t="shared" si="1"/>
        <v>Trực tiếp</v>
      </c>
      <c r="P4" s="27" t="str">
        <f t="shared" si="1"/>
        <v xml:space="preserve">Đơn vị công tác 1: Thực hiện công tác theo PCT/LCT............. Nội dung công việc: thực hiện trong phạm vi từ trụ 03/01 đến trụ 03/11 </v>
      </c>
      <c r="Q4" s="27" t="str">
        <f t="shared" si="1"/>
        <v>Không</v>
      </c>
      <c r="R4" s="27" t="str">
        <f t="shared" si="1"/>
        <v xml:space="preserve">từ trụ 03/01 đến trụ 03/11 </v>
      </c>
      <c r="S4" s="27" t="str">
        <f t="shared" si="1"/>
        <v>00/01/1900</v>
      </c>
      <c r="T4" s="27" t="str">
        <f t="shared" si="1"/>
        <v>00/01/1900</v>
      </c>
      <c r="U4" s="27" t="str">
        <f t="shared" si="1"/>
        <v>00/01/1900</v>
      </c>
      <c r="V4" s="27" t="str">
        <f t="shared" si="1"/>
        <v>Không</v>
      </c>
      <c r="W4" s="27" t="str">
        <f t="shared" si="1"/>
        <v>00/01/1900</v>
      </c>
      <c r="X4" s="27"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topLeftCell="H1" workbookViewId="0">
      <selection activeCell="P1" sqref="P1"/>
    </sheetView>
  </sheetViews>
  <sheetFormatPr defaultColWidth="9.140625" defaultRowHeight="15.75" outlineLevelCol="1"/>
  <cols>
    <col min="1" max="2" width="9.140625" style="14"/>
    <col min="3" max="3" width="6.28515625" style="14" customWidth="1"/>
    <col min="4" max="4" width="26.85546875" style="21" bestFit="1" customWidth="1"/>
    <col min="5" max="5" width="8.7109375" style="33" customWidth="1"/>
    <col min="6" max="7" width="18" style="22" customWidth="1" outlineLevel="1"/>
    <col min="8" max="8" width="11.140625" style="14" customWidth="1" outlineLevel="1"/>
    <col min="9" max="9" width="19" style="14" customWidth="1"/>
    <col min="10" max="10" width="11.140625" style="14" customWidth="1"/>
    <col min="11" max="11" width="9.140625" style="14"/>
    <col min="12" max="12" width="26.28515625" style="14" customWidth="1"/>
    <col min="13" max="13" width="12.7109375" style="14" customWidth="1"/>
    <col min="14" max="14" width="10.140625" style="21" bestFit="1" customWidth="1"/>
    <col min="15" max="16384" width="9.140625" style="14"/>
  </cols>
  <sheetData>
    <row r="1" spans="2:14" s="10" customFormat="1" ht="33" customHeight="1">
      <c r="C1" s="11" t="s">
        <v>0</v>
      </c>
      <c r="D1" s="20" t="s">
        <v>15</v>
      </c>
      <c r="E1" s="31" t="s">
        <v>20</v>
      </c>
      <c r="F1" s="11" t="s">
        <v>16</v>
      </c>
      <c r="G1" s="11" t="s">
        <v>17</v>
      </c>
      <c r="H1" s="11" t="s">
        <v>19</v>
      </c>
      <c r="I1" s="11" t="s">
        <v>18</v>
      </c>
      <c r="J1" s="11" t="s">
        <v>19</v>
      </c>
      <c r="M1" s="10">
        <v>1</v>
      </c>
      <c r="N1" s="28" t="s">
        <v>118</v>
      </c>
    </row>
    <row r="2" spans="2:14">
      <c r="C2" s="12">
        <f>ROW()-1</f>
        <v>1</v>
      </c>
      <c r="D2" s="19" t="str">
        <f t="shared" ref="D2:D27" si="0">IFERROR(VLOOKUP($C2,NhanSu,2,),"")</f>
        <v>Đinh Nguyễn Trung Hiếu</v>
      </c>
      <c r="E2" s="32"/>
      <c r="F2" s="12"/>
      <c r="G2" s="12"/>
      <c r="H2" s="13"/>
      <c r="I2" s="12" t="str">
        <f t="shared" ref="I2:I27" si="1">IFERROR(VLOOKUP($C2,NhanSu,5,),"")</f>
        <v>Chỉ huy trưởng</v>
      </c>
      <c r="J2" s="13"/>
      <c r="L2" s="21" t="str">
        <f>"Giao ông "&amp;D2&amp;" làm "&amp;LOWER(F2)&amp;" trụ trung hạ thế trạm "&amp;M2&amp;" "&amp;$N$1</f>
        <v>Giao ông Đinh Nguyễn Trung Hiếu làm  trụ trung hạ thế trạm 0 Nhánh rẽ Thọ Vực</v>
      </c>
      <c r="M2" s="21" cm="1">
        <f t="array" ref="M2">INDEX(N:R,ROW(),1)</f>
        <v>0</v>
      </c>
    </row>
    <row r="3" spans="2:14">
      <c r="C3" s="12">
        <f t="shared" ref="C3:C27" si="2">ROW()-1</f>
        <v>2</v>
      </c>
      <c r="D3" s="19" t="str">
        <f t="shared" si="0"/>
        <v>Đinh Minh Trí</v>
      </c>
      <c r="E3" s="32">
        <f t="shared" ref="E3:E27" si="3">IFERROR(VLOOKUP($C3,NhanSu,3,),"")</f>
        <v>0</v>
      </c>
      <c r="F3" s="12"/>
      <c r="G3" s="12"/>
      <c r="H3" s="13"/>
      <c r="I3" s="12" t="str">
        <f t="shared" si="1"/>
        <v>Giám sát kỹ thuật</v>
      </c>
      <c r="J3" s="13"/>
      <c r="L3" s="21" t="str">
        <f t="shared" ref="L3:L26" si="4">"Giao ông "&amp;D3&amp;" làm "&amp;LOWER(F3)&amp;" trụ trung hạ thế trạm "&amp;M3&amp;" "&amp;$N$1</f>
        <v>Giao ông Đinh Minh Trí làm  trụ trung hạ thế trạm 0 Nhánh rẽ Thọ Vực</v>
      </c>
      <c r="M3" s="21" cm="1">
        <f t="array" ref="M3">INDEX(N:R,ROW(),1)</f>
        <v>0</v>
      </c>
    </row>
    <row r="4" spans="2:14">
      <c r="C4" s="12">
        <f t="shared" si="2"/>
        <v>3</v>
      </c>
      <c r="D4" s="19" t="str">
        <f t="shared" si="0"/>
        <v>Đinh Minh Hòa</v>
      </c>
      <c r="E4" s="32">
        <f t="shared" si="3"/>
        <v>44015</v>
      </c>
      <c r="F4" s="12"/>
      <c r="G4" s="12"/>
      <c r="H4" s="13"/>
      <c r="I4" s="12" t="str">
        <f t="shared" si="1"/>
        <v>Công nhân</v>
      </c>
      <c r="J4" s="13"/>
      <c r="L4" s="21" t="str">
        <f t="shared" si="4"/>
        <v>Giao ông Đinh Minh Hòa làm  trụ trung hạ thế trạm 0 Nhánh rẽ Thọ Vực</v>
      </c>
      <c r="M4" s="21" cm="1">
        <f t="array" ref="M4">INDEX(N:R,ROW(),1)</f>
        <v>0</v>
      </c>
    </row>
    <row r="5" spans="2:14">
      <c r="C5" s="12">
        <f t="shared" si="2"/>
        <v>4</v>
      </c>
      <c r="D5" s="19" t="str">
        <f t="shared" si="0"/>
        <v>Đỗ Sơn Lâm</v>
      </c>
      <c r="E5" s="32">
        <f t="shared" si="3"/>
        <v>44015</v>
      </c>
      <c r="F5" s="12"/>
      <c r="G5" s="12" t="s">
        <v>84</v>
      </c>
      <c r="H5" s="13"/>
      <c r="I5" s="12" t="str">
        <f t="shared" si="1"/>
        <v>Công nhân</v>
      </c>
      <c r="J5" s="13"/>
      <c r="L5" s="21" t="str">
        <f t="shared" si="4"/>
        <v>Giao ông Đỗ Sơn Lâm làm  trụ trung hạ thế trạm 0 Nhánh rẽ Thọ Vực</v>
      </c>
      <c r="M5" s="21" cm="1">
        <f t="array" ref="M5">INDEX(N:R,ROW(),1)</f>
        <v>0</v>
      </c>
    </row>
    <row r="6" spans="2:14">
      <c r="C6" s="12">
        <f t="shared" si="2"/>
        <v>5</v>
      </c>
      <c r="D6" s="19" t="str">
        <f t="shared" si="0"/>
        <v>Huỳnh Chí Tâm</v>
      </c>
      <c r="E6" s="32">
        <f t="shared" si="3"/>
        <v>44015</v>
      </c>
      <c r="F6" s="12" t="s">
        <v>83</v>
      </c>
      <c r="G6" s="12"/>
      <c r="H6" s="13"/>
      <c r="I6" s="12" t="str">
        <f t="shared" si="1"/>
        <v>Công nhân</v>
      </c>
      <c r="J6" s="13"/>
      <c r="L6" s="21" t="str">
        <f t="shared" si="4"/>
        <v>Giao ông Huỳnh Chí Tâm làm tiếp địa trụ trung hạ thế trạm 029, 041/001B Nhánh rẽ Thọ Vực</v>
      </c>
      <c r="M6" s="21" t="str" cm="1">
        <f t="array" ref="M6">INDEX(N:R,ROW(),1)</f>
        <v>029, 041/001B</v>
      </c>
      <c r="N6" s="30" t="s">
        <v>123</v>
      </c>
    </row>
    <row r="7" spans="2:14">
      <c r="B7" s="13"/>
      <c r="C7" s="12">
        <f t="shared" si="2"/>
        <v>6</v>
      </c>
      <c r="D7" s="19" t="str">
        <f t="shared" si="0"/>
        <v>Huỳnh Mạnh Quyền</v>
      </c>
      <c r="E7" s="32">
        <f t="shared" si="3"/>
        <v>44016</v>
      </c>
      <c r="F7" s="12"/>
      <c r="G7" s="12"/>
      <c r="H7" s="13"/>
      <c r="I7" s="12" t="str">
        <f t="shared" si="1"/>
        <v>Công nhân</v>
      </c>
      <c r="J7" s="13"/>
      <c r="L7" s="21" t="str">
        <f t="shared" si="4"/>
        <v>Giao ông Huỳnh Mạnh Quyền làm  trụ trung hạ thế trạm 0 Nhánh rẽ Thọ Vực</v>
      </c>
      <c r="M7" s="21" cm="1">
        <f t="array" ref="M7">INDEX(N:R,ROW(),1)</f>
        <v>0</v>
      </c>
    </row>
    <row r="8" spans="2:14">
      <c r="B8" s="12" t="s">
        <v>129</v>
      </c>
      <c r="C8" s="12">
        <f t="shared" si="2"/>
        <v>7</v>
      </c>
      <c r="D8" s="19" t="str">
        <f t="shared" si="0"/>
        <v>Huỳnh Tấn Sơn</v>
      </c>
      <c r="E8" s="32">
        <f t="shared" si="3"/>
        <v>44016</v>
      </c>
      <c r="F8" s="12"/>
      <c r="G8" s="12"/>
      <c r="H8" s="12"/>
      <c r="I8" s="12" t="str">
        <f t="shared" si="1"/>
        <v>Công nhân</v>
      </c>
      <c r="J8" s="13"/>
      <c r="L8" s="21" t="str">
        <f t="shared" si="4"/>
        <v>Giao ông Huỳnh Tấn Sơn làm  trụ trung hạ thế trạm 0 Nhánh rẽ Thọ Vực</v>
      </c>
      <c r="M8" s="21" cm="1">
        <f t="array" ref="M8">INDEX(N:R,ROW(),1)</f>
        <v>0</v>
      </c>
    </row>
    <row r="9" spans="2:14">
      <c r="B9" s="13"/>
      <c r="C9" s="12">
        <f t="shared" si="2"/>
        <v>8</v>
      </c>
      <c r="D9" s="19" t="str">
        <f t="shared" si="0"/>
        <v>Lê Hoàng Vũ</v>
      </c>
      <c r="E9" s="32">
        <f t="shared" si="3"/>
        <v>44015</v>
      </c>
      <c r="F9" s="12" t="s">
        <v>83</v>
      </c>
      <c r="G9" s="12"/>
      <c r="H9" s="13"/>
      <c r="I9" s="12" t="str">
        <f t="shared" si="1"/>
        <v>Công nhân</v>
      </c>
      <c r="J9" s="13"/>
      <c r="L9" s="21" t="str">
        <f t="shared" si="4"/>
        <v>Giao ông Lê Hoàng Vũ làm tiếp địa trụ trung hạ thế trạm 054, 055 Nhánh rẽ Thọ Vực</v>
      </c>
      <c r="M9" s="21" t="str" cm="1">
        <f t="array" ref="M9">INDEX(N:R,ROW(),1)</f>
        <v>054, 055</v>
      </c>
      <c r="N9" s="30" t="s">
        <v>124</v>
      </c>
    </row>
    <row r="10" spans="2:14">
      <c r="B10" s="13"/>
      <c r="C10" s="12">
        <f t="shared" si="2"/>
        <v>9</v>
      </c>
      <c r="D10" s="19" t="str">
        <f t="shared" si="0"/>
        <v>Ngô Minh Nhật</v>
      </c>
      <c r="E10" s="32">
        <f t="shared" si="3"/>
        <v>44015</v>
      </c>
      <c r="F10" s="12"/>
      <c r="G10" s="12"/>
      <c r="H10" s="13"/>
      <c r="I10" s="12" t="str">
        <f t="shared" si="1"/>
        <v>Công nhân</v>
      </c>
      <c r="J10" s="13"/>
      <c r="L10" s="21" t="str">
        <f t="shared" si="4"/>
        <v>Giao ông Ngô Minh Nhật làm  trụ trung hạ thế trạm 0 Nhánh rẽ Thọ Vực</v>
      </c>
      <c r="M10" s="21" cm="1">
        <f t="array" ref="M10">INDEX(N:R,ROW(),1)</f>
        <v>0</v>
      </c>
    </row>
    <row r="11" spans="2:14" ht="16.5">
      <c r="B11" s="13"/>
      <c r="C11" s="12">
        <f t="shared" si="2"/>
        <v>10</v>
      </c>
      <c r="D11" s="19" t="str">
        <f t="shared" si="0"/>
        <v>Nguyễn Hoàng Dương Khang</v>
      </c>
      <c r="E11" s="32">
        <f t="shared" si="3"/>
        <v>44015</v>
      </c>
      <c r="F11" s="12" t="s">
        <v>83</v>
      </c>
      <c r="G11" s="12"/>
      <c r="H11" s="13"/>
      <c r="I11" s="12" t="str">
        <f t="shared" si="1"/>
        <v>Công nhân</v>
      </c>
      <c r="J11" s="13"/>
      <c r="L11" s="21" t="str">
        <f t="shared" si="4"/>
        <v>Giao ông Nguyễn Hoàng Dương Khang làm tiếp địa trụ trung hạ thế trạm trụ 010A  Nhánh rẽ Thọ Vực</v>
      </c>
      <c r="M11" s="21" t="str" cm="1">
        <f t="array" ref="M11">INDEX(N:R,ROW(),1)</f>
        <v xml:space="preserve">trụ 010A </v>
      </c>
      <c r="N11" s="29" t="s">
        <v>119</v>
      </c>
    </row>
    <row r="12" spans="2:14">
      <c r="B12" s="13"/>
      <c r="C12" s="12">
        <f t="shared" si="2"/>
        <v>11</v>
      </c>
      <c r="D12" s="19" t="str">
        <f t="shared" si="0"/>
        <v>Nguyễn Hoàng Tú</v>
      </c>
      <c r="E12" s="32">
        <f t="shared" si="3"/>
        <v>44015</v>
      </c>
      <c r="F12" s="12"/>
      <c r="G12" s="12"/>
      <c r="H12" s="13"/>
      <c r="I12" s="12" t="str">
        <f t="shared" si="1"/>
        <v>Công nhân</v>
      </c>
      <c r="J12" s="13"/>
      <c r="L12" s="21" t="str">
        <f t="shared" si="4"/>
        <v>Giao ông Nguyễn Hoàng Tú làm  trụ trung hạ thế trạm 0 Nhánh rẽ Thọ Vực</v>
      </c>
      <c r="M12" s="21" cm="1">
        <f t="array" ref="M12">INDEX(N:R,ROW(),1)</f>
        <v>0</v>
      </c>
    </row>
    <row r="13" spans="2:14">
      <c r="B13" s="13"/>
      <c r="C13" s="12">
        <f t="shared" si="2"/>
        <v>12</v>
      </c>
      <c r="D13" s="19" t="str">
        <f t="shared" si="0"/>
        <v>Nguyễn Trọng Hữu</v>
      </c>
      <c r="E13" s="32">
        <f t="shared" si="3"/>
        <v>44015</v>
      </c>
      <c r="F13" s="12" t="s">
        <v>83</v>
      </c>
      <c r="G13" s="12"/>
      <c r="H13" s="13"/>
      <c r="I13" s="12" t="str">
        <f t="shared" si="1"/>
        <v>Công nhân</v>
      </c>
      <c r="J13" s="13"/>
      <c r="L13" s="21" t="str">
        <f t="shared" si="4"/>
        <v>Giao ông Nguyễn Trọng Hữu làm tiếp địa trụ trung hạ thế trạm Thọ Vực 2, Thọ Vực 2A, Thọ Vực 3 Nhánh rẽ Thọ Vực</v>
      </c>
      <c r="M13" s="21" t="str" cm="1">
        <f t="array" ref="M13">INDEX(N:R,ROW(),1)</f>
        <v>Thọ Vực 2, Thọ Vực 2A, Thọ Vực 3</v>
      </c>
      <c r="N13" s="21" t="s">
        <v>121</v>
      </c>
    </row>
    <row r="14" spans="2:14">
      <c r="B14" s="13"/>
      <c r="C14" s="12">
        <f t="shared" si="2"/>
        <v>13</v>
      </c>
      <c r="D14" s="19" t="str">
        <f t="shared" si="0"/>
        <v>Nguyễn Văn Hoàng Nam</v>
      </c>
      <c r="E14" s="32">
        <f t="shared" si="3"/>
        <v>44015</v>
      </c>
      <c r="F14" s="12"/>
      <c r="G14" s="12" t="s">
        <v>84</v>
      </c>
      <c r="H14" s="13"/>
      <c r="I14" s="12" t="str">
        <f t="shared" si="1"/>
        <v>Công nhân</v>
      </c>
      <c r="J14" s="13"/>
      <c r="L14" s="21" t="str">
        <f t="shared" si="4"/>
        <v>Giao ông Nguyễn Văn Hoàng Nam làm  trụ trung hạ thế trạm 0 Nhánh rẽ Thọ Vực</v>
      </c>
      <c r="M14" s="21" cm="1">
        <f t="array" ref="M14">INDEX(N:R,ROW(),1)</f>
        <v>0</v>
      </c>
    </row>
    <row r="15" spans="2:14">
      <c r="B15" s="12" t="s">
        <v>129</v>
      </c>
      <c r="C15" s="12">
        <f t="shared" si="2"/>
        <v>14</v>
      </c>
      <c r="D15" s="19" t="str">
        <f t="shared" si="0"/>
        <v>Phạm Nguyễn Hoàng Phi</v>
      </c>
      <c r="E15" s="32">
        <f t="shared" si="3"/>
        <v>44015</v>
      </c>
      <c r="F15" s="12" t="s">
        <v>83</v>
      </c>
      <c r="G15" s="12"/>
      <c r="H15" s="12"/>
      <c r="I15" s="12" t="str">
        <f t="shared" si="1"/>
        <v>Công nhân</v>
      </c>
      <c r="J15" s="13"/>
      <c r="L15" s="21" t="str">
        <f t="shared" si="4"/>
        <v>Giao ông Phạm Nguyễn Hoàng Phi làm tiếp địa trụ trung hạ thế trạm Nông trường Thọ Vực 1, Nông trường Thọ Vực 2. Nhánh rẽ Thọ Vực</v>
      </c>
      <c r="M15" s="21" t="str" cm="1">
        <f t="array" ref="M15">INDEX(N:R,ROW(),1)</f>
        <v>Nông trường Thọ Vực 1, Nông trường Thọ Vực 2.</v>
      </c>
      <c r="N15" s="21" t="s">
        <v>120</v>
      </c>
    </row>
    <row r="16" spans="2:14">
      <c r="B16" s="13"/>
      <c r="C16" s="12">
        <f t="shared" si="2"/>
        <v>15</v>
      </c>
      <c r="D16" s="19" t="str">
        <f t="shared" si="0"/>
        <v>Trần Hoàn Thái</v>
      </c>
      <c r="E16" s="32">
        <f t="shared" si="3"/>
        <v>44015</v>
      </c>
      <c r="F16" s="12"/>
      <c r="G16" s="12"/>
      <c r="H16" s="13"/>
      <c r="I16" s="12" t="str">
        <f t="shared" si="1"/>
        <v>Công nhân</v>
      </c>
      <c r="J16" s="13"/>
      <c r="L16" s="21" t="str">
        <f t="shared" si="4"/>
        <v>Giao ông Trần Hoàn Thái làm  trụ trung hạ thế trạm 0 Nhánh rẽ Thọ Vực</v>
      </c>
      <c r="M16" s="21" cm="1">
        <f t="array" ref="M16">INDEX(N:R,ROW(),1)</f>
        <v>0</v>
      </c>
    </row>
    <row r="17" spans="2:14">
      <c r="B17" s="13"/>
      <c r="C17" s="12">
        <f t="shared" si="2"/>
        <v>16</v>
      </c>
      <c r="D17" s="19" t="str">
        <f t="shared" si="0"/>
        <v>Trần Hoàng Thiện</v>
      </c>
      <c r="E17" s="32">
        <f t="shared" si="3"/>
        <v>44015</v>
      </c>
      <c r="F17" s="12" t="s">
        <v>83</v>
      </c>
      <c r="G17" s="12"/>
      <c r="H17" s="13"/>
      <c r="I17" s="12" t="str">
        <f t="shared" si="1"/>
        <v>Công nhân</v>
      </c>
      <c r="J17" s="13"/>
      <c r="L17" s="21" t="str">
        <f t="shared" si="4"/>
        <v>Giao ông Trần Hoàng Thiện làm tiếp địa trụ trung hạ thế trạm 054/001 Nhánh rẽ Thọ Vực</v>
      </c>
      <c r="M17" s="21" t="str" cm="1">
        <f t="array" ref="M17">INDEX(N:R,ROW(),1)</f>
        <v>054/001</v>
      </c>
      <c r="N17" s="21" t="s">
        <v>125</v>
      </c>
    </row>
    <row r="18" spans="2:14">
      <c r="B18" s="13"/>
      <c r="C18" s="12">
        <f t="shared" si="2"/>
        <v>17</v>
      </c>
      <c r="D18" s="19" t="str">
        <f t="shared" si="0"/>
        <v/>
      </c>
      <c r="E18" s="32" t="str">
        <f t="shared" si="3"/>
        <v/>
      </c>
      <c r="F18" s="12"/>
      <c r="G18" s="12"/>
      <c r="H18" s="13"/>
      <c r="I18" s="12" t="str">
        <f t="shared" si="1"/>
        <v/>
      </c>
      <c r="J18" s="13"/>
      <c r="L18" s="21" t="str">
        <f t="shared" si="4"/>
        <v>Giao ông  làm  trụ trung hạ thế trạm 0 Nhánh rẽ Thọ Vực</v>
      </c>
      <c r="M18" s="21" cm="1">
        <f t="array" ref="M18">INDEX(N:R,ROW(),1)</f>
        <v>0</v>
      </c>
    </row>
    <row r="19" spans="2:14">
      <c r="B19" s="13"/>
      <c r="C19" s="12">
        <f t="shared" si="2"/>
        <v>18</v>
      </c>
      <c r="D19" s="19" t="str">
        <f t="shared" si="0"/>
        <v/>
      </c>
      <c r="E19" s="32" t="str">
        <f t="shared" si="3"/>
        <v/>
      </c>
      <c r="F19" s="12" t="s">
        <v>83</v>
      </c>
      <c r="G19" s="12" t="s">
        <v>84</v>
      </c>
      <c r="H19" s="13"/>
      <c r="I19" s="12" t="str">
        <f t="shared" si="1"/>
        <v/>
      </c>
      <c r="J19" s="13"/>
      <c r="L19" s="21" t="str">
        <f t="shared" si="4"/>
        <v>Giao ông  làm tiếp địa trụ trung hạ thế trạm 001A Nhánh rẽ Thọ Vực</v>
      </c>
      <c r="M19" s="21" t="str" cm="1">
        <f t="array" ref="M19">INDEX(N:R,ROW(),1)</f>
        <v>001A</v>
      </c>
      <c r="N19" s="21" t="s">
        <v>122</v>
      </c>
    </row>
    <row r="20" spans="2:14">
      <c r="B20" s="13"/>
      <c r="C20" s="12">
        <f t="shared" si="2"/>
        <v>19</v>
      </c>
      <c r="D20" s="19" t="str">
        <f t="shared" si="0"/>
        <v/>
      </c>
      <c r="E20" s="32" t="str">
        <f t="shared" si="3"/>
        <v/>
      </c>
      <c r="F20" s="12"/>
      <c r="G20" s="12"/>
      <c r="H20" s="13"/>
      <c r="I20" s="12" t="str">
        <f t="shared" si="1"/>
        <v/>
      </c>
      <c r="J20" s="13"/>
      <c r="L20" s="21" t="str">
        <f t="shared" si="4"/>
        <v>Giao ông  làm  trụ trung hạ thế trạm 0 Nhánh rẽ Thọ Vực</v>
      </c>
      <c r="M20" s="21" cm="1">
        <f t="array" ref="M20">INDEX(N:R,ROW(),1)</f>
        <v>0</v>
      </c>
    </row>
    <row r="21" spans="2:14">
      <c r="B21" s="12" t="s">
        <v>129</v>
      </c>
      <c r="C21" s="12">
        <f t="shared" si="2"/>
        <v>20</v>
      </c>
      <c r="D21" s="19" t="str">
        <f t="shared" si="0"/>
        <v/>
      </c>
      <c r="E21" s="32" t="str">
        <f t="shared" si="3"/>
        <v/>
      </c>
      <c r="F21" s="12"/>
      <c r="G21" s="12"/>
      <c r="H21" s="12"/>
      <c r="I21" s="12" t="str">
        <f t="shared" si="1"/>
        <v/>
      </c>
      <c r="J21" s="13"/>
      <c r="L21" s="21" t="str">
        <f t="shared" si="4"/>
        <v>Giao ông  làm  trụ trung hạ thế trạm 0 Nhánh rẽ Thọ Vực</v>
      </c>
      <c r="M21" s="21" cm="1">
        <f t="array" ref="M21">INDEX(N:R,ROW(),1)</f>
        <v>0</v>
      </c>
    </row>
    <row r="22" spans="2:14">
      <c r="C22" s="12">
        <f t="shared" si="2"/>
        <v>21</v>
      </c>
      <c r="D22" s="19" t="str">
        <f t="shared" si="0"/>
        <v/>
      </c>
      <c r="E22" s="32" t="str">
        <f t="shared" si="3"/>
        <v/>
      </c>
      <c r="F22" s="12"/>
      <c r="G22" s="12"/>
      <c r="H22" s="13"/>
      <c r="I22" s="12" t="str">
        <f t="shared" si="1"/>
        <v/>
      </c>
      <c r="J22" s="13"/>
      <c r="L22" s="21" t="str">
        <f t="shared" si="4"/>
        <v>Giao ông  làm  trụ trung hạ thế trạm 0 Nhánh rẽ Thọ Vực</v>
      </c>
      <c r="M22" s="21" cm="1">
        <f t="array" ref="M22">INDEX(N:R,ROW(),1)</f>
        <v>0</v>
      </c>
    </row>
    <row r="23" spans="2:14">
      <c r="C23" s="12">
        <f t="shared" si="2"/>
        <v>22</v>
      </c>
      <c r="D23" s="19" t="str">
        <f t="shared" si="0"/>
        <v/>
      </c>
      <c r="E23" s="32" t="str">
        <f t="shared" si="3"/>
        <v/>
      </c>
      <c r="F23" s="12"/>
      <c r="G23" s="12" t="s">
        <v>84</v>
      </c>
      <c r="H23" s="13"/>
      <c r="I23" s="12" t="str">
        <f t="shared" si="1"/>
        <v/>
      </c>
      <c r="J23" s="13"/>
      <c r="L23" s="21" t="str">
        <f t="shared" si="4"/>
        <v>Giao ông  làm  trụ trung hạ thế trạm 0 Nhánh rẽ Thọ Vực</v>
      </c>
      <c r="M23" s="21" cm="1">
        <f t="array" ref="M23">INDEX(N:R,ROW(),1)</f>
        <v>0</v>
      </c>
    </row>
    <row r="24" spans="2:14">
      <c r="C24" s="12">
        <f t="shared" si="2"/>
        <v>23</v>
      </c>
      <c r="D24" s="19" t="str">
        <f t="shared" si="0"/>
        <v/>
      </c>
      <c r="E24" s="32" t="str">
        <f t="shared" si="3"/>
        <v/>
      </c>
      <c r="F24" s="12"/>
      <c r="G24" s="12"/>
      <c r="H24" s="13"/>
      <c r="I24" s="12" t="str">
        <f t="shared" si="1"/>
        <v/>
      </c>
      <c r="J24" s="13"/>
      <c r="L24" s="21" t="str">
        <f t="shared" si="4"/>
        <v>Giao ông  làm  trụ trung hạ thế trạm 0 Nhánh rẽ Thọ Vực</v>
      </c>
      <c r="M24" s="21" cm="1">
        <f t="array" ref="M24">INDEX(N:R,ROW(),1)</f>
        <v>0</v>
      </c>
    </row>
    <row r="25" spans="2:14">
      <c r="C25" s="12">
        <f t="shared" si="2"/>
        <v>24</v>
      </c>
      <c r="D25" s="19" t="str">
        <f t="shared" si="0"/>
        <v/>
      </c>
      <c r="E25" s="32" t="str">
        <f t="shared" si="3"/>
        <v/>
      </c>
      <c r="F25" s="12"/>
      <c r="G25" s="12"/>
      <c r="H25" s="13"/>
      <c r="I25" s="12" t="str">
        <f t="shared" si="1"/>
        <v/>
      </c>
      <c r="J25" s="13"/>
      <c r="L25" s="21" t="str">
        <f t="shared" si="4"/>
        <v>Giao ông  làm  trụ trung hạ thế trạm 0 Nhánh rẽ Thọ Vực</v>
      </c>
      <c r="M25" s="21" cm="1">
        <f t="array" ref="M25">INDEX(N:R,ROW(),1)</f>
        <v>0</v>
      </c>
    </row>
    <row r="26" spans="2:14">
      <c r="C26" s="12">
        <f t="shared" si="2"/>
        <v>25</v>
      </c>
      <c r="D26" s="19" t="str">
        <f t="shared" si="0"/>
        <v/>
      </c>
      <c r="E26" s="32" t="str">
        <f t="shared" si="3"/>
        <v/>
      </c>
      <c r="F26" s="12"/>
      <c r="G26" s="12"/>
      <c r="H26" s="13"/>
      <c r="I26" s="12" t="str">
        <f t="shared" si="1"/>
        <v/>
      </c>
      <c r="J26" s="13"/>
      <c r="L26" s="21" t="str">
        <f t="shared" si="4"/>
        <v>Giao ông  làm  trụ trung hạ thế trạm 0 Nhánh rẽ Thọ Vực</v>
      </c>
      <c r="M26" s="21" cm="1">
        <f t="array" ref="M26">INDEX(N:R,ROW(),1)</f>
        <v>0</v>
      </c>
    </row>
    <row r="27" spans="2:14">
      <c r="C27" s="12">
        <f t="shared" si="2"/>
        <v>26</v>
      </c>
      <c r="D27" s="19" t="str">
        <f t="shared" si="0"/>
        <v/>
      </c>
      <c r="E27" s="32" t="str">
        <f t="shared" si="3"/>
        <v/>
      </c>
      <c r="F27" s="12"/>
      <c r="G27" s="12"/>
      <c r="H27" s="13"/>
      <c r="I27" s="12" t="str">
        <f t="shared" si="1"/>
        <v/>
      </c>
      <c r="J27" s="13"/>
      <c r="L27" s="21" t="str">
        <f t="shared" ref="L27" si="5">"Giao ông "&amp;D27&amp;" làm "&amp;LOWER(F27)&amp;" trụ trung hạ thế trạm "&amp;M27&amp;" "&amp;$N$1</f>
        <v>Giao ông  làm  trụ trung hạ thế trạm 0 Nhánh rẽ Thọ Vực</v>
      </c>
      <c r="M27" s="21" cm="1">
        <f t="array" ref="M27">INDEX(N:R,ROW(),1)</f>
        <v>0</v>
      </c>
    </row>
  </sheetData>
  <autoFilter ref="C1:L2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55"/>
  <sheetViews>
    <sheetView showZeros="0" workbookViewId="0">
      <selection activeCell="F10" sqref="F10"/>
    </sheetView>
  </sheetViews>
  <sheetFormatPr defaultRowHeight="15"/>
  <cols>
    <col min="5" max="5" width="30.140625" bestFit="1" customWidth="1"/>
    <col min="7" max="7" width="9" hidden="1" customWidth="1"/>
    <col min="8" max="8" width="18.5703125" bestFit="1" customWidth="1"/>
    <col min="10" max="10" width="12.85546875" customWidth="1"/>
    <col min="11" max="11" width="11.140625" customWidth="1"/>
    <col min="13" max="13" width="12" bestFit="1" customWidth="1"/>
  </cols>
  <sheetData>
    <row r="1" spans="3:17" s="42" customFormat="1" ht="30.6" customHeight="1">
      <c r="C1" s="42" t="s">
        <v>66</v>
      </c>
      <c r="D1" s="39" t="s">
        <v>21</v>
      </c>
      <c r="E1" s="39" t="s">
        <v>15</v>
      </c>
      <c r="F1" s="39" t="s">
        <v>22</v>
      </c>
      <c r="G1" s="39" t="s">
        <v>20</v>
      </c>
      <c r="H1" s="39" t="s">
        <v>18</v>
      </c>
      <c r="I1" s="39" t="s">
        <v>19</v>
      </c>
      <c r="J1" s="40">
        <v>3</v>
      </c>
      <c r="K1" s="41" t="s">
        <v>81</v>
      </c>
      <c r="L1" s="41" t="s">
        <v>82</v>
      </c>
      <c r="M1" s="42">
        <v>20200880312</v>
      </c>
      <c r="N1" s="42">
        <f t="shared" ref="N1:Q1" si="0">COLUMN()-COLUMN($J$1)</f>
        <v>4</v>
      </c>
      <c r="O1" s="42">
        <f t="shared" si="0"/>
        <v>5</v>
      </c>
      <c r="P1" s="42">
        <f t="shared" si="0"/>
        <v>6</v>
      </c>
      <c r="Q1" s="42">
        <f t="shared" si="0"/>
        <v>7</v>
      </c>
    </row>
    <row r="2" spans="3:17" ht="16.5">
      <c r="C2" t="s">
        <v>66</v>
      </c>
      <c r="D2" s="15">
        <f>SUM($J$2:J2)</f>
        <v>1</v>
      </c>
      <c r="E2" s="18" t="s">
        <v>74</v>
      </c>
      <c r="F2" s="18"/>
      <c r="G2" s="18"/>
      <c r="H2" s="43" t="s">
        <v>27</v>
      </c>
      <c r="I2" s="18"/>
      <c r="J2" cm="1">
        <f t="array" ref="J2">INDEX(K:Q,ROW(),$J$1)</f>
        <v>1</v>
      </c>
      <c r="M2">
        <v>1</v>
      </c>
    </row>
    <row r="3" spans="3:17" ht="16.5">
      <c r="C3" t="s">
        <v>66</v>
      </c>
      <c r="D3" s="15">
        <f>SUM($J$2:J3)</f>
        <v>2</v>
      </c>
      <c r="E3" s="16" t="s">
        <v>178</v>
      </c>
      <c r="F3" s="17"/>
      <c r="G3" s="17"/>
      <c r="H3" s="15" t="s">
        <v>79</v>
      </c>
      <c r="I3" s="15"/>
      <c r="J3" cm="1">
        <f t="array" ref="J3">INDEX(K:Q,ROW(),$J$1)</f>
        <v>1</v>
      </c>
      <c r="M3">
        <v>1</v>
      </c>
    </row>
    <row r="4" spans="3:17" ht="16.5">
      <c r="C4" t="s">
        <v>66</v>
      </c>
      <c r="D4" s="15">
        <f>SUM($J$2:J4)</f>
        <v>3</v>
      </c>
      <c r="E4" s="16" t="s">
        <v>35</v>
      </c>
      <c r="F4" s="17">
        <v>44015</v>
      </c>
      <c r="G4" s="17">
        <v>43954</v>
      </c>
      <c r="H4" s="15" t="s">
        <v>24</v>
      </c>
      <c r="I4" s="15"/>
      <c r="J4" cm="1">
        <f t="array" ref="J4">INDEX(K:Q,ROW(),$J$1)</f>
        <v>1</v>
      </c>
      <c r="K4" s="6">
        <v>1</v>
      </c>
      <c r="L4" s="6">
        <v>1</v>
      </c>
      <c r="M4">
        <v>1</v>
      </c>
    </row>
    <row r="5" spans="3:17" ht="16.5">
      <c r="C5" t="s">
        <v>66</v>
      </c>
      <c r="D5" s="15">
        <f>SUM($J$2:J5)</f>
        <v>3</v>
      </c>
      <c r="E5" s="16" t="s">
        <v>29</v>
      </c>
      <c r="F5" s="17">
        <v>44015</v>
      </c>
      <c r="G5" s="17">
        <v>43955</v>
      </c>
      <c r="H5" s="15" t="s">
        <v>24</v>
      </c>
      <c r="I5" s="15"/>
      <c r="J5" cm="1">
        <f t="array" ref="J5">INDEX(K:Q,ROW(),$J$1)</f>
        <v>0</v>
      </c>
      <c r="K5" s="6">
        <v>1</v>
      </c>
      <c r="L5" s="6">
        <v>1</v>
      </c>
    </row>
    <row r="6" spans="3:17" ht="16.5">
      <c r="C6" t="s">
        <v>66</v>
      </c>
      <c r="D6" s="15">
        <f>SUM($J$2:J6)</f>
        <v>3</v>
      </c>
      <c r="E6" s="16" t="s">
        <v>63</v>
      </c>
      <c r="F6" s="17">
        <v>44016</v>
      </c>
      <c r="G6" s="17">
        <v>43955</v>
      </c>
      <c r="H6" s="15" t="s">
        <v>24</v>
      </c>
      <c r="I6" s="15"/>
      <c r="J6" cm="1">
        <f t="array" ref="J6">INDEX(K:Q,ROW(),$J$1)</f>
        <v>0</v>
      </c>
      <c r="K6" s="6">
        <v>1</v>
      </c>
      <c r="L6" s="6">
        <v>1</v>
      </c>
    </row>
    <row r="7" spans="3:17" ht="16.5">
      <c r="C7" t="s">
        <v>66</v>
      </c>
      <c r="D7" s="15">
        <f>SUM($J$2:J7)</f>
        <v>4</v>
      </c>
      <c r="E7" s="16" t="s">
        <v>49</v>
      </c>
      <c r="F7" s="17">
        <v>44015</v>
      </c>
      <c r="G7" s="17">
        <v>43955</v>
      </c>
      <c r="H7" s="15" t="s">
        <v>24</v>
      </c>
      <c r="I7" s="15"/>
      <c r="J7" cm="1">
        <f t="array" ref="J7">INDEX(K:Q,ROW(),$J$1)</f>
        <v>1</v>
      </c>
      <c r="K7" s="6">
        <v>1</v>
      </c>
      <c r="L7" s="6">
        <v>1</v>
      </c>
      <c r="M7">
        <v>1</v>
      </c>
    </row>
    <row r="8" spans="3:17" ht="16.5">
      <c r="C8" t="s">
        <v>66</v>
      </c>
      <c r="D8" s="15">
        <f>SUM($J$2:J8)</f>
        <v>5</v>
      </c>
      <c r="E8" s="16" t="s">
        <v>38</v>
      </c>
      <c r="F8" s="17">
        <v>44015</v>
      </c>
      <c r="G8" s="17">
        <v>43956</v>
      </c>
      <c r="H8" s="15" t="s">
        <v>24</v>
      </c>
      <c r="I8" s="15"/>
      <c r="J8" cm="1">
        <f t="array" ref="J8">INDEX(K:Q,ROW(),$J$1)</f>
        <v>1</v>
      </c>
      <c r="K8" s="6">
        <v>1</v>
      </c>
      <c r="L8" s="6">
        <v>1</v>
      </c>
      <c r="M8">
        <v>1</v>
      </c>
    </row>
    <row r="9" spans="3:17" ht="16.5">
      <c r="C9" t="s">
        <v>66</v>
      </c>
      <c r="D9" s="15">
        <f>SUM($J$2:J9)</f>
        <v>6</v>
      </c>
      <c r="E9" s="16" t="s">
        <v>41</v>
      </c>
      <c r="F9" s="17">
        <v>44016</v>
      </c>
      <c r="G9" s="17">
        <v>43955</v>
      </c>
      <c r="H9" s="15" t="s">
        <v>24</v>
      </c>
      <c r="I9" s="15"/>
      <c r="J9" cm="1">
        <f t="array" ref="J9">INDEX(K:Q,ROW(),$J$1)</f>
        <v>1</v>
      </c>
      <c r="K9" s="6">
        <v>1</v>
      </c>
      <c r="L9" s="6">
        <v>1</v>
      </c>
      <c r="M9">
        <v>1</v>
      </c>
    </row>
    <row r="10" spans="3:17" ht="16.5">
      <c r="C10" t="s">
        <v>66</v>
      </c>
      <c r="D10" s="15">
        <f>SUM($J$2:J10)</f>
        <v>7</v>
      </c>
      <c r="E10" s="16" t="s">
        <v>25</v>
      </c>
      <c r="F10" s="17">
        <v>44016</v>
      </c>
      <c r="G10" s="17">
        <v>43955</v>
      </c>
      <c r="H10" s="15" t="s">
        <v>24</v>
      </c>
      <c r="I10" s="15"/>
      <c r="J10" cm="1">
        <f t="array" ref="J10">INDEX(K:Q,ROW(),$J$1)</f>
        <v>1</v>
      </c>
      <c r="K10" s="6">
        <v>1</v>
      </c>
      <c r="L10" s="6">
        <v>1</v>
      </c>
      <c r="M10">
        <v>1</v>
      </c>
    </row>
    <row r="11" spans="3:17" ht="16.5">
      <c r="C11" t="s">
        <v>66</v>
      </c>
      <c r="D11" s="15">
        <f>SUM($J$2:J11)</f>
        <v>8</v>
      </c>
      <c r="E11" s="16" t="s">
        <v>39</v>
      </c>
      <c r="F11" s="17">
        <v>44015</v>
      </c>
      <c r="G11" s="17">
        <v>43954</v>
      </c>
      <c r="H11" s="15" t="s">
        <v>24</v>
      </c>
      <c r="I11" s="15"/>
      <c r="J11" cm="1">
        <f t="array" ref="J11">INDEX(K:Q,ROW(),$J$1)</f>
        <v>1</v>
      </c>
      <c r="K11" s="6">
        <v>1</v>
      </c>
      <c r="L11" s="6">
        <v>1</v>
      </c>
      <c r="M11">
        <v>1</v>
      </c>
    </row>
    <row r="12" spans="3:17" ht="16.5">
      <c r="C12" t="s">
        <v>66</v>
      </c>
      <c r="D12" s="15">
        <f>SUM($J$2:J12)</f>
        <v>8</v>
      </c>
      <c r="E12" s="16" t="s">
        <v>46</v>
      </c>
      <c r="F12" s="17">
        <v>44015</v>
      </c>
      <c r="G12" s="17">
        <v>43956</v>
      </c>
      <c r="H12" s="15" t="s">
        <v>24</v>
      </c>
      <c r="I12" s="15"/>
      <c r="J12" cm="1">
        <f t="array" ref="J12">INDEX(K:Q,ROW(),$J$1)</f>
        <v>0</v>
      </c>
      <c r="K12" s="6">
        <v>1</v>
      </c>
      <c r="L12" s="6">
        <v>1</v>
      </c>
    </row>
    <row r="13" spans="3:17" ht="16.5">
      <c r="C13" t="s">
        <v>66</v>
      </c>
      <c r="D13" s="15">
        <f>SUM($J$2:J13)</f>
        <v>9</v>
      </c>
      <c r="E13" s="16" t="s">
        <v>28</v>
      </c>
      <c r="F13" s="17">
        <v>44015</v>
      </c>
      <c r="G13" s="17">
        <v>43954</v>
      </c>
      <c r="H13" s="15" t="s">
        <v>24</v>
      </c>
      <c r="I13" s="15"/>
      <c r="J13" cm="1">
        <f t="array" ref="J13">INDEX(K:Q,ROW(),$J$1)</f>
        <v>1</v>
      </c>
      <c r="K13" s="6">
        <v>1</v>
      </c>
      <c r="L13" s="6">
        <v>1</v>
      </c>
      <c r="M13">
        <v>1</v>
      </c>
    </row>
    <row r="14" spans="3:17" ht="16.5">
      <c r="C14" t="s">
        <v>66</v>
      </c>
      <c r="D14" s="15">
        <f>SUM($J$2:J14)</f>
        <v>10</v>
      </c>
      <c r="E14" s="16" t="s">
        <v>56</v>
      </c>
      <c r="F14" s="17">
        <v>44015</v>
      </c>
      <c r="G14" s="17">
        <v>43954</v>
      </c>
      <c r="H14" s="15" t="s">
        <v>24</v>
      </c>
      <c r="I14" s="15"/>
      <c r="J14" cm="1">
        <f t="array" ref="J14">INDEX(K:Q,ROW(),$J$1)</f>
        <v>1</v>
      </c>
      <c r="K14" s="6">
        <v>1</v>
      </c>
      <c r="L14" s="6">
        <v>1</v>
      </c>
      <c r="M14">
        <v>1</v>
      </c>
    </row>
    <row r="15" spans="3:17" ht="16.5">
      <c r="C15" t="s">
        <v>66</v>
      </c>
      <c r="D15" s="15">
        <f>SUM($J$2:J15)</f>
        <v>11</v>
      </c>
      <c r="E15" s="16" t="s">
        <v>32</v>
      </c>
      <c r="F15" s="17">
        <v>44015</v>
      </c>
      <c r="G15" s="17">
        <v>43955</v>
      </c>
      <c r="H15" s="15" t="s">
        <v>24</v>
      </c>
      <c r="I15" s="15"/>
      <c r="J15" cm="1">
        <f t="array" ref="J15">INDEX(K:Q,ROW(),$J$1)</f>
        <v>1</v>
      </c>
      <c r="K15" s="6">
        <v>1</v>
      </c>
      <c r="L15" s="6">
        <v>1</v>
      </c>
      <c r="M15">
        <v>1</v>
      </c>
    </row>
    <row r="16" spans="3:17" ht="16.5">
      <c r="C16" t="s">
        <v>66</v>
      </c>
      <c r="D16" s="15">
        <f>SUM($J$2:J16)</f>
        <v>11</v>
      </c>
      <c r="E16" s="16" t="s">
        <v>73</v>
      </c>
      <c r="F16" s="17">
        <v>44015</v>
      </c>
      <c r="G16" s="17">
        <v>43955</v>
      </c>
      <c r="H16" s="15" t="s">
        <v>24</v>
      </c>
      <c r="I16" s="15"/>
      <c r="J16" cm="1">
        <f t="array" ref="J16">INDEX(K:Q,ROW(),$J$1)</f>
        <v>0</v>
      </c>
      <c r="K16" s="6">
        <v>1</v>
      </c>
      <c r="L16" s="6">
        <v>1</v>
      </c>
    </row>
    <row r="17" spans="3:13" ht="16.5">
      <c r="C17" t="s">
        <v>66</v>
      </c>
      <c r="D17" s="15">
        <f>SUM($J$2:J17)</f>
        <v>11</v>
      </c>
      <c r="E17" s="16" t="s">
        <v>58</v>
      </c>
      <c r="F17" s="17">
        <v>44015</v>
      </c>
      <c r="G17" s="17">
        <v>43954</v>
      </c>
      <c r="H17" s="15" t="s">
        <v>24</v>
      </c>
      <c r="I17" s="15"/>
      <c r="J17" cm="1">
        <f t="array" ref="J17">INDEX(K:Q,ROW(),$J$1)</f>
        <v>0</v>
      </c>
      <c r="K17" s="6">
        <v>1</v>
      </c>
      <c r="L17" s="6">
        <v>1</v>
      </c>
    </row>
    <row r="18" spans="3:13" ht="16.5">
      <c r="C18" t="s">
        <v>66</v>
      </c>
      <c r="D18" s="15">
        <f>SUM($J$2:J18)</f>
        <v>11</v>
      </c>
      <c r="E18" s="16" t="s">
        <v>62</v>
      </c>
      <c r="F18" s="17">
        <v>44015</v>
      </c>
      <c r="G18" s="17">
        <v>43956</v>
      </c>
      <c r="H18" s="15" t="s">
        <v>24</v>
      </c>
      <c r="I18" s="15"/>
      <c r="J18" cm="1">
        <f t="array" ref="J18">INDEX(K:Q,ROW(),$J$1)</f>
        <v>0</v>
      </c>
      <c r="K18" s="6">
        <v>1</v>
      </c>
      <c r="L18" s="6">
        <v>1</v>
      </c>
    </row>
    <row r="19" spans="3:13" ht="16.5">
      <c r="C19" t="s">
        <v>66</v>
      </c>
      <c r="D19" s="15">
        <f>SUM($J$2:J19)</f>
        <v>12</v>
      </c>
      <c r="E19" s="16" t="s">
        <v>40</v>
      </c>
      <c r="F19" s="17">
        <v>44015</v>
      </c>
      <c r="G19" s="17">
        <v>43954</v>
      </c>
      <c r="H19" s="15" t="s">
        <v>24</v>
      </c>
      <c r="I19" s="15"/>
      <c r="J19" cm="1">
        <f t="array" ref="J19">INDEX(K:Q,ROW(),$J$1)</f>
        <v>1</v>
      </c>
      <c r="K19" s="6">
        <v>1</v>
      </c>
      <c r="L19" s="6">
        <v>1</v>
      </c>
      <c r="M19">
        <v>1</v>
      </c>
    </row>
    <row r="20" spans="3:13" ht="16.5">
      <c r="C20" t="s">
        <v>66</v>
      </c>
      <c r="D20" s="15">
        <f>SUM($J$2:J20)</f>
        <v>13</v>
      </c>
      <c r="E20" s="16" t="s">
        <v>68</v>
      </c>
      <c r="F20" s="17">
        <v>44015</v>
      </c>
      <c r="G20" s="17">
        <v>43955</v>
      </c>
      <c r="H20" s="15" t="s">
        <v>24</v>
      </c>
      <c r="I20" s="15"/>
      <c r="J20" cm="1">
        <f t="array" ref="J20">INDEX(K:Q,ROW(),$J$1)</f>
        <v>1</v>
      </c>
      <c r="K20" s="6">
        <v>1</v>
      </c>
      <c r="L20" s="6">
        <v>1</v>
      </c>
      <c r="M20">
        <v>1</v>
      </c>
    </row>
    <row r="21" spans="3:13" ht="16.5">
      <c r="C21" t="s">
        <v>66</v>
      </c>
      <c r="D21" s="15">
        <f>SUM($J$2:J21)</f>
        <v>14</v>
      </c>
      <c r="E21" s="16" t="s">
        <v>45</v>
      </c>
      <c r="F21" s="17">
        <v>44015</v>
      </c>
      <c r="G21" s="17">
        <v>43954</v>
      </c>
      <c r="H21" s="15" t="s">
        <v>24</v>
      </c>
      <c r="I21" s="15"/>
      <c r="J21" cm="1">
        <f t="array" ref="J21">INDEX(K:Q,ROW(),$J$1)</f>
        <v>1</v>
      </c>
      <c r="K21" s="6">
        <v>1</v>
      </c>
      <c r="L21" s="6">
        <v>1</v>
      </c>
      <c r="M21">
        <v>1</v>
      </c>
    </row>
    <row r="22" spans="3:13" ht="16.5">
      <c r="C22" t="s">
        <v>66</v>
      </c>
      <c r="D22" s="15">
        <f>SUM($J$2:J22)</f>
        <v>15</v>
      </c>
      <c r="E22" s="16" t="s">
        <v>48</v>
      </c>
      <c r="F22" s="17">
        <v>44015</v>
      </c>
      <c r="G22" s="17">
        <v>43954</v>
      </c>
      <c r="H22" s="15" t="s">
        <v>24</v>
      </c>
      <c r="I22" s="15"/>
      <c r="J22" cm="1">
        <f t="array" ref="J22">INDEX(K:Q,ROW(),$J$1)</f>
        <v>1</v>
      </c>
      <c r="K22" s="6">
        <v>1</v>
      </c>
      <c r="L22" s="6">
        <v>1</v>
      </c>
      <c r="M22">
        <v>1</v>
      </c>
    </row>
    <row r="23" spans="3:13" ht="16.5">
      <c r="C23" t="s">
        <v>66</v>
      </c>
      <c r="D23" s="15">
        <f>SUM($J$2:J23)</f>
        <v>16</v>
      </c>
      <c r="E23" s="16" t="s">
        <v>54</v>
      </c>
      <c r="F23" s="17">
        <v>44015</v>
      </c>
      <c r="G23" s="17">
        <v>43954</v>
      </c>
      <c r="H23" s="15" t="s">
        <v>24</v>
      </c>
      <c r="I23" s="15"/>
      <c r="J23" cm="1">
        <f t="array" ref="J23">INDEX(K:Q,ROW(),$J$1)</f>
        <v>1</v>
      </c>
      <c r="K23" s="6">
        <v>1</v>
      </c>
      <c r="L23" s="6">
        <v>1</v>
      </c>
      <c r="M23">
        <v>1</v>
      </c>
    </row>
    <row r="24" spans="3:13" ht="16.5">
      <c r="D24" s="15">
        <f>SUM($J$2:J24)</f>
        <v>16</v>
      </c>
      <c r="E24" s="16" t="s">
        <v>23</v>
      </c>
      <c r="F24" s="17">
        <v>44016</v>
      </c>
      <c r="G24" s="17"/>
      <c r="H24" s="15" t="s">
        <v>24</v>
      </c>
      <c r="I24" s="15"/>
      <c r="J24" cm="1">
        <f t="array" ref="J24">INDEX(K:Q,ROW(),$J$1)</f>
        <v>0</v>
      </c>
      <c r="K24" s="6"/>
      <c r="L24" s="6"/>
    </row>
    <row r="25" spans="3:13" ht="16.5">
      <c r="D25" s="15">
        <f>SUM($J$2:J25)</f>
        <v>16</v>
      </c>
      <c r="E25" s="16" t="s">
        <v>30</v>
      </c>
      <c r="F25" s="17">
        <v>44014</v>
      </c>
      <c r="G25" s="17"/>
      <c r="H25" s="15" t="s">
        <v>24</v>
      </c>
      <c r="I25" s="15"/>
      <c r="J25" cm="1">
        <f t="array" ref="J25">INDEX(K:Q,ROW(),$J$1)</f>
        <v>0</v>
      </c>
    </row>
    <row r="26" spans="3:13" ht="16.5">
      <c r="D26" s="15">
        <f>SUM($J$2:J26)</f>
        <v>16</v>
      </c>
      <c r="E26" s="16" t="s">
        <v>31</v>
      </c>
      <c r="F26" s="17">
        <v>44016</v>
      </c>
      <c r="G26" s="17">
        <v>43956</v>
      </c>
      <c r="H26" s="15" t="s">
        <v>24</v>
      </c>
      <c r="I26" s="15"/>
      <c r="J26" cm="1">
        <f t="array" ref="J26">INDEX(K:Q,ROW(),$J$1)</f>
        <v>0</v>
      </c>
      <c r="L26">
        <v>1</v>
      </c>
    </row>
    <row r="27" spans="3:13" ht="16.5">
      <c r="D27" s="15">
        <f>SUM($J$2:J27)</f>
        <v>16</v>
      </c>
      <c r="E27" s="16" t="s">
        <v>33</v>
      </c>
      <c r="F27" s="17">
        <v>44016</v>
      </c>
      <c r="G27" s="17">
        <v>43955</v>
      </c>
      <c r="H27" s="15" t="s">
        <v>24</v>
      </c>
      <c r="I27" s="15"/>
      <c r="J27" cm="1">
        <f t="array" ref="J27">INDEX(K:Q,ROW(),$J$1)</f>
        <v>0</v>
      </c>
      <c r="L27">
        <v>1</v>
      </c>
    </row>
    <row r="28" spans="3:13" ht="16.5">
      <c r="D28" s="15">
        <f>SUM($J$2:J28)</f>
        <v>16</v>
      </c>
      <c r="E28" s="16" t="s">
        <v>34</v>
      </c>
      <c r="F28" s="17">
        <v>44014</v>
      </c>
      <c r="G28" s="17"/>
      <c r="H28" s="15" t="s">
        <v>24</v>
      </c>
      <c r="I28" s="15"/>
      <c r="J28" cm="1">
        <f t="array" ref="J28">INDEX(K:Q,ROW(),$J$1)</f>
        <v>0</v>
      </c>
    </row>
    <row r="29" spans="3:13" ht="16.5">
      <c r="D29" s="15">
        <f>SUM($J$2:J29)</f>
        <v>16</v>
      </c>
      <c r="E29" s="16" t="s">
        <v>78</v>
      </c>
      <c r="F29" s="17"/>
      <c r="G29" s="17"/>
      <c r="H29" s="15" t="s">
        <v>79</v>
      </c>
      <c r="I29" s="15"/>
      <c r="J29" cm="1">
        <f t="array" ref="J29">INDEX(K:Q,ROW(),$J$1)</f>
        <v>0</v>
      </c>
    </row>
    <row r="30" spans="3:13" ht="16.5">
      <c r="D30" s="15">
        <f>SUM($J$2:J30)</f>
        <v>16</v>
      </c>
      <c r="E30" s="16" t="s">
        <v>36</v>
      </c>
      <c r="F30" s="17">
        <v>44014</v>
      </c>
      <c r="G30" s="17"/>
      <c r="H30" s="15" t="s">
        <v>24</v>
      </c>
      <c r="I30" s="15"/>
      <c r="J30" cm="1">
        <f t="array" ref="J30">INDEX(K:Q,ROW(),$J$1)</f>
        <v>0</v>
      </c>
    </row>
    <row r="31" spans="3:13" ht="16.5">
      <c r="D31" s="15">
        <f>SUM($J$2:J31)</f>
        <v>16</v>
      </c>
      <c r="E31" s="16" t="s">
        <v>37</v>
      </c>
      <c r="F31" s="17">
        <v>44014</v>
      </c>
      <c r="G31" s="17"/>
      <c r="H31" s="15" t="s">
        <v>24</v>
      </c>
      <c r="I31" s="15"/>
      <c r="J31" cm="1">
        <f t="array" ref="J31">INDEX(K:Q,ROW(),$J$1)</f>
        <v>0</v>
      </c>
    </row>
    <row r="32" spans="3:13" ht="16.5">
      <c r="D32" s="15">
        <f>SUM($J$2:J32)</f>
        <v>16</v>
      </c>
      <c r="E32" s="16" t="s">
        <v>42</v>
      </c>
      <c r="F32" s="17">
        <v>44014</v>
      </c>
      <c r="G32" s="17"/>
      <c r="H32" s="15" t="s">
        <v>24</v>
      </c>
      <c r="I32" s="15"/>
      <c r="J32" cm="1">
        <f t="array" ref="J32">INDEX(K:Q,ROW(),$J$1)</f>
        <v>0</v>
      </c>
    </row>
    <row r="33" spans="4:12" ht="16.5">
      <c r="D33" s="15">
        <f>SUM($J$2:J33)</f>
        <v>16</v>
      </c>
      <c r="E33" s="16" t="s">
        <v>43</v>
      </c>
      <c r="F33" s="17">
        <v>44014</v>
      </c>
      <c r="G33" s="17"/>
      <c r="H33" s="15" t="s">
        <v>24</v>
      </c>
      <c r="I33" s="15"/>
      <c r="J33" cm="1">
        <f t="array" ref="J33">INDEX(K:Q,ROW(),$J$1)</f>
        <v>0</v>
      </c>
    </row>
    <row r="34" spans="4:12" ht="16.5">
      <c r="D34" s="15">
        <f>SUM($J$2:J34)</f>
        <v>16</v>
      </c>
      <c r="E34" s="16" t="s">
        <v>44</v>
      </c>
      <c r="F34" s="17">
        <v>44015</v>
      </c>
      <c r="G34" s="17"/>
      <c r="H34" s="15" t="s">
        <v>24</v>
      </c>
      <c r="I34" s="15"/>
      <c r="J34" cm="1">
        <f t="array" ref="J34">INDEX(K:Q,ROW(),$J$1)</f>
        <v>0</v>
      </c>
    </row>
    <row r="35" spans="4:12" ht="16.5">
      <c r="D35" s="15">
        <f>SUM($J$2:J35)</f>
        <v>16</v>
      </c>
      <c r="E35" s="16" t="s">
        <v>47</v>
      </c>
      <c r="F35" s="17"/>
      <c r="G35" s="17">
        <v>43955</v>
      </c>
      <c r="H35" s="15" t="s">
        <v>79</v>
      </c>
      <c r="I35" s="15"/>
      <c r="J35" cm="1">
        <f t="array" ref="J35">INDEX(K:Q,ROW(),$J$1)</f>
        <v>0</v>
      </c>
      <c r="K35">
        <v>1</v>
      </c>
      <c r="L35">
        <v>1</v>
      </c>
    </row>
    <row r="36" spans="4:12" ht="16.5">
      <c r="D36" s="15">
        <f>SUM($J$2:J36)</f>
        <v>16</v>
      </c>
      <c r="E36" s="16" t="s">
        <v>50</v>
      </c>
      <c r="F36" s="17">
        <v>44014</v>
      </c>
      <c r="G36" s="17"/>
      <c r="H36" s="15" t="s">
        <v>24</v>
      </c>
      <c r="I36" s="15"/>
      <c r="J36" cm="1">
        <f t="array" ref="J36">INDEX(K:Q,ROW(),$J$1)</f>
        <v>0</v>
      </c>
    </row>
    <row r="37" spans="4:12" ht="16.5">
      <c r="D37" s="15">
        <f>SUM($J$2:J37)</f>
        <v>16</v>
      </c>
      <c r="E37" s="16" t="s">
        <v>51</v>
      </c>
      <c r="F37" s="17"/>
      <c r="G37" s="17"/>
      <c r="H37" s="15"/>
      <c r="I37" s="15"/>
      <c r="J37" cm="1">
        <f t="array" ref="J37">INDEX(K:Q,ROW(),$J$1)</f>
        <v>0</v>
      </c>
    </row>
    <row r="38" spans="4:12" ht="16.5">
      <c r="D38" s="15">
        <f>SUM($J$2:J38)</f>
        <v>16</v>
      </c>
      <c r="E38" s="16" t="s">
        <v>52</v>
      </c>
      <c r="F38" s="17">
        <v>44014</v>
      </c>
      <c r="G38" s="17"/>
      <c r="H38" s="15" t="s">
        <v>24</v>
      </c>
      <c r="I38" s="15"/>
      <c r="J38" cm="1">
        <f t="array" ref="J38">INDEX(K:Q,ROW(),$J$1)</f>
        <v>0</v>
      </c>
    </row>
    <row r="39" spans="4:12" ht="16.5">
      <c r="D39" s="15">
        <f>SUM($J$2:J39)</f>
        <v>16</v>
      </c>
      <c r="E39" s="16" t="s">
        <v>53</v>
      </c>
      <c r="F39" s="17"/>
      <c r="G39" s="17"/>
      <c r="H39" s="15"/>
      <c r="I39" s="15"/>
      <c r="J39" cm="1">
        <f t="array" ref="J39">INDEX(K:Q,ROW(),$J$1)</f>
        <v>0</v>
      </c>
    </row>
    <row r="40" spans="4:12" ht="16.5">
      <c r="D40" s="15">
        <f>SUM($J$2:J40)</f>
        <v>16</v>
      </c>
      <c r="E40" s="16" t="s">
        <v>55</v>
      </c>
      <c r="F40" s="17">
        <v>44016</v>
      </c>
      <c r="G40" s="17">
        <v>43955</v>
      </c>
      <c r="H40" s="15" t="s">
        <v>24</v>
      </c>
      <c r="I40" s="15"/>
      <c r="J40" cm="1">
        <f t="array" ref="J40">INDEX(K:Q,ROW(),$J$1)</f>
        <v>0</v>
      </c>
      <c r="L40">
        <v>1</v>
      </c>
    </row>
    <row r="41" spans="4:12" ht="16.5">
      <c r="D41" s="15">
        <f>SUM($J$2:J41)</f>
        <v>16</v>
      </c>
      <c r="E41" s="16" t="s">
        <v>57</v>
      </c>
      <c r="F41" s="17">
        <v>44015</v>
      </c>
      <c r="G41" s="17"/>
      <c r="H41" s="15" t="s">
        <v>24</v>
      </c>
      <c r="I41" s="15"/>
      <c r="J41" cm="1">
        <f t="array" ref="J41">INDEX(K:Q,ROW(),$J$1)</f>
        <v>0</v>
      </c>
    </row>
    <row r="42" spans="4:12" ht="16.5">
      <c r="D42" s="15">
        <f>SUM($J$2:J42)</f>
        <v>16</v>
      </c>
      <c r="E42" s="16" t="s">
        <v>59</v>
      </c>
      <c r="F42" s="17">
        <v>44014</v>
      </c>
      <c r="G42" s="17"/>
      <c r="H42" s="15" t="s">
        <v>24</v>
      </c>
      <c r="I42" s="15"/>
      <c r="J42" cm="1">
        <f t="array" ref="J42">INDEX(K:Q,ROW(),$J$1)</f>
        <v>0</v>
      </c>
    </row>
    <row r="43" spans="4:12" ht="16.5">
      <c r="D43" s="15">
        <f>SUM($J$2:J43)</f>
        <v>16</v>
      </c>
      <c r="E43" s="16" t="s">
        <v>60</v>
      </c>
      <c r="F43" s="17">
        <v>44014</v>
      </c>
      <c r="G43" s="17"/>
      <c r="H43" s="15" t="s">
        <v>24</v>
      </c>
      <c r="I43" s="15"/>
      <c r="J43" cm="1">
        <f t="array" ref="J43">INDEX(K:Q,ROW(),$J$1)</f>
        <v>0</v>
      </c>
    </row>
    <row r="44" spans="4:12" ht="16.5">
      <c r="D44" s="15">
        <f>SUM($J$2:J44)</f>
        <v>16</v>
      </c>
      <c r="E44" s="16" t="s">
        <v>61</v>
      </c>
      <c r="F44" s="17">
        <v>44014</v>
      </c>
      <c r="G44" s="17"/>
      <c r="H44" s="15" t="s">
        <v>24</v>
      </c>
      <c r="I44" s="15"/>
      <c r="J44" cm="1">
        <f t="array" ref="J44">INDEX(K:Q,ROW(),$J$1)</f>
        <v>0</v>
      </c>
    </row>
    <row r="45" spans="4:12" ht="16.5">
      <c r="D45" s="15">
        <f>SUM($J$2:J45)</f>
        <v>16</v>
      </c>
      <c r="E45" s="16" t="s">
        <v>64</v>
      </c>
      <c r="F45" s="17">
        <v>44014</v>
      </c>
      <c r="G45" s="17"/>
      <c r="H45" s="15" t="s">
        <v>24</v>
      </c>
      <c r="I45" s="15"/>
      <c r="J45" cm="1">
        <f t="array" ref="J45">INDEX(K:Q,ROW(),$J$1)</f>
        <v>0</v>
      </c>
    </row>
    <row r="46" spans="4:12" ht="16.5">
      <c r="D46" s="15">
        <f>SUM($J$2:J46)</f>
        <v>16</v>
      </c>
      <c r="E46" s="16" t="s">
        <v>65</v>
      </c>
      <c r="F46" s="17">
        <v>44014</v>
      </c>
      <c r="G46" s="17"/>
      <c r="H46" s="15" t="s">
        <v>24</v>
      </c>
      <c r="I46" s="15" t="s">
        <v>66</v>
      </c>
      <c r="J46" cm="1">
        <f t="array" ref="J46">INDEX(K:Q,ROW(),$J$1)</f>
        <v>0</v>
      </c>
    </row>
    <row r="47" spans="4:12" ht="16.5">
      <c r="D47" s="15">
        <f>SUM($J$2:J47)</f>
        <v>16</v>
      </c>
      <c r="E47" s="16" t="s">
        <v>67</v>
      </c>
      <c r="F47" s="17">
        <v>44014</v>
      </c>
      <c r="G47" s="17"/>
      <c r="H47" s="15" t="s">
        <v>24</v>
      </c>
      <c r="I47" s="15"/>
      <c r="J47" cm="1">
        <f t="array" ref="J47">INDEX(K:Q,ROW(),$J$1)</f>
        <v>0</v>
      </c>
    </row>
    <row r="48" spans="4:12" ht="16.5">
      <c r="D48" s="15">
        <f>SUM($J$2:J48)</f>
        <v>16</v>
      </c>
      <c r="E48" s="16" t="s">
        <v>69</v>
      </c>
      <c r="F48" s="17">
        <v>44014</v>
      </c>
      <c r="G48" s="17"/>
      <c r="H48" s="15" t="s">
        <v>24</v>
      </c>
      <c r="I48" s="15" t="s">
        <v>66</v>
      </c>
      <c r="J48" cm="1">
        <f t="array" ref="J48">INDEX(K:Q,ROW(),$J$1)</f>
        <v>0</v>
      </c>
    </row>
    <row r="49" spans="4:12" ht="16.5">
      <c r="D49" s="15">
        <f>SUM($J$2:J49)</f>
        <v>16</v>
      </c>
      <c r="E49" s="16" t="s">
        <v>70</v>
      </c>
      <c r="F49" s="17">
        <v>44014</v>
      </c>
      <c r="G49" s="17"/>
      <c r="H49" s="15" t="s">
        <v>24</v>
      </c>
      <c r="I49" s="15"/>
      <c r="J49" cm="1">
        <f t="array" ref="J49">INDEX(K:Q,ROW(),$J$1)</f>
        <v>0</v>
      </c>
    </row>
    <row r="50" spans="4:12" ht="16.5">
      <c r="D50" s="15">
        <f>SUM($J$2:J50)</f>
        <v>16</v>
      </c>
      <c r="E50" s="16" t="s">
        <v>71</v>
      </c>
      <c r="F50" s="17">
        <v>44014</v>
      </c>
      <c r="G50" s="17"/>
      <c r="H50" s="15" t="s">
        <v>24</v>
      </c>
      <c r="I50" s="15"/>
      <c r="J50" cm="1">
        <f t="array" ref="J50">INDEX(K:Q,ROW(),$J$1)</f>
        <v>0</v>
      </c>
    </row>
    <row r="51" spans="4:12" ht="16.5">
      <c r="D51" s="15">
        <f>SUM($J$2:J51)</f>
        <v>16</v>
      </c>
      <c r="E51" s="16" t="s">
        <v>72</v>
      </c>
      <c r="F51" s="17">
        <v>44014</v>
      </c>
      <c r="G51" s="17"/>
      <c r="H51" s="15" t="s">
        <v>24</v>
      </c>
      <c r="I51" s="15"/>
      <c r="J51" cm="1">
        <f t="array" ref="J51">INDEX(K:Q,ROW(),$J$1)</f>
        <v>0</v>
      </c>
    </row>
    <row r="52" spans="4:12" ht="16.5">
      <c r="D52" s="15">
        <f>SUM($J$2:J52)</f>
        <v>16</v>
      </c>
      <c r="E52" s="16" t="s">
        <v>75</v>
      </c>
      <c r="F52" s="17">
        <v>44017</v>
      </c>
      <c r="G52" s="17">
        <v>43956</v>
      </c>
      <c r="H52" s="15" t="s">
        <v>24</v>
      </c>
      <c r="I52" s="15"/>
      <c r="J52" cm="1">
        <f t="array" ref="J52">INDEX(K:Q,ROW(),$J$1)</f>
        <v>0</v>
      </c>
      <c r="L52">
        <v>1</v>
      </c>
    </row>
    <row r="53" spans="4:12" ht="16.5">
      <c r="D53" s="15">
        <f>SUM($J$2:J53)</f>
        <v>16</v>
      </c>
      <c r="E53" s="16" t="s">
        <v>76</v>
      </c>
      <c r="F53" s="17"/>
      <c r="G53" s="17"/>
      <c r="H53" s="15" t="s">
        <v>77</v>
      </c>
      <c r="I53" s="15"/>
      <c r="J53" cm="1">
        <f t="array" ref="J53">INDEX(K:Q,ROW(),$J$1)</f>
        <v>0</v>
      </c>
    </row>
    <row r="54" spans="4:12" ht="16.5">
      <c r="D54" s="15">
        <f>SUM($J$2:J54)</f>
        <v>16</v>
      </c>
      <c r="E54" s="16" t="s">
        <v>26</v>
      </c>
      <c r="F54" s="17"/>
      <c r="G54" s="17"/>
      <c r="H54" s="15" t="s">
        <v>27</v>
      </c>
      <c r="I54" s="15"/>
      <c r="J54" cm="1">
        <f t="array" ref="J54">INDEX(K:Q,ROW(),$J$1)</f>
        <v>0</v>
      </c>
    </row>
    <row r="55" spans="4:12" ht="16.5">
      <c r="D55" s="15">
        <f>SUM($J$2:J55)</f>
        <v>16</v>
      </c>
      <c r="E55" s="16" t="s">
        <v>80</v>
      </c>
      <c r="F55" s="17">
        <v>44016</v>
      </c>
      <c r="G55" s="17">
        <v>43955</v>
      </c>
      <c r="H55" s="15" t="s">
        <v>24</v>
      </c>
      <c r="I55" s="15"/>
      <c r="J55" cm="1">
        <f t="array" ref="J55">INDEX(K:Q,ROW(),$J$1)</f>
        <v>0</v>
      </c>
      <c r="L55">
        <v>1</v>
      </c>
    </row>
  </sheetData>
  <autoFilter ref="C1:Q55"/>
  <conditionalFormatting sqref="E10">
    <cfRule type="duplicateValues" dxfId="20" priority="6"/>
  </conditionalFormatting>
  <conditionalFormatting sqref="E53:E54">
    <cfRule type="duplicateValues" dxfId="19" priority="5"/>
  </conditionalFormatting>
  <conditionalFormatting sqref="E55">
    <cfRule type="duplicateValues" dxfId="18" priority="4"/>
  </conditionalFormatting>
  <conditionalFormatting sqref="E11:E52 E1:E2 E4:E9">
    <cfRule type="duplicateValues" dxfId="17" priority="7"/>
  </conditionalFormatting>
  <conditionalFormatting sqref="E1:E2 E4:E1048576">
    <cfRule type="duplicateValues" dxfId="16" priority="3"/>
  </conditionalFormatting>
  <conditionalFormatting sqref="E3">
    <cfRule type="duplicateValues" dxfId="15" priority="2"/>
  </conditionalFormatting>
  <conditionalFormatting sqref="E3">
    <cfRule type="duplicateValues" dxfId="1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3"/>
  <sheetViews>
    <sheetView tabSelected="1" topLeftCell="E1" workbookViewId="0">
      <pane ySplit="2" topLeftCell="A21" activePane="bottomLeft" state="frozen"/>
      <selection activeCell="B1" sqref="B1"/>
      <selection pane="bottomLeft" activeCell="G25" sqref="G25"/>
    </sheetView>
  </sheetViews>
  <sheetFormatPr defaultRowHeight="15" outlineLevelCol="1"/>
  <cols>
    <col min="1" max="1" width="6.28515625" customWidth="1"/>
    <col min="2" max="2" width="16.7109375" customWidth="1"/>
    <col min="3" max="3" width="15" bestFit="1" customWidth="1"/>
    <col min="4" max="4" width="53.28515625" customWidth="1"/>
    <col min="5" max="5" width="39.7109375" customWidth="1"/>
    <col min="6" max="6" width="45.42578125" bestFit="1" customWidth="1"/>
    <col min="7" max="8" width="28.85546875" style="48" customWidth="1"/>
    <col min="9" max="10" width="19.140625" customWidth="1"/>
    <col min="11" max="11" width="12.5703125" style="26" customWidth="1"/>
    <col min="12" max="12" width="25.7109375" style="26" customWidth="1"/>
    <col min="13" max="13" width="21.85546875" style="26" customWidth="1"/>
    <col min="14" max="14" width="43.85546875" style="26" bestFit="1" customWidth="1"/>
    <col min="15" max="15" width="15.28515625" style="35" customWidth="1"/>
    <col min="16" max="16" width="19.28515625" bestFit="1" customWidth="1"/>
    <col min="17" max="17" width="4.28515625" bestFit="1" customWidth="1"/>
    <col min="18" max="18" width="19.28515625" style="26" hidden="1" customWidth="1" outlineLevel="1"/>
    <col min="19" max="19" width="41.7109375" style="26" hidden="1" customWidth="1" outlineLevel="1"/>
    <col min="20" max="20" width="25" style="26" hidden="1" customWidth="1" outlineLevel="1"/>
    <col min="21" max="21" width="12.5703125" style="26" hidden="1" customWidth="1" outlineLevel="1"/>
    <col min="22" max="22" width="9.140625" collapsed="1"/>
  </cols>
  <sheetData>
    <row r="1" spans="1:21" s="36" customFormat="1" ht="30">
      <c r="A1" s="36" t="s">
        <v>66</v>
      </c>
      <c r="B1" s="36" t="s">
        <v>228</v>
      </c>
      <c r="C1" s="36" t="s">
        <v>147</v>
      </c>
      <c r="D1" s="36" t="s">
        <v>131</v>
      </c>
      <c r="E1" s="36" t="s">
        <v>180</v>
      </c>
      <c r="F1" s="36" t="s">
        <v>181</v>
      </c>
      <c r="G1" s="9" t="s">
        <v>235</v>
      </c>
      <c r="H1" s="9" t="s">
        <v>2</v>
      </c>
      <c r="I1" s="36" t="s">
        <v>206</v>
      </c>
      <c r="J1" s="36" t="s">
        <v>208</v>
      </c>
      <c r="K1" s="37" t="s">
        <v>207</v>
      </c>
      <c r="L1" s="37" t="s">
        <v>236</v>
      </c>
      <c r="M1" s="37" t="s">
        <v>148</v>
      </c>
      <c r="N1" s="37" t="s">
        <v>130</v>
      </c>
      <c r="O1" s="38" t="s">
        <v>132</v>
      </c>
      <c r="P1" s="36" t="s">
        <v>133</v>
      </c>
      <c r="Q1" s="36" t="s">
        <v>134</v>
      </c>
      <c r="R1" s="37" t="s">
        <v>146</v>
      </c>
      <c r="S1" s="37" t="s">
        <v>6</v>
      </c>
      <c r="T1" s="37" t="s">
        <v>88</v>
      </c>
      <c r="U1" s="37" t="s">
        <v>89</v>
      </c>
    </row>
    <row r="2" spans="1:21" s="36" customFormat="1">
      <c r="A2" s="36">
        <f>COLUMN()</f>
        <v>1</v>
      </c>
      <c r="B2" s="36">
        <f>COLUMN()</f>
        <v>2</v>
      </c>
      <c r="C2" s="36">
        <f>COLUMN()</f>
        <v>3</v>
      </c>
      <c r="D2" s="36">
        <f>COLUMN()</f>
        <v>4</v>
      </c>
      <c r="E2" s="36">
        <f>COLUMN()</f>
        <v>5</v>
      </c>
      <c r="F2" s="36">
        <f>COLUMN()</f>
        <v>6</v>
      </c>
      <c r="G2" s="9">
        <f>COLUMN()</f>
        <v>7</v>
      </c>
      <c r="H2" s="9">
        <f>COLUMN()</f>
        <v>8</v>
      </c>
      <c r="I2" s="36">
        <f>COLUMN()</f>
        <v>9</v>
      </c>
      <c r="J2" s="36">
        <f>COLUMN()</f>
        <v>10</v>
      </c>
      <c r="K2" s="36">
        <f>COLUMN()</f>
        <v>11</v>
      </c>
      <c r="L2" s="37">
        <f>COLUMN()</f>
        <v>12</v>
      </c>
      <c r="M2" s="36">
        <f>COLUMN()</f>
        <v>13</v>
      </c>
      <c r="N2" s="36">
        <f>COLUMN()</f>
        <v>14</v>
      </c>
      <c r="O2" s="36">
        <f>COLUMN()</f>
        <v>15</v>
      </c>
      <c r="P2" s="36">
        <f>COLUMN()</f>
        <v>16</v>
      </c>
      <c r="Q2" s="36">
        <f>COLUMN()</f>
        <v>17</v>
      </c>
      <c r="R2" s="36">
        <f>COLUMN()</f>
        <v>18</v>
      </c>
      <c r="S2" s="36">
        <f>COLUMN()</f>
        <v>19</v>
      </c>
      <c r="T2" s="36">
        <f>COLUMN()</f>
        <v>20</v>
      </c>
      <c r="U2" s="36">
        <f>COLUMN()</f>
        <v>21</v>
      </c>
    </row>
    <row r="3" spans="1:21" ht="30">
      <c r="A3">
        <f>ROW()</f>
        <v>3</v>
      </c>
      <c r="B3" s="44">
        <v>44061</v>
      </c>
      <c r="C3" s="6" t="s">
        <v>149</v>
      </c>
      <c r="D3" t="s">
        <v>137</v>
      </c>
      <c r="E3" s="24" t="s">
        <v>183</v>
      </c>
      <c r="F3" s="6"/>
      <c r="G3" s="47" t="s">
        <v>215</v>
      </c>
      <c r="H3" s="47" t="s">
        <v>230</v>
      </c>
      <c r="I3" s="6" t="s">
        <v>234</v>
      </c>
      <c r="J3" s="6"/>
      <c r="K3" s="26">
        <f t="shared" ref="K3:K20" si="0">J3+14</f>
        <v>14</v>
      </c>
      <c r="L3" s="26" t="str">
        <f t="array" ref="L3">_xlfn.TEXTJOIN(CHAR(10),TRUE,E3:F3)</f>
        <v>Cắt FCO + MCCB TBA Nam Hà 1A
Tiếp địa hạ thế tại MCCB TBA Nam Hà 1A</v>
      </c>
      <c r="M3" s="26" t="str">
        <f t="shared" ref="M3:M20" si="1">D3</f>
        <v>TBA Nam Hà 1A</v>
      </c>
      <c r="N3" s="26" t="str">
        <f t="shared" ref="N3:N20" si="2">L3&amp;D3</f>
        <v>Cắt FCO + MCCB TBA Nam Hà 1A
Tiếp địa hạ thế tại MCCB TBA Nam Hà 1ATBA Nam Hà 1A</v>
      </c>
      <c r="O3" s="35">
        <v>44079</v>
      </c>
      <c r="P3" t="s">
        <v>136</v>
      </c>
      <c r="Q3">
        <f t="shared" ref="Q3:Q7" si="3">WEEKDAY(O3)</f>
        <v>7</v>
      </c>
      <c r="R3" s="26" t="str">
        <f t="shared" ref="R3:R20" si="4">L3&amp;D3</f>
        <v>Cắt FCO + MCCB TBA Nam Hà 1A
Tiếp địa hạ thế tại MCCB TBA Nam Hà 1ATBA Nam Hà 1A</v>
      </c>
      <c r="S3" s="26" t="str">
        <f t="shared" ref="S3:S20" si="5">H3&amp;LOWER(L3)&amp;D3</f>
        <v>Thay dây hạ thế  sau TBA Nam Hà 1Acắt fco + mccb tba nam hà 1a
tiếp địa hạ thế tại mccb tba nam hà 1aTBA Nam Hà 1A</v>
      </c>
      <c r="T3" s="26" t="str">
        <f t="shared" ref="T3:T20" si="6">"Cắt "&amp;C3&amp;M3</f>
        <v>Cắt FCO + MCCB TBA Nam Hà 1A</v>
      </c>
      <c r="U3" s="26" t="str">
        <f t="shared" ref="U3:U20" si="7">"Tiếp địa tại "&amp;F3&amp;D3</f>
        <v>Tiếp địa tại TBA Nam Hà 1A</v>
      </c>
    </row>
    <row r="4" spans="1:21" ht="30">
      <c r="A4">
        <f>ROW()</f>
        <v>4</v>
      </c>
      <c r="B4" s="44">
        <v>44061</v>
      </c>
      <c r="C4" s="6" t="s">
        <v>149</v>
      </c>
      <c r="D4" t="s">
        <v>138</v>
      </c>
      <c r="E4" s="24" t="s">
        <v>184</v>
      </c>
      <c r="F4" s="6"/>
      <c r="G4" s="47" t="s">
        <v>216</v>
      </c>
      <c r="H4" s="47" t="s">
        <v>231</v>
      </c>
      <c r="I4" s="6" t="s">
        <v>234</v>
      </c>
      <c r="J4" s="6"/>
      <c r="K4" s="26">
        <f t="shared" si="0"/>
        <v>14</v>
      </c>
      <c r="L4" s="26" t="str">
        <f t="array" ref="L4">_xlfn.TEXTJOIN(CHAR(10),TRUE,E4:F4)</f>
        <v>Cắt FCO + MCCB TBA Nam Hà 3
Tiếp địa hạ thế tại MCCB TBA Nam Hà 3</v>
      </c>
      <c r="M4" s="26" t="str">
        <f t="shared" si="1"/>
        <v>TBA Nam Hà 3</v>
      </c>
      <c r="N4" s="26" t="str">
        <f t="shared" si="2"/>
        <v>Cắt FCO + MCCB TBA Nam Hà 3
Tiếp địa hạ thế tại MCCB TBA Nam Hà 3TBA Nam Hà 3</v>
      </c>
      <c r="O4" s="35">
        <v>44079</v>
      </c>
      <c r="P4" t="s">
        <v>136</v>
      </c>
      <c r="Q4">
        <f t="shared" si="3"/>
        <v>7</v>
      </c>
      <c r="R4" s="26" t="str">
        <f t="shared" si="4"/>
        <v>Cắt FCO + MCCB TBA Nam Hà 3
Tiếp địa hạ thế tại MCCB TBA Nam Hà 3TBA Nam Hà 3</v>
      </c>
      <c r="S4" s="26" t="str">
        <f t="shared" si="5"/>
        <v>Thay dây hạ thế  sau TBA Nam Hà 3cắt fco + mccb tba nam hà 3
tiếp địa hạ thế tại mccb tba nam hà 3TBA Nam Hà 3</v>
      </c>
      <c r="T4" s="26" t="str">
        <f t="shared" si="6"/>
        <v>Cắt FCO + MCCB TBA Nam Hà 3</v>
      </c>
      <c r="U4" s="26" t="str">
        <f t="shared" si="7"/>
        <v>Tiếp địa tại TBA Nam Hà 3</v>
      </c>
    </row>
    <row r="5" spans="1:21" ht="30">
      <c r="A5">
        <f>ROW()</f>
        <v>5</v>
      </c>
      <c r="B5" s="44">
        <v>44061</v>
      </c>
      <c r="C5" s="6" t="s">
        <v>149</v>
      </c>
      <c r="D5" t="s">
        <v>139</v>
      </c>
      <c r="E5" s="24" t="s">
        <v>244</v>
      </c>
      <c r="F5" s="6"/>
      <c r="G5" s="47" t="s">
        <v>217</v>
      </c>
      <c r="H5" s="47" t="s">
        <v>232</v>
      </c>
      <c r="I5" s="6" t="s">
        <v>234</v>
      </c>
      <c r="J5" s="6"/>
      <c r="K5" s="26">
        <f t="shared" si="0"/>
        <v>14</v>
      </c>
      <c r="L5" s="26" t="str">
        <f t="array" ref="L5">_xlfn.TEXTJOIN(CHAR(10),TRUE,E5:F5)</f>
        <v>Cắt FCO + MCCB TBA Xuân Tây 10A
Tiếp địa hạ thế tại MCCB TBA Xuân Tây 10A</v>
      </c>
      <c r="M5" s="26" t="str">
        <f t="shared" si="1"/>
        <v>TBA Xuân Tây 10A</v>
      </c>
      <c r="N5" s="26" t="str">
        <f t="shared" si="2"/>
        <v>Cắt FCO + MCCB TBA Xuân Tây 10A
Tiếp địa hạ thế tại MCCB TBA Xuân Tây 10ATBA Xuân Tây 10A</v>
      </c>
      <c r="O5" s="35">
        <v>44081</v>
      </c>
      <c r="P5" t="s">
        <v>136</v>
      </c>
      <c r="Q5">
        <f t="shared" si="3"/>
        <v>2</v>
      </c>
      <c r="R5" s="26" t="str">
        <f t="shared" si="4"/>
        <v>Cắt FCO + MCCB TBA Xuân Tây 10A
Tiếp địa hạ thế tại MCCB TBA Xuân Tây 10ATBA Xuân Tây 10A</v>
      </c>
      <c r="S5" s="26" t="str">
        <f t="shared" si="5"/>
        <v>Thay dây hạ thế  sau TBA Xuân Tây 10Acắt fco + mccb tba xuân tây 10a
tiếp địa hạ thế tại mccb tba xuân tây 10aTBA Xuân Tây 10A</v>
      </c>
      <c r="T5" s="26" t="str">
        <f t="shared" si="6"/>
        <v>Cắt FCO + MCCB TBA Xuân Tây 10A</v>
      </c>
      <c r="U5" s="26" t="str">
        <f t="shared" si="7"/>
        <v>Tiếp địa tại TBA Xuân Tây 10A</v>
      </c>
    </row>
    <row r="6" spans="1:21">
      <c r="A6">
        <f>ROW()</f>
        <v>6</v>
      </c>
      <c r="B6" s="44">
        <v>44061</v>
      </c>
      <c r="C6" s="6" t="s">
        <v>149</v>
      </c>
      <c r="D6" s="6" t="s">
        <v>150</v>
      </c>
      <c r="E6" s="24" t="s">
        <v>242</v>
      </c>
      <c r="F6" s="6" t="s">
        <v>243</v>
      </c>
      <c r="G6" s="47" t="s">
        <v>218</v>
      </c>
      <c r="H6" s="47" t="s">
        <v>233</v>
      </c>
      <c r="I6" s="6" t="s">
        <v>234</v>
      </c>
      <c r="J6" s="6"/>
      <c r="K6" s="26">
        <f t="shared" si="0"/>
        <v>14</v>
      </c>
      <c r="L6" s="26" t="str">
        <f t="array" ref="L6">_xlfn.TEXTJOIN(CHAR(10),TRUE,E6:F6)</f>
        <v>Cắt FCO + MCCB TBA Sông Ray 8A
Tiếp địa hạ thế tại MCCB TBA Sông Ray 8A</v>
      </c>
      <c r="M6" s="26" t="str">
        <f t="shared" si="1"/>
        <v>TBA Sông Ray 8A</v>
      </c>
      <c r="N6" s="26" t="str">
        <f t="shared" si="2"/>
        <v>Cắt FCO + MCCB TBA Sông Ray 8A
Tiếp địa hạ thế tại MCCB TBA Sông Ray 8ATBA Sông Ray 8A</v>
      </c>
      <c r="O6" s="35">
        <v>44083</v>
      </c>
      <c r="P6" t="s">
        <v>136</v>
      </c>
      <c r="Q6">
        <f t="shared" si="3"/>
        <v>4</v>
      </c>
      <c r="R6" s="26" t="str">
        <f t="shared" si="4"/>
        <v>Cắt FCO + MCCB TBA Sông Ray 8A
Tiếp địa hạ thế tại MCCB TBA Sông Ray 8ATBA Sông Ray 8A</v>
      </c>
      <c r="S6" s="26" t="str">
        <f t="shared" si="5"/>
        <v>Thay dây hạ thế  sau TBA Sông Ray 8Acắt fco + mccb tba sông ray 8a
tiếp địa hạ thế tại mccb tba sông ray 8aTBA Sông Ray 8A</v>
      </c>
      <c r="T6" s="26" t="str">
        <f t="shared" si="6"/>
        <v>Cắt FCO + MCCB TBA Sông Ray 8A</v>
      </c>
      <c r="U6" s="26" t="str">
        <f t="shared" si="7"/>
        <v>Tiếp địa tại Tiếp địa hạ thế tại MCCB TBA Sông Ray 8ATBA Sông Ray 8A</v>
      </c>
    </row>
    <row r="7" spans="1:21" ht="45">
      <c r="A7">
        <f>ROW()</f>
        <v>7</v>
      </c>
      <c r="B7" s="44">
        <v>44061</v>
      </c>
      <c r="C7" s="6" t="s">
        <v>152</v>
      </c>
      <c r="D7" s="6" t="s">
        <v>151</v>
      </c>
      <c r="E7" s="24" t="s">
        <v>186</v>
      </c>
      <c r="F7" s="24" t="s">
        <v>185</v>
      </c>
      <c r="G7" s="47" t="s">
        <v>219</v>
      </c>
      <c r="H7" s="47" t="s">
        <v>153</v>
      </c>
      <c r="I7" s="6" t="s">
        <v>234</v>
      </c>
      <c r="J7" s="6"/>
      <c r="K7" s="26">
        <f t="shared" si="0"/>
        <v>14</v>
      </c>
      <c r="L7" s="26" t="str">
        <f t="array" ref="L7">_xlfn.TEXTJOIN(CHAR(10),TRUE,E7:F7)</f>
        <v>Cắt LBS khí Đồng Tâm 1 + 3 LTD Đồng Tâm 1
Cắt LBS khí Sông Ray + 3 LTD Sông Ray 1
Tiếp địa trụ trung thế 357 
Tiếp địa trụ trung thế 381 
Tiếp địa hạ thế TBA Sông Ray 7</v>
      </c>
      <c r="M7" s="26" t="str">
        <f t="shared" si="1"/>
        <v>Nhánh rẽ Đồng Tâm 1</v>
      </c>
      <c r="N7" s="26" t="str">
        <f t="shared" si="2"/>
        <v>Cắt LBS khí Đồng Tâm 1 + 3 LTD Đồng Tâm 1
Cắt LBS khí Sông Ray + 3 LTD Sông Ray 1
Tiếp địa trụ trung thế 357 
Tiếp địa trụ trung thế 381 
Tiếp địa hạ thế TBA Sông Ray 7Nhánh rẽ Đồng Tâm 1</v>
      </c>
      <c r="O7" s="35">
        <v>44086</v>
      </c>
      <c r="P7" t="s">
        <v>136</v>
      </c>
      <c r="Q7">
        <f t="shared" si="3"/>
        <v>7</v>
      </c>
      <c r="R7" s="26" t="str">
        <f t="shared" si="4"/>
        <v>Cắt LBS khí Đồng Tâm 1 + 3 LTD Đồng Tâm 1
Cắt LBS khí Sông Ray + 3 LTD Sông Ray 1
Tiếp địa trụ trung thế 357 
Tiếp địa trụ trung thế 381 
Tiếp địa hạ thế TBA Sông Ray 7Nhánh rẽ Đồng Tâm 1</v>
      </c>
      <c r="S7" s="26" t="str">
        <f t="shared" si="5"/>
        <v>Nâng cấp đường dây hạ thế và TBA Sông Ray 7 từ 1 pha lên 3 pha, cấy TBA Sông Ray 7Acắt lbs khí đồng tâm 1 + 3 ltd đồng tâm 1
cắt lbs khí sông ray + 3 ltd sông ray 1
tiếp địa trụ trung thế 357 
tiếp địa trụ trung thế 381 
tiếp địa hạ thế tba sông ray 7Nhánh rẽ Đồng Tâm 1</v>
      </c>
      <c r="T7" s="26" t="str">
        <f t="shared" si="6"/>
        <v>Cắt LBS khí + 3 LTDNhánh rẽ Đồng Tâm 1</v>
      </c>
      <c r="U7" s="26" t="str">
        <f t="shared" si="7"/>
        <v>Tiếp địa tại Tiếp địa trụ trung thế 381 
Tiếp địa hạ thế TBA Sông Ray 7Nhánh rẽ Đồng Tâm 1</v>
      </c>
    </row>
    <row r="8" spans="1:21" ht="45">
      <c r="A8">
        <f>ROW()</f>
        <v>8</v>
      </c>
      <c r="B8" s="44">
        <v>44062</v>
      </c>
      <c r="C8" s="6" t="s">
        <v>155</v>
      </c>
      <c r="D8" s="6" t="s">
        <v>154</v>
      </c>
      <c r="E8" s="24" t="s">
        <v>188</v>
      </c>
      <c r="F8" s="6" t="s">
        <v>187</v>
      </c>
      <c r="G8" s="47" t="s">
        <v>220</v>
      </c>
      <c r="H8" s="47" t="s">
        <v>153</v>
      </c>
      <c r="I8" s="6" t="s">
        <v>234</v>
      </c>
      <c r="J8" s="6"/>
      <c r="K8" s="26">
        <f t="shared" si="0"/>
        <v>14</v>
      </c>
      <c r="L8" s="26" t="str">
        <f t="array" ref="L8">_xlfn.TEXTJOIN(CHAR(10),TRUE,E8:F8)</f>
        <v>Cắt 3xFCO Nhánh rẽ Lâm San 10, 11, 12
Tiếp địa trụ trung thế 357 Nhánh rẽ Lâm San 10, 11, 12
Tiếp địa trung hạ áp tại TBA Lâm San 11A, 11D</v>
      </c>
      <c r="M8" s="26" t="str">
        <f t="shared" si="1"/>
        <v>Nhánh rẽ Lâm San 10, 11, 12</v>
      </c>
      <c r="N8" s="26" t="str">
        <f t="shared" si="2"/>
        <v>Cắt 3xFCO Nhánh rẽ Lâm San 10, 11, 12
Tiếp địa trụ trung thế 357 Nhánh rẽ Lâm San 10, 11, 12
Tiếp địa trung hạ áp tại TBA Lâm San 11A, 11DNhánh rẽ Lâm San 10, 11, 12</v>
      </c>
      <c r="O8" s="35">
        <v>44086</v>
      </c>
      <c r="P8" t="s">
        <v>136</v>
      </c>
      <c r="Q8">
        <f t="shared" ref="Q8" si="8">WEEKDAY(O8)</f>
        <v>7</v>
      </c>
      <c r="R8" s="26" t="str">
        <f t="shared" si="4"/>
        <v>Cắt 3xFCO Nhánh rẽ Lâm San 10, 11, 12
Tiếp địa trụ trung thế 357 Nhánh rẽ Lâm San 10, 11, 12
Tiếp địa trung hạ áp tại TBA Lâm San 11A, 11DNhánh rẽ Lâm San 10, 11, 12</v>
      </c>
      <c r="S8" s="26" t="str">
        <f t="shared" si="5"/>
        <v>Nâng cấp đường dây hạ thế và TBA Sông Ray 7 từ 1 pha lên 3 pha, cấy TBA Sông Ray 7Acắt 3xfco nhánh rẽ lâm san 10, 11, 12
tiếp địa trụ trung thế 357 nhánh rẽ lâm san 10, 11, 12
tiếp địa trung hạ áp tại tba lâm san 11a, 11dNhánh rẽ Lâm San 10, 11, 12</v>
      </c>
      <c r="T8" s="26" t="str">
        <f t="shared" si="6"/>
        <v>Cắt 3xFCO Nhánh rẽ Lâm San 10, 11, 12</v>
      </c>
      <c r="U8" s="26" t="str">
        <f t="shared" si="7"/>
        <v>Tiếp địa tại Tiếp địa trung hạ áp tại TBA Lâm San 11A, 11DNhánh rẽ Lâm San 10, 11, 12</v>
      </c>
    </row>
    <row r="9" spans="1:21" ht="30">
      <c r="A9">
        <f>ROW()</f>
        <v>9</v>
      </c>
      <c r="B9" s="44">
        <v>44062</v>
      </c>
      <c r="C9" s="6" t="s">
        <v>156</v>
      </c>
      <c r="D9" s="6" t="s">
        <v>157</v>
      </c>
      <c r="E9" s="24" t="s">
        <v>189</v>
      </c>
      <c r="F9" s="6" t="s">
        <v>190</v>
      </c>
      <c r="G9" s="47" t="s">
        <v>221</v>
      </c>
      <c r="H9" s="47" t="s">
        <v>158</v>
      </c>
      <c r="I9" s="6" t="s">
        <v>234</v>
      </c>
      <c r="J9" s="6"/>
      <c r="K9" s="26">
        <f t="shared" si="0"/>
        <v>14</v>
      </c>
      <c r="L9" s="26" t="str">
        <f t="array" ref="L9">_xlfn.TEXTJOIN(CHAR(10),TRUE,E9:F9)</f>
        <v xml:space="preserve">Cắt Recloser + 3 LTD Lâm San
Tiếp địa trụ trung thế 011A
Tiếp địa trụ trung thế 075 </v>
      </c>
      <c r="M9" s="26" t="str">
        <f t="shared" si="1"/>
        <v>Nhánh rẽ Lâm San</v>
      </c>
      <c r="N9" s="26" t="str">
        <f t="shared" si="2"/>
        <v>Cắt Recloser + 3 LTD Lâm San
Tiếp địa trụ trung thế 011A
Tiếp địa trụ trung thế 075 Nhánh rẽ Lâm San</v>
      </c>
      <c r="O9" s="35">
        <v>44093</v>
      </c>
      <c r="P9" t="s">
        <v>136</v>
      </c>
      <c r="Q9">
        <f t="shared" ref="Q9:Q19" si="9">WEEKDAY(O9)</f>
        <v>7</v>
      </c>
      <c r="R9" s="26" t="str">
        <f t="shared" si="4"/>
        <v>Cắt Recloser + 3 LTD Lâm San
Tiếp địa trụ trung thế 011A
Tiếp địa trụ trung thế 075 Nhánh rẽ Lâm San</v>
      </c>
      <c r="S9" s="26" t="str">
        <f t="shared" si="5"/>
        <v>Trồng trụ trung thế 015A đấu nối trung thế, tách lưới, sang tải TBA Sông Ray 2, Sông Ray 2A. Đấu nối trung thế và di dời TBA Sông Ray 4Acắt recloser + 3 ltd lâm san
tiếp địa trụ trung thế 011a
tiếp địa trụ trung thế 075 Nhánh rẽ Lâm San</v>
      </c>
      <c r="T9" s="26" t="str">
        <f t="shared" si="6"/>
        <v>Cắt Recloser + 3 LTD Nhánh rẽ Lâm San</v>
      </c>
      <c r="U9" s="26" t="str">
        <f t="shared" si="7"/>
        <v>Tiếp địa tại Tiếp địa trụ trung thế 075 Nhánh rẽ Lâm San</v>
      </c>
    </row>
    <row r="10" spans="1:21">
      <c r="A10">
        <f>ROW()</f>
        <v>10</v>
      </c>
      <c r="B10" s="44">
        <v>44062</v>
      </c>
      <c r="C10" s="6" t="s">
        <v>155</v>
      </c>
      <c r="D10" s="6" t="s">
        <v>159</v>
      </c>
      <c r="E10" s="24" t="s">
        <v>191</v>
      </c>
      <c r="F10" s="6" t="s">
        <v>192</v>
      </c>
      <c r="G10" s="47" t="s">
        <v>222</v>
      </c>
      <c r="H10" s="47" t="s">
        <v>161</v>
      </c>
      <c r="I10" s="6" t="s">
        <v>234</v>
      </c>
      <c r="J10" s="6"/>
      <c r="K10" s="26">
        <f t="shared" si="0"/>
        <v>14</v>
      </c>
      <c r="L10" s="26" t="str">
        <f t="array" ref="L10">_xlfn.TEXTJOIN(CHAR(10),TRUE,E10:F10)</f>
        <v>Cắt 3xFCO Nhánh rẽ Cánh đồng Xuân Tây 1
Tiếp địa trung hạ áp tại TBA Cánh đồng Xuân Tây 1</v>
      </c>
      <c r="M10" s="26" t="str">
        <f t="shared" si="1"/>
        <v>Nhánh rẽ Cánh đồng Xuân Tây 1</v>
      </c>
      <c r="N10" s="26" t="str">
        <f t="shared" si="2"/>
        <v>Cắt 3xFCO Nhánh rẽ Cánh đồng Xuân Tây 1
Tiếp địa trung hạ áp tại TBA Cánh đồng Xuân Tây 1Nhánh rẽ Cánh đồng Xuân Tây 1</v>
      </c>
      <c r="O10" s="35">
        <v>44090</v>
      </c>
      <c r="P10" t="s">
        <v>136</v>
      </c>
      <c r="Q10">
        <f t="shared" si="9"/>
        <v>4</v>
      </c>
      <c r="R10" s="26" t="str">
        <f t="shared" si="4"/>
        <v>Cắt 3xFCO Nhánh rẽ Cánh đồng Xuân Tây 1
Tiếp địa trung hạ áp tại TBA Cánh đồng Xuân Tây 1Nhánh rẽ Cánh đồng Xuân Tây 1</v>
      </c>
      <c r="S10" s="26" t="str">
        <f t="shared" si="5"/>
        <v>Đấu nối trung thế trụ 009A, 013. Tách lưới hạ thế sau TBA Cánh đồng Xuân Tây 1A, Cánh đồng Xuân Tây 1Bcắt 3xfco nhánh rẽ cánh đồng xuân tây 1
tiếp địa trung hạ áp tại tba cánh đồng xuân tây 1Nhánh rẽ Cánh đồng Xuân Tây 1</v>
      </c>
      <c r="T10" s="26" t="str">
        <f t="shared" si="6"/>
        <v>Cắt 3xFCO Nhánh rẽ Cánh đồng Xuân Tây 1</v>
      </c>
      <c r="U10" s="26" t="str">
        <f t="shared" si="7"/>
        <v>Tiếp địa tại Tiếp địa trung hạ áp tại TBA Cánh đồng Xuân Tây 1Nhánh rẽ Cánh đồng Xuân Tây 1</v>
      </c>
    </row>
    <row r="11" spans="1:21" ht="30">
      <c r="A11">
        <f>ROW()</f>
        <v>11</v>
      </c>
      <c r="B11" s="44">
        <v>44062</v>
      </c>
      <c r="C11" s="6" t="s">
        <v>156</v>
      </c>
      <c r="D11" s="6" t="s">
        <v>160</v>
      </c>
      <c r="E11" s="24" t="s">
        <v>193</v>
      </c>
      <c r="F11" s="24" t="s">
        <v>194</v>
      </c>
      <c r="G11" s="47" t="s">
        <v>223</v>
      </c>
      <c r="H11" s="47" t="s">
        <v>162</v>
      </c>
      <c r="I11" s="6" t="s">
        <v>234</v>
      </c>
      <c r="J11" s="6"/>
      <c r="K11" s="26">
        <f t="shared" si="0"/>
        <v>14</v>
      </c>
      <c r="L11" s="26" t="str">
        <f t="array" ref="L11">_xlfn.TEXTJOIN(CHAR(10),TRUE,E11:F11)</f>
        <v>Cắt Recloser + 3 LTD Láng Me
Tiếp địa trụ trung thế 079
Tiếp địa trụ trung thế 094
 Tiếp địa hạ thế TBA Láng Me 3</v>
      </c>
      <c r="M11" s="26" t="str">
        <f t="shared" si="1"/>
        <v>Nhánh rẽ Láng Me</v>
      </c>
      <c r="N11" s="26" t="str">
        <f t="shared" si="2"/>
        <v>Cắt Recloser + 3 LTD Láng Me
Tiếp địa trụ trung thế 079
Tiếp địa trụ trung thế 094
 Tiếp địa hạ thế TBA Láng Me 3Nhánh rẽ Láng Me</v>
      </c>
      <c r="O11" s="35">
        <v>44089</v>
      </c>
      <c r="P11" t="s">
        <v>136</v>
      </c>
      <c r="Q11">
        <f t="shared" si="9"/>
        <v>3</v>
      </c>
      <c r="R11" s="26" t="str">
        <f t="shared" si="4"/>
        <v>Cắt Recloser + 3 LTD Láng Me
Tiếp địa trụ trung thế 079
Tiếp địa trụ trung thế 094
 Tiếp địa hạ thế TBA Láng Me 3Nhánh rẽ Láng Me</v>
      </c>
      <c r="S11" s="26" t="str">
        <f t="shared" si="5"/>
        <v>Đấu nối trung thế trụ 087 nhánh rẽ Láng Me. Cấy TBA Láng Me 3B, Tách lưới hạ thế sau TBA Láng Me 3 sang Láng Me 3Bcắt recloser + 3 ltd láng me
tiếp địa trụ trung thế 079
tiếp địa trụ trung thế 094
 tiếp địa hạ thế tba láng me 3Nhánh rẽ Láng Me</v>
      </c>
      <c r="T11" s="26" t="str">
        <f t="shared" si="6"/>
        <v>Cắt Recloser + 3 LTD Nhánh rẽ Láng Me</v>
      </c>
      <c r="U11" s="26" t="str">
        <f t="shared" si="7"/>
        <v>Tiếp địa tại Tiếp địa trụ trung thế 094
 Tiếp địa hạ thế TBA Láng Me 3Nhánh rẽ Láng Me</v>
      </c>
    </row>
    <row r="12" spans="1:21">
      <c r="A12">
        <f>ROW()</f>
        <v>12</v>
      </c>
      <c r="B12" s="44">
        <v>44062</v>
      </c>
      <c r="C12" s="6" t="s">
        <v>164</v>
      </c>
      <c r="D12" s="6" t="s">
        <v>163</v>
      </c>
      <c r="E12" s="24" t="s">
        <v>195</v>
      </c>
      <c r="F12" s="6" t="s">
        <v>197</v>
      </c>
      <c r="G12" s="47" t="s">
        <v>224</v>
      </c>
      <c r="H12" s="47" t="s">
        <v>165</v>
      </c>
      <c r="I12" s="6" t="s">
        <v>234</v>
      </c>
      <c r="J12" s="6"/>
      <c r="K12" s="26">
        <f t="shared" si="0"/>
        <v>14</v>
      </c>
      <c r="L12" s="26" t="str">
        <f t="array" ref="L12">_xlfn.TEXTJOIN(CHAR(10),TRUE,E12:F12)</f>
        <v>Cắt FCO Nhánh rẽ Thoại Hương 3, 4
Tiếp địa trung hạ áp tại TBA Thoại Hương 3, 4</v>
      </c>
      <c r="M12" s="26" t="str">
        <f t="shared" si="1"/>
        <v>Nhánh rẽ Thoại Hương 3, 4</v>
      </c>
      <c r="N12" s="26" t="str">
        <f t="shared" si="2"/>
        <v>Cắt FCO Nhánh rẽ Thoại Hương 3, 4
Tiếp địa trung hạ áp tại TBA Thoại Hương 3, 4Nhánh rẽ Thoại Hương 3, 4</v>
      </c>
      <c r="O12" s="35">
        <v>44088</v>
      </c>
      <c r="P12" t="s">
        <v>136</v>
      </c>
      <c r="Q12">
        <f t="shared" si="9"/>
        <v>2</v>
      </c>
      <c r="R12" s="26" t="str">
        <f t="shared" si="4"/>
        <v>Cắt FCO Nhánh rẽ Thoại Hương 3, 4
Tiếp địa trung hạ áp tại TBA Thoại Hương 3, 4Nhánh rẽ Thoại Hương 3, 4</v>
      </c>
      <c r="S12" s="26" t="str">
        <f t="shared" si="5"/>
        <v>Đấu nối trung thế trụ 021 Nhánh rẽ Thoại Hương 3, 4. Di dời TBA Thoại Hương 4cắt fco nhánh rẽ thoại hương 3, 4
tiếp địa trung hạ áp tại tba thoại hương 3, 4Nhánh rẽ Thoại Hương 3, 4</v>
      </c>
      <c r="T12" s="26" t="str">
        <f t="shared" si="6"/>
        <v>Cắt FCO Nhánh rẽ Thoại Hương 3, 4</v>
      </c>
      <c r="U12" s="26" t="str">
        <f t="shared" si="7"/>
        <v>Tiếp địa tại Tiếp địa trung hạ áp tại TBA Thoại Hương 3, 4Nhánh rẽ Thoại Hương 3, 4</v>
      </c>
    </row>
    <row r="13" spans="1:21">
      <c r="A13">
        <f>ROW()</f>
        <v>13</v>
      </c>
      <c r="B13" s="44">
        <v>44062</v>
      </c>
      <c r="C13" s="6" t="s">
        <v>164</v>
      </c>
      <c r="D13" s="6" t="s">
        <v>166</v>
      </c>
      <c r="E13" t="s">
        <v>196</v>
      </c>
      <c r="F13" s="6" t="s">
        <v>198</v>
      </c>
      <c r="G13" s="47" t="s">
        <v>225</v>
      </c>
      <c r="H13" s="47" t="s">
        <v>167</v>
      </c>
      <c r="I13" s="6" t="s">
        <v>234</v>
      </c>
      <c r="J13" s="6"/>
      <c r="K13" s="26">
        <f t="shared" si="0"/>
        <v>14</v>
      </c>
      <c r="L13" s="26" t="str">
        <f t="array" ref="L13">_xlfn.TEXTJOIN(CHAR(10),TRUE,E13:F13)</f>
        <v>Cắt FCO Nhánh rẽ Xuân Tây 19
Tiếp địa trung hạ áp tại TBA Xuân Tây 19</v>
      </c>
      <c r="M13" s="26" t="str">
        <f t="shared" si="1"/>
        <v>Nhánh rẽ Xuân Tây 19</v>
      </c>
      <c r="N13" s="26" t="str">
        <f t="shared" si="2"/>
        <v>Cắt FCO Nhánh rẽ Xuân Tây 19
Tiếp địa trung hạ áp tại TBA Xuân Tây 19Nhánh rẽ Xuân Tây 19</v>
      </c>
      <c r="O13" s="35">
        <v>44086</v>
      </c>
      <c r="P13" t="s">
        <v>136</v>
      </c>
      <c r="Q13">
        <f t="shared" si="9"/>
        <v>7</v>
      </c>
      <c r="R13" s="26" t="str">
        <f t="shared" si="4"/>
        <v>Cắt FCO Nhánh rẽ Xuân Tây 19
Tiếp địa trung hạ áp tại TBA Xuân Tây 19Nhánh rẽ Xuân Tây 19</v>
      </c>
      <c r="S13" s="26" t="str">
        <f t="shared" si="5"/>
        <v>Đấu nối trung thế trụ 017 Nhánh rẽ Xuân Tây 19.Cấy TBA Xuân Tây 19A, tách lưới hạ thế TBA Xuân Tây 19 sang TBA Xuân Tây 19Acắt fco nhánh rẽ xuân tây 19
tiếp địa trung hạ áp tại tba xuân tây 19Nhánh rẽ Xuân Tây 19</v>
      </c>
      <c r="T13" s="26" t="str">
        <f t="shared" si="6"/>
        <v>Cắt FCO Nhánh rẽ Xuân Tây 19</v>
      </c>
      <c r="U13" s="26" t="str">
        <f t="shared" si="7"/>
        <v>Tiếp địa tại Tiếp địa trung hạ áp tại TBA Xuân Tây 19Nhánh rẽ Xuân Tây 19</v>
      </c>
    </row>
    <row r="14" spans="1:21" ht="30">
      <c r="A14">
        <f>ROW()</f>
        <v>14</v>
      </c>
      <c r="B14" s="44">
        <v>44062</v>
      </c>
      <c r="C14" s="6" t="s">
        <v>155</v>
      </c>
      <c r="D14" s="6" t="s">
        <v>168</v>
      </c>
      <c r="E14" s="45" t="s">
        <v>199</v>
      </c>
      <c r="F14" s="24" t="s">
        <v>200</v>
      </c>
      <c r="G14" s="47" t="s">
        <v>226</v>
      </c>
      <c r="H14" s="47" t="s">
        <v>169</v>
      </c>
      <c r="I14" s="6" t="s">
        <v>234</v>
      </c>
      <c r="J14" s="6"/>
      <c r="K14" s="26">
        <f t="shared" si="0"/>
        <v>14</v>
      </c>
      <c r="L14" s="26" t="str">
        <f t="array" ref="L14">_xlfn.TEXTJOIN(CHAR(10),TRUE,E14:F14)</f>
        <v>Cắt 3xFCO Nhánh rẽ Láng Me 5
Tiếp địa trụ trung thế 107
Tiếp địa trụ trung thế 131
 Tiếp địa hạ thế TBA Láng Me 5, 5A, 5B</v>
      </c>
      <c r="M14" s="26" t="str">
        <f t="shared" si="1"/>
        <v>Nhánh rẽ Láng Me 5</v>
      </c>
      <c r="N14" s="26" t="str">
        <f t="shared" si="2"/>
        <v>Cắt 3xFCO Nhánh rẽ Láng Me 5
Tiếp địa trụ trung thế 107
Tiếp địa trụ trung thế 131
 Tiếp địa hạ thế TBA Láng Me 5, 5A, 5BNhánh rẽ Láng Me 5</v>
      </c>
      <c r="O14" s="35">
        <v>44089</v>
      </c>
      <c r="P14" t="s">
        <v>136</v>
      </c>
      <c r="Q14">
        <f t="shared" si="9"/>
        <v>3</v>
      </c>
      <c r="R14" s="26" t="str">
        <f t="shared" si="4"/>
        <v>Cắt 3xFCO Nhánh rẽ Láng Me 5
Tiếp địa trụ trung thế 107
Tiếp địa trụ trung thế 131
 Tiếp địa hạ thế TBA Láng Me 5, 5A, 5BNhánh rẽ Láng Me 5</v>
      </c>
      <c r="S14" s="26" t="str">
        <f t="shared" si="5"/>
        <v>Nâng cấp đường dây trung thế và trạm biến áp Láng Me 5B từ 1 pha lên 3 pha, di dời TBA Láng Me 5, cấy trạm biến áp lá me 5A-1cắt 3xfco nhánh rẽ láng me 5
tiếp địa trụ trung thế 107
tiếp địa trụ trung thế 131
 tiếp địa hạ thế tba láng me 5, 5a, 5bNhánh rẽ Láng Me 5</v>
      </c>
      <c r="T14" s="26" t="str">
        <f t="shared" si="6"/>
        <v>Cắt 3xFCO Nhánh rẽ Láng Me 5</v>
      </c>
      <c r="U14" s="26" t="str">
        <f t="shared" si="7"/>
        <v>Tiếp địa tại Tiếp địa trụ trung thế 131
 Tiếp địa hạ thế TBA Láng Me 5, 5A, 5BNhánh rẽ Láng Me 5</v>
      </c>
    </row>
    <row r="15" spans="1:21" ht="30">
      <c r="A15">
        <f>ROW()</f>
        <v>15</v>
      </c>
      <c r="B15" s="44">
        <v>44062</v>
      </c>
      <c r="C15" s="6" t="s">
        <v>156</v>
      </c>
      <c r="D15" s="6" t="s">
        <v>170</v>
      </c>
      <c r="E15" s="45" t="s">
        <v>201</v>
      </c>
      <c r="F15" s="6" t="s">
        <v>202</v>
      </c>
      <c r="G15" s="47" t="s">
        <v>227</v>
      </c>
      <c r="H15" s="47" t="s">
        <v>171</v>
      </c>
      <c r="I15" s="6" t="s">
        <v>234</v>
      </c>
      <c r="J15" s="6"/>
      <c r="K15" s="26">
        <f t="shared" si="0"/>
        <v>14</v>
      </c>
      <c r="L15" s="26" t="str">
        <f t="array" ref="L15">_xlfn.TEXTJOIN(CHAR(10),TRUE,E15:F15)</f>
        <v xml:space="preserve">Cắt Recloser + 3 LTD Nhánh rẽ Sông Nhạn
Tiếp địa trụ trung thế 006
Tiếp địa trụ trung thế 023A </v>
      </c>
      <c r="M15" s="26" t="str">
        <f t="shared" si="1"/>
        <v>Nhánh rẽ Sông Nhạn</v>
      </c>
      <c r="N15" s="26" t="str">
        <f t="shared" si="2"/>
        <v>Cắt Recloser + 3 LTD Nhánh rẽ Sông Nhạn
Tiếp địa trụ trung thế 006
Tiếp địa trụ trung thế 023A Nhánh rẽ Sông Nhạn</v>
      </c>
      <c r="O15" s="35">
        <v>44095</v>
      </c>
      <c r="P15" t="s">
        <v>136</v>
      </c>
      <c r="Q15">
        <f t="shared" si="9"/>
        <v>2</v>
      </c>
      <c r="R15" s="26" t="str">
        <f t="shared" si="4"/>
        <v>Cắt Recloser + 3 LTD Nhánh rẽ Sông Nhạn
Tiếp địa trụ trung thế 006
Tiếp địa trụ trung thế 023A Nhánh rẽ Sông Nhạn</v>
      </c>
      <c r="S15" s="26" t="str">
        <f t="shared" si="5"/>
        <v>Di dời TBA Suối Râm 7cắt recloser + 3 ltd nhánh rẽ sông nhạn
tiếp địa trụ trung thế 006
tiếp địa trụ trung thế 023a Nhánh rẽ Sông Nhạn</v>
      </c>
      <c r="T15" s="26" t="str">
        <f t="shared" si="6"/>
        <v>Cắt Recloser + 3 LTD Nhánh rẽ Sông Nhạn</v>
      </c>
      <c r="U15" s="26" t="str">
        <f t="shared" si="7"/>
        <v>Tiếp địa tại Tiếp địa trụ trung thế 023A Nhánh rẽ Sông Nhạn</v>
      </c>
    </row>
    <row r="16" spans="1:21" ht="45">
      <c r="A16">
        <f>ROW()</f>
        <v>16</v>
      </c>
      <c r="B16" s="44">
        <v>44062</v>
      </c>
      <c r="C16" s="6" t="s">
        <v>156</v>
      </c>
      <c r="D16" s="6" t="s">
        <v>172</v>
      </c>
      <c r="E16" s="24" t="s">
        <v>203</v>
      </c>
      <c r="F16" s="6" t="s">
        <v>204</v>
      </c>
      <c r="G16" s="47" t="s">
        <v>205</v>
      </c>
      <c r="H16" s="47" t="s">
        <v>173</v>
      </c>
      <c r="I16" s="6" t="s">
        <v>234</v>
      </c>
      <c r="J16" s="6"/>
      <c r="K16" s="26">
        <f t="shared" si="0"/>
        <v>14</v>
      </c>
      <c r="L16" s="26" t="str">
        <f t="array" ref="L16">_xlfn.TEXTJOIN(CHAR(10),TRUE,E16:F16)</f>
        <v>Cắt Recloser + 3 LTD Nhánh rẽ Nam Hà
Cắt 3 LTD Xuân Bảo - Nam Hà
Tiếp địa trụ trung thế 326
Tiếp địa trụ trung thế 351</v>
      </c>
      <c r="M16" s="26" t="str">
        <f t="shared" si="1"/>
        <v>Nhánh rẽ Nam Hà</v>
      </c>
      <c r="N16" s="26" t="str">
        <f t="shared" si="2"/>
        <v>Cắt Recloser + 3 LTD Nhánh rẽ Nam Hà
Cắt 3 LTD Xuân Bảo - Nam Hà
Tiếp địa trụ trung thế 326
Tiếp địa trụ trung thế 351Nhánh rẽ Nam Hà</v>
      </c>
      <c r="O16" s="35">
        <v>44096</v>
      </c>
      <c r="P16" t="s">
        <v>136</v>
      </c>
      <c r="Q16">
        <f t="shared" si="9"/>
        <v>3</v>
      </c>
      <c r="R16" s="26" t="str">
        <f t="shared" si="4"/>
        <v>Cắt Recloser + 3 LTD Nhánh rẽ Nam Hà
Cắt 3 LTD Xuân Bảo - Nam Hà
Tiếp địa trụ trung thế 326
Tiếp địa trụ trung thế 351Nhánh rẽ Nam Hà</v>
      </c>
      <c r="S16" s="26" t="str">
        <f t="shared" si="5"/>
        <v>Lắp đặt trạm biến áp Nam Hà 3B tách lưới hạ thế trạm Nam Hà 3 sang nhận điện trạm Nam Hà 3B đấu nối đường dây trung thế xây dựng mớicắt recloser + 3 ltd nhánh rẽ nam hà
cắt 3 ltd xuân bảo - nam hà
tiếp địa trụ trung thế 326
tiếp địa trụ trung thế 351Nhánh rẽ Nam Hà</v>
      </c>
      <c r="T16" s="26" t="str">
        <f t="shared" si="6"/>
        <v>Cắt Recloser + 3 LTD Nhánh rẽ Nam Hà</v>
      </c>
      <c r="U16" s="26" t="str">
        <f t="shared" si="7"/>
        <v>Tiếp địa tại Tiếp địa trụ trung thế 351Nhánh rẽ Nam Hà</v>
      </c>
    </row>
    <row r="17" spans="1:21" ht="30">
      <c r="A17">
        <f>ROW()</f>
        <v>17</v>
      </c>
      <c r="B17" s="44">
        <v>44061</v>
      </c>
      <c r="C17" s="6" t="s">
        <v>156</v>
      </c>
      <c r="D17" s="6" t="s">
        <v>174</v>
      </c>
      <c r="E17" s="24" t="s">
        <v>210</v>
      </c>
      <c r="F17" s="6" t="s">
        <v>211</v>
      </c>
      <c r="G17" s="47" t="s">
        <v>209</v>
      </c>
      <c r="H17" s="47" t="s">
        <v>175</v>
      </c>
      <c r="I17" s="6" t="s">
        <v>234</v>
      </c>
      <c r="J17" s="6"/>
      <c r="K17" s="26">
        <f t="shared" si="0"/>
        <v>14</v>
      </c>
      <c r="L17" s="26" t="str">
        <f t="array" ref="L17">_xlfn.TEXTJOIN(CHAR(10),TRUE,E17:F17)</f>
        <v>Cắt Recloser + 3 LTD Nhánh rẽ Tân Bảo
Tiếp địa trụ trung thế 117
Tiếp địa trụ trung thế 147</v>
      </c>
      <c r="M17" s="26" t="str">
        <f t="shared" si="1"/>
        <v>Nhánh rẽ Tân Bảo</v>
      </c>
      <c r="N17" s="26" t="str">
        <f t="shared" si="2"/>
        <v>Cắt Recloser + 3 LTD Nhánh rẽ Tân Bảo
Tiếp địa trụ trung thế 117
Tiếp địa trụ trung thế 147Nhánh rẽ Tân Bảo</v>
      </c>
      <c r="O17" s="35">
        <v>44097</v>
      </c>
      <c r="P17" t="s">
        <v>136</v>
      </c>
      <c r="Q17">
        <f t="shared" si="9"/>
        <v>4</v>
      </c>
      <c r="R17" s="26" t="str">
        <f t="shared" si="4"/>
        <v>Cắt Recloser + 3 LTD Nhánh rẽ Tân Bảo
Tiếp địa trụ trung thế 117
Tiếp địa trụ trung thế 147Nhánh rẽ Tân Bảo</v>
      </c>
      <c r="S17" s="26" t="str">
        <f t="shared" si="5"/>
        <v>Lắp đặt trạm biến áp Tân Bảo 3A, tách lưới hạ thế trạm Tân Bảo 3 sang nhận điện trạm Tân Bảo 3Acắt recloser + 3 ltd nhánh rẽ tân bảo
tiếp địa trụ trung thế 117
tiếp địa trụ trung thế 147Nhánh rẽ Tân Bảo</v>
      </c>
      <c r="T17" s="26" t="str">
        <f t="shared" si="6"/>
        <v>Cắt Recloser + 3 LTD Nhánh rẽ Tân Bảo</v>
      </c>
      <c r="U17" s="26" t="str">
        <f t="shared" si="7"/>
        <v>Tiếp địa tại Tiếp địa trụ trung thế 147Nhánh rẽ Tân Bảo</v>
      </c>
    </row>
    <row r="18" spans="1:21" ht="45">
      <c r="A18">
        <f>ROW()</f>
        <v>18</v>
      </c>
      <c r="B18" s="44">
        <v>44062</v>
      </c>
      <c r="C18" s="6" t="s">
        <v>156</v>
      </c>
      <c r="D18" s="6" t="s">
        <v>172</v>
      </c>
      <c r="E18" s="24" t="s">
        <v>203</v>
      </c>
      <c r="F18" s="6" t="s">
        <v>204</v>
      </c>
      <c r="G18" s="47" t="s">
        <v>212</v>
      </c>
      <c r="H18" s="47" t="s">
        <v>176</v>
      </c>
      <c r="I18" s="6" t="s">
        <v>234</v>
      </c>
      <c r="J18" s="6"/>
      <c r="K18" s="26">
        <f t="shared" si="0"/>
        <v>14</v>
      </c>
      <c r="L18" s="26" t="str">
        <f t="array" ref="L18">_xlfn.TEXTJOIN(CHAR(10),TRUE,E18:F18)</f>
        <v>Cắt Recloser + 3 LTD Nhánh rẽ Nam Hà
Cắt 3 LTD Xuân Bảo - Nam Hà
Tiếp địa trụ trung thế 326
Tiếp địa trụ trung thế 351</v>
      </c>
      <c r="M18" s="26" t="str">
        <f t="shared" si="1"/>
        <v>Nhánh rẽ Nam Hà</v>
      </c>
      <c r="N18" s="26" t="str">
        <f t="shared" si="2"/>
        <v>Cắt Recloser + 3 LTD Nhánh rẽ Nam Hà
Cắt 3 LTD Xuân Bảo - Nam Hà
Tiếp địa trụ trung thế 326
Tiếp địa trụ trung thế 351Nhánh rẽ Nam Hà</v>
      </c>
      <c r="O18" s="35">
        <v>44096</v>
      </c>
      <c r="P18" t="s">
        <v>136</v>
      </c>
      <c r="Q18">
        <f t="shared" si="9"/>
        <v>3</v>
      </c>
      <c r="R18" s="26" t="str">
        <f t="shared" si="4"/>
        <v>Cắt Recloser + 3 LTD Nhánh rẽ Nam Hà
Cắt 3 LTD Xuân Bảo - Nam Hà
Tiếp địa trụ trung thế 326
Tiếp địa trụ trung thế 351Nhánh rẽ Nam Hà</v>
      </c>
      <c r="S18" s="26" t="str">
        <f t="shared" si="5"/>
        <v>Di dời TBA Nam Hà 1, trồng trụ đôn lướicắt recloser + 3 ltd nhánh rẽ nam hà
cắt 3 ltd xuân bảo - nam hà
tiếp địa trụ trung thế 326
tiếp địa trụ trung thế 351Nhánh rẽ Nam Hà</v>
      </c>
      <c r="T18" s="26" t="str">
        <f t="shared" si="6"/>
        <v>Cắt Recloser + 3 LTD Nhánh rẽ Nam Hà</v>
      </c>
      <c r="U18" s="26" t="str">
        <f t="shared" si="7"/>
        <v>Tiếp địa tại Tiếp địa trụ trung thế 351Nhánh rẽ Nam Hà</v>
      </c>
    </row>
    <row r="19" spans="1:21" ht="30">
      <c r="A19">
        <f>ROW()</f>
        <v>19</v>
      </c>
      <c r="B19" s="44">
        <v>44062</v>
      </c>
      <c r="C19" s="6" t="s">
        <v>156</v>
      </c>
      <c r="D19" s="6" t="s">
        <v>174</v>
      </c>
      <c r="E19" s="24" t="s">
        <v>210</v>
      </c>
      <c r="F19" s="6" t="s">
        <v>211</v>
      </c>
      <c r="G19" s="47" t="s">
        <v>213</v>
      </c>
      <c r="H19" s="47" t="s">
        <v>177</v>
      </c>
      <c r="I19" s="6" t="s">
        <v>234</v>
      </c>
      <c r="J19" s="6"/>
      <c r="K19" s="26">
        <f t="shared" si="0"/>
        <v>14</v>
      </c>
      <c r="L19" s="26" t="str">
        <f t="array" ref="L19">_xlfn.TEXTJOIN(CHAR(10),TRUE,E19:F19)</f>
        <v>Cắt Recloser + 3 LTD Nhánh rẽ Tân Bảo
Tiếp địa trụ trung thế 117
Tiếp địa trụ trung thế 147</v>
      </c>
      <c r="M19" s="26" t="str">
        <f t="shared" si="1"/>
        <v>Nhánh rẽ Tân Bảo</v>
      </c>
      <c r="N19" s="26" t="str">
        <f t="shared" si="2"/>
        <v>Cắt Recloser + 3 LTD Nhánh rẽ Tân Bảo
Tiếp địa trụ trung thế 117
Tiếp địa trụ trung thế 147Nhánh rẽ Tân Bảo</v>
      </c>
      <c r="O19" s="35">
        <v>44097</v>
      </c>
      <c r="P19" t="s">
        <v>136</v>
      </c>
      <c r="Q19">
        <f t="shared" si="9"/>
        <v>4</v>
      </c>
      <c r="R19" s="26" t="str">
        <f t="shared" si="4"/>
        <v>Cắt Recloser + 3 LTD Nhánh rẽ Tân Bảo
Tiếp địa trụ trung thế 117
Tiếp địa trụ trung thế 147Nhánh rẽ Tân Bảo</v>
      </c>
      <c r="S19" s="26" t="str">
        <f t="shared" si="5"/>
        <v>Di dời TBA Tân Bảo 3cắt recloser + 3 ltd nhánh rẽ tân bảo
tiếp địa trụ trung thế 117
tiếp địa trụ trung thế 147Nhánh rẽ Tân Bảo</v>
      </c>
      <c r="T19" s="26" t="str">
        <f t="shared" si="6"/>
        <v>Cắt Recloser + 3 LTD Nhánh rẽ Tân Bảo</v>
      </c>
      <c r="U19" s="26" t="str">
        <f t="shared" si="7"/>
        <v>Tiếp địa tại Tiếp địa trụ trung thế 147Nhánh rẽ Tân Bảo</v>
      </c>
    </row>
    <row r="20" spans="1:21">
      <c r="A20">
        <f>ROW()</f>
        <v>20</v>
      </c>
      <c r="B20" s="44">
        <v>44082</v>
      </c>
      <c r="C20" s="6" t="s">
        <v>164</v>
      </c>
      <c r="D20" s="6" t="s">
        <v>237</v>
      </c>
      <c r="E20" s="24" t="s">
        <v>239</v>
      </c>
      <c r="F20" s="6" t="s">
        <v>238</v>
      </c>
      <c r="G20" s="47" t="s">
        <v>240</v>
      </c>
      <c r="H20" s="47" t="s">
        <v>241</v>
      </c>
      <c r="I20" s="6" t="s">
        <v>234</v>
      </c>
      <c r="J20" s="6"/>
      <c r="K20" s="26">
        <f t="shared" si="0"/>
        <v>14</v>
      </c>
      <c r="L20" s="26" t="str">
        <f t="array" ref="L20">_xlfn.TEXTJOIN(CHAR(10),TRUE,E20:F20)</f>
        <v>Cắt FCO + MCCB TBA Sông Ray 7
Tiếp địa hạ thế tại MCCB TBA Sông Ray 7</v>
      </c>
      <c r="M20" s="26" t="str">
        <f t="shared" si="1"/>
        <v>TBA Sông Ray 7</v>
      </c>
      <c r="N20" s="26" t="str">
        <f t="shared" si="2"/>
        <v>Cắt FCO + MCCB TBA Sông Ray 7
Tiếp địa hạ thế tại MCCB TBA Sông Ray 7TBA Sông Ray 7</v>
      </c>
      <c r="O20" s="35">
        <v>44098</v>
      </c>
      <c r="P20" t="s">
        <v>136</v>
      </c>
      <c r="Q20">
        <f>WEEKDAY(O20)</f>
        <v>5</v>
      </c>
      <c r="R20" s="26" t="str">
        <f t="shared" si="4"/>
        <v>Cắt FCO + MCCB TBA Sông Ray 7
Tiếp địa hạ thế tại MCCB TBA Sông Ray 7TBA Sông Ray 7</v>
      </c>
      <c r="S20" s="26" t="str">
        <f t="shared" si="5"/>
        <v>Nâng cấp đường dây hạ thế sau TBA Sông Ray 7cắt fco + mccb tba sông ray 7
tiếp địa hạ thế tại mccb tba sông ray 7TBA Sông Ray 7</v>
      </c>
      <c r="T20" s="26" t="str">
        <f t="shared" si="6"/>
        <v>Cắt FCO TBA Sông Ray 7</v>
      </c>
      <c r="U20" s="26" t="str">
        <f t="shared" si="7"/>
        <v>Tiếp địa tại Tiếp địa hạ thế tại MCCB TBA Sông Ray 7TBA Sông Ray 7</v>
      </c>
    </row>
    <row r="21" spans="1:21">
      <c r="A21">
        <f>ROW()</f>
        <v>21</v>
      </c>
      <c r="B21" s="44">
        <v>44082</v>
      </c>
      <c r="C21" s="6" t="s">
        <v>164</v>
      </c>
      <c r="D21" s="6" t="s">
        <v>245</v>
      </c>
      <c r="E21" s="24" t="s">
        <v>246</v>
      </c>
      <c r="F21" s="6" t="s">
        <v>247</v>
      </c>
      <c r="G21" s="47" t="s">
        <v>248</v>
      </c>
      <c r="H21" s="47" t="s">
        <v>249</v>
      </c>
      <c r="I21" s="6"/>
      <c r="J21" s="6"/>
      <c r="K21" s="26">
        <f t="shared" ref="K21" si="10">J21+14</f>
        <v>14</v>
      </c>
      <c r="L21" s="26" t="str">
        <f t="array" ref="L21">_xlfn.TEXTJOIN(CHAR(10),TRUE,E21:F21)</f>
        <v>Cắt 1xFCO nhánh rẽ Thừa Đức 11
Tiếp địa trụ trạm Thừa Đức 11</v>
      </c>
      <c r="M21" s="26" t="str">
        <f t="shared" ref="M21" si="11">D21</f>
        <v>Nhánh rẽ Thừa Đức 11</v>
      </c>
      <c r="N21" s="26" t="str">
        <f t="shared" ref="N21" si="12">L21&amp;D21</f>
        <v>Cắt 1xFCO nhánh rẽ Thừa Đức 11
Tiếp địa trụ trạm Thừa Đức 11Nhánh rẽ Thừa Đức 11</v>
      </c>
      <c r="O21" s="35">
        <v>44098</v>
      </c>
      <c r="P21" t="s">
        <v>136</v>
      </c>
      <c r="Q21">
        <f>WEEKDAY(O21)</f>
        <v>5</v>
      </c>
      <c r="R21" s="26" t="str">
        <f t="shared" ref="R21" si="13">L21&amp;D21</f>
        <v>Cắt 1xFCO nhánh rẽ Thừa Đức 11
Tiếp địa trụ trạm Thừa Đức 11Nhánh rẽ Thừa Đức 11</v>
      </c>
      <c r="S21" s="26" t="str">
        <f t="shared" ref="S21" si="14">H21&amp;LOWER(L21)&amp;D21</f>
        <v>Đấu nối lưới trung thế Thừa Đức 11, cấy TBA Thừa Đức 11, tách 1 phần lưới hạ thế TBA Thừa Đức 11 sang nhận điện từ TBA Thừa Đức 11Acắt 1xfco nhánh rẽ thừa đức 11
tiếp địa trụ trạm thừa đức 11Nhánh rẽ Thừa Đức 11</v>
      </c>
      <c r="T21" s="26" t="str">
        <f t="shared" ref="T21" si="15">"Cắt "&amp;C21&amp;M21</f>
        <v>Cắt FCO Nhánh rẽ Thừa Đức 11</v>
      </c>
      <c r="U21" s="26" t="str">
        <f t="shared" ref="U21" si="16">"Tiếp địa tại "&amp;F21&amp;D21</f>
        <v>Tiếp địa tại Tiếp địa trụ trạm Thừa Đức 11Nhánh rẽ Thừa Đức 11</v>
      </c>
    </row>
    <row r="22" spans="1:21">
      <c r="A22">
        <f>ROW()</f>
        <v>22</v>
      </c>
      <c r="B22" s="44">
        <v>44062</v>
      </c>
      <c r="C22" s="6" t="s">
        <v>164</v>
      </c>
      <c r="D22" s="6" t="s">
        <v>251</v>
      </c>
      <c r="E22" t="s">
        <v>250</v>
      </c>
      <c r="F22" s="6" t="s">
        <v>252</v>
      </c>
      <c r="G22" s="47" t="s">
        <v>255</v>
      </c>
      <c r="H22" s="47" t="s">
        <v>253</v>
      </c>
      <c r="L22" s="26" t="str">
        <f t="array" ref="L22">_xlfn.TEXTJOIN(CHAR(10),TRUE,E22:F22)</f>
        <v>Cắt 1xFCO nhánh rẽ Suối Râm 7A
Tiếp địa trụ trung thế 002</v>
      </c>
    </row>
    <row r="23" spans="1:21" ht="31.5" customHeight="1">
      <c r="A23">
        <f>ROW()</f>
        <v>23</v>
      </c>
      <c r="B23" s="44">
        <v>44061</v>
      </c>
      <c r="C23" s="6" t="s">
        <v>149</v>
      </c>
      <c r="D23" t="s">
        <v>135</v>
      </c>
      <c r="E23" s="24" t="s">
        <v>182</v>
      </c>
      <c r="F23" s="6" t="s">
        <v>254</v>
      </c>
      <c r="G23" s="47" t="s">
        <v>214</v>
      </c>
      <c r="H23" s="47" t="s">
        <v>229</v>
      </c>
      <c r="I23" s="6" t="s">
        <v>234</v>
      </c>
      <c r="J23" s="6"/>
      <c r="K23" s="26">
        <f>J23+14</f>
        <v>14</v>
      </c>
      <c r="L23" s="26" t="str">
        <f t="array" ref="L23">_xlfn.TEXTJOIN(CHAR(10),TRUE,E23:F23)</f>
        <v xml:space="preserve">Cắt FCO + MCCB TBA Nam Hà 1
Tiếp địa hạ thế tại MCCB TBA Nam Hà 1
 </v>
      </c>
      <c r="M23" s="26" t="str">
        <f>D23</f>
        <v>TBA Nam Hà 1</v>
      </c>
      <c r="N23" s="26" t="str">
        <f>L23&amp;D23</f>
        <v>Cắt FCO + MCCB TBA Nam Hà 1
Tiếp địa hạ thế tại MCCB TBA Nam Hà 1
 TBA Nam Hà 1</v>
      </c>
      <c r="O23" s="35">
        <v>44079</v>
      </c>
      <c r="P23" t="s">
        <v>136</v>
      </c>
      <c r="Q23">
        <f>WEEKDAY(O23)</f>
        <v>7</v>
      </c>
      <c r="R23" s="26" t="str">
        <f>L23&amp;D23</f>
        <v>Cắt FCO + MCCB TBA Nam Hà 1
Tiếp địa hạ thế tại MCCB TBA Nam Hà 1
 TBA Nam Hà 1</v>
      </c>
      <c r="S23" s="26" t="str">
        <f>H23&amp;LOWER(L23)&amp;D23</f>
        <v>Thay dây hạ thế  sau TBA Nam Hà 1cắt fco + mccb tba nam hà 1
tiếp địa hạ thế tại mccb tba nam hà 1
 TBA Nam Hà 1</v>
      </c>
      <c r="T23" s="26" t="str">
        <f>"Cắt "&amp;C23&amp;M23</f>
        <v>Cắt FCO + MCCB TBA Nam Hà 1</v>
      </c>
      <c r="U23" s="26" t="str">
        <f>"Tiếp địa tại "&amp;F23&amp;D23</f>
        <v>Tiếp địa tại  TBA Nam Hà 1</v>
      </c>
    </row>
    <row r="24" spans="1:21">
      <c r="A24">
        <f>ROW()</f>
        <v>24</v>
      </c>
      <c r="B24" s="44">
        <v>44091</v>
      </c>
      <c r="C24" s="6" t="s">
        <v>256</v>
      </c>
      <c r="D24" s="6" t="s">
        <v>237</v>
      </c>
      <c r="E24" s="6" t="s">
        <v>256</v>
      </c>
      <c r="F24" s="6"/>
      <c r="G24" s="47" t="s">
        <v>257</v>
      </c>
      <c r="H24" s="47" t="s">
        <v>241</v>
      </c>
      <c r="I24" s="6" t="s">
        <v>234</v>
      </c>
      <c r="J24" s="6"/>
      <c r="K24" s="26">
        <f t="shared" ref="K24" si="17">J24+14</f>
        <v>14</v>
      </c>
      <c r="L24" s="26" t="str">
        <f>E24</f>
        <v>Cắt 02 MCCB phân đoạn tại trụ HTĐL 01</v>
      </c>
      <c r="M24" s="26" t="str">
        <f t="shared" ref="M24" si="18">D24</f>
        <v>TBA Sông Ray 7</v>
      </c>
      <c r="N24" s="26" t="str">
        <f t="shared" ref="N24" si="19">L24&amp;D24</f>
        <v>Cắt 02 MCCB phân đoạn tại trụ HTĐL 01TBA Sông Ray 7</v>
      </c>
      <c r="O24" s="35">
        <f>B24+14</f>
        <v>44105</v>
      </c>
      <c r="P24" t="s">
        <v>136</v>
      </c>
      <c r="Q24">
        <f>WEEKDAY(O24)</f>
        <v>5</v>
      </c>
      <c r="R24" s="26" t="str">
        <f t="shared" ref="R24" si="20">L24&amp;D24</f>
        <v>Cắt 02 MCCB phân đoạn tại trụ HTĐL 01TBA Sông Ray 7</v>
      </c>
      <c r="S24" s="26" t="str">
        <f t="shared" ref="S24" si="21">H24&amp;LOWER(L24)&amp;D24</f>
        <v>Nâng cấp đường dây hạ thế sau TBA Sông Ray 7cắt 02 mccb phân đoạn tại trụ htđl 01TBA Sông Ray 7</v>
      </c>
      <c r="T24" s="26" t="str">
        <f t="shared" ref="T24" si="22">"Cắt "&amp;C24&amp;M24</f>
        <v>Cắt Cắt 02 MCCB phân đoạn tại trụ HTĐL 01TBA Sông Ray 7</v>
      </c>
      <c r="U24" s="26" t="str">
        <f t="shared" ref="U24" si="23">"Tiếp địa tại "&amp;F24&amp;D24</f>
        <v>Tiếp địa tại TBA Sông Ray 7</v>
      </c>
    </row>
    <row r="25" spans="1:21">
      <c r="A25">
        <f>ROW()</f>
        <v>25</v>
      </c>
      <c r="B25" s="44"/>
    </row>
    <row r="26" spans="1:21">
      <c r="A26">
        <f>ROW()</f>
        <v>26</v>
      </c>
      <c r="B26" s="44"/>
    </row>
    <row r="27" spans="1:21">
      <c r="A27">
        <f>ROW()</f>
        <v>27</v>
      </c>
      <c r="B27" s="44"/>
    </row>
    <row r="28" spans="1:21">
      <c r="A28">
        <f>ROW()</f>
        <v>28</v>
      </c>
      <c r="B28" s="44"/>
    </row>
    <row r="29" spans="1:21">
      <c r="A29">
        <f>ROW()</f>
        <v>29</v>
      </c>
      <c r="B29" s="44"/>
    </row>
    <row r="30" spans="1:21">
      <c r="A30">
        <f>ROW()</f>
        <v>30</v>
      </c>
      <c r="B30" s="44"/>
    </row>
    <row r="31" spans="1:21">
      <c r="A31">
        <f>ROW()</f>
        <v>31</v>
      </c>
      <c r="B31" s="44"/>
    </row>
    <row r="32" spans="1:21">
      <c r="A32">
        <f>ROW()</f>
        <v>32</v>
      </c>
      <c r="B32" s="44"/>
    </row>
    <row r="33" spans="1:2">
      <c r="A33">
        <f>ROW()</f>
        <v>33</v>
      </c>
      <c r="B33" s="44"/>
    </row>
    <row r="34" spans="1:2">
      <c r="A34">
        <f>ROW()</f>
        <v>34</v>
      </c>
      <c r="B34" s="44"/>
    </row>
    <row r="35" spans="1:2">
      <c r="A35">
        <f>ROW()</f>
        <v>35</v>
      </c>
      <c r="B35" s="44"/>
    </row>
    <row r="36" spans="1:2">
      <c r="A36">
        <f>ROW()</f>
        <v>36</v>
      </c>
      <c r="B36" s="44"/>
    </row>
    <row r="37" spans="1:2">
      <c r="A37">
        <f>ROW()</f>
        <v>37</v>
      </c>
      <c r="B37" s="44"/>
    </row>
    <row r="38" spans="1:2">
      <c r="A38">
        <f>ROW()</f>
        <v>38</v>
      </c>
      <c r="B38" s="44"/>
    </row>
    <row r="39" spans="1:2">
      <c r="A39">
        <f>ROW()</f>
        <v>39</v>
      </c>
      <c r="B39" s="44"/>
    </row>
    <row r="40" spans="1:2">
      <c r="A40">
        <f>ROW()</f>
        <v>40</v>
      </c>
      <c r="B40" s="44"/>
    </row>
    <row r="41" spans="1:2">
      <c r="A41">
        <f>ROW()</f>
        <v>41</v>
      </c>
      <c r="B41" s="44"/>
    </row>
    <row r="42" spans="1:2">
      <c r="A42">
        <f>ROW()</f>
        <v>42</v>
      </c>
      <c r="B42" s="44"/>
    </row>
    <row r="43" spans="1:2">
      <c r="A43">
        <f>ROW()</f>
        <v>43</v>
      </c>
      <c r="B43" s="44"/>
    </row>
    <row r="44" spans="1:2">
      <c r="A44">
        <f>ROW()</f>
        <v>44</v>
      </c>
      <c r="B44" s="44"/>
    </row>
    <row r="45" spans="1:2">
      <c r="A45">
        <f>ROW()</f>
        <v>45</v>
      </c>
      <c r="B45" s="44"/>
    </row>
    <row r="46" spans="1:2">
      <c r="A46">
        <f>ROW()</f>
        <v>46</v>
      </c>
      <c r="B46" s="44"/>
    </row>
    <row r="47" spans="1:2">
      <c r="A47">
        <f>ROW()</f>
        <v>47</v>
      </c>
      <c r="B47" s="44"/>
    </row>
    <row r="48" spans="1:2">
      <c r="A48">
        <f>ROW()</f>
        <v>48</v>
      </c>
      <c r="B48" s="44"/>
    </row>
    <row r="49" spans="1:2">
      <c r="A49">
        <f>ROW()</f>
        <v>49</v>
      </c>
      <c r="B49" s="44"/>
    </row>
    <row r="50" spans="1:2">
      <c r="A50">
        <f>ROW()</f>
        <v>50</v>
      </c>
      <c r="B50" s="44"/>
    </row>
    <row r="51" spans="1:2">
      <c r="A51">
        <f>ROW()</f>
        <v>51</v>
      </c>
      <c r="B51" s="44"/>
    </row>
    <row r="52" spans="1:2">
      <c r="A52">
        <f>ROW()</f>
        <v>52</v>
      </c>
      <c r="B52" s="44"/>
    </row>
    <row r="53" spans="1:2">
      <c r="A53">
        <f>ROW()</f>
        <v>53</v>
      </c>
      <c r="B53" s="44"/>
    </row>
    <row r="54" spans="1:2">
      <c r="A54">
        <f>ROW()</f>
        <v>54</v>
      </c>
      <c r="B54" s="44"/>
    </row>
    <row r="55" spans="1:2">
      <c r="A55">
        <f>ROW()</f>
        <v>55</v>
      </c>
      <c r="B55" s="44"/>
    </row>
    <row r="56" spans="1:2">
      <c r="A56">
        <f>ROW()</f>
        <v>56</v>
      </c>
      <c r="B56" s="44"/>
    </row>
    <row r="57" spans="1:2">
      <c r="A57">
        <f>ROW()</f>
        <v>57</v>
      </c>
      <c r="B57" s="44"/>
    </row>
    <row r="58" spans="1:2">
      <c r="A58">
        <f>ROW()</f>
        <v>58</v>
      </c>
      <c r="B58" s="44"/>
    </row>
    <row r="59" spans="1:2">
      <c r="A59">
        <f>ROW()</f>
        <v>59</v>
      </c>
      <c r="B59" s="44"/>
    </row>
    <row r="60" spans="1:2">
      <c r="A60">
        <f>ROW()</f>
        <v>60</v>
      </c>
      <c r="B60" s="44"/>
    </row>
    <row r="61" spans="1:2">
      <c r="A61">
        <f>ROW()</f>
        <v>61</v>
      </c>
      <c r="B61" s="44"/>
    </row>
    <row r="62" spans="1:2">
      <c r="A62">
        <f>ROW()</f>
        <v>62</v>
      </c>
      <c r="B62" s="44"/>
    </row>
    <row r="63" spans="1:2">
      <c r="A63">
        <f>ROW()</f>
        <v>63</v>
      </c>
      <c r="B63" s="44"/>
    </row>
    <row r="64" spans="1:2">
      <c r="A64">
        <f>ROW()</f>
        <v>64</v>
      </c>
      <c r="B64" s="44"/>
    </row>
    <row r="65" spans="1:2">
      <c r="A65">
        <f>ROW()</f>
        <v>65</v>
      </c>
      <c r="B65" s="44"/>
    </row>
    <row r="66" spans="1:2">
      <c r="A66">
        <f>ROW()</f>
        <v>66</v>
      </c>
      <c r="B66" s="44"/>
    </row>
    <row r="67" spans="1:2">
      <c r="A67">
        <f>ROW()</f>
        <v>67</v>
      </c>
      <c r="B67" s="44"/>
    </row>
    <row r="68" spans="1:2">
      <c r="A68">
        <f>ROW()</f>
        <v>68</v>
      </c>
      <c r="B68" s="44"/>
    </row>
    <row r="69" spans="1:2">
      <c r="A69">
        <f>ROW()</f>
        <v>69</v>
      </c>
      <c r="B69" s="44"/>
    </row>
    <row r="70" spans="1:2">
      <c r="A70">
        <f>ROW()</f>
        <v>70</v>
      </c>
      <c r="B70" s="44"/>
    </row>
    <row r="71" spans="1:2">
      <c r="A71">
        <f>ROW()</f>
        <v>71</v>
      </c>
      <c r="B71" s="44"/>
    </row>
    <row r="72" spans="1:2">
      <c r="A72">
        <f>ROW()</f>
        <v>72</v>
      </c>
      <c r="B72" s="44"/>
    </row>
    <row r="73" spans="1:2">
      <c r="A73">
        <f>ROW()</f>
        <v>73</v>
      </c>
      <c r="B73" s="44"/>
    </row>
    <row r="74" spans="1:2">
      <c r="A74">
        <f>ROW()</f>
        <v>74</v>
      </c>
      <c r="B74" s="44"/>
    </row>
    <row r="75" spans="1:2">
      <c r="A75">
        <f>ROW()</f>
        <v>75</v>
      </c>
      <c r="B75" s="44"/>
    </row>
    <row r="76" spans="1:2">
      <c r="A76">
        <f>ROW()</f>
        <v>76</v>
      </c>
      <c r="B76" s="44"/>
    </row>
    <row r="77" spans="1:2">
      <c r="A77">
        <f>ROW()</f>
        <v>77</v>
      </c>
      <c r="B77" s="44"/>
    </row>
    <row r="78" spans="1:2">
      <c r="A78">
        <f>ROW()</f>
        <v>78</v>
      </c>
      <c r="B78" s="44"/>
    </row>
    <row r="79" spans="1:2">
      <c r="A79">
        <f>ROW()</f>
        <v>79</v>
      </c>
      <c r="B79" s="44"/>
    </row>
    <row r="80" spans="1:2">
      <c r="A80">
        <f>ROW()</f>
        <v>80</v>
      </c>
      <c r="B80" s="44"/>
    </row>
    <row r="81" spans="1:2">
      <c r="A81">
        <f>ROW()</f>
        <v>81</v>
      </c>
      <c r="B81" s="44"/>
    </row>
    <row r="82" spans="1:2">
      <c r="A82">
        <f>ROW()</f>
        <v>82</v>
      </c>
      <c r="B82" s="44"/>
    </row>
    <row r="83" spans="1:2">
      <c r="A83">
        <f>ROW()</f>
        <v>83</v>
      </c>
      <c r="B83" s="44"/>
    </row>
    <row r="84" spans="1:2">
      <c r="A84">
        <f>ROW()</f>
        <v>84</v>
      </c>
      <c r="B84" s="44"/>
    </row>
    <row r="85" spans="1:2">
      <c r="A85">
        <f>ROW()</f>
        <v>85</v>
      </c>
      <c r="B85" s="44"/>
    </row>
    <row r="86" spans="1:2">
      <c r="A86">
        <f>ROW()</f>
        <v>86</v>
      </c>
      <c r="B86" s="44"/>
    </row>
    <row r="87" spans="1:2">
      <c r="A87">
        <f>ROW()</f>
        <v>87</v>
      </c>
      <c r="B87" s="44"/>
    </row>
    <row r="88" spans="1:2">
      <c r="A88">
        <f>ROW()</f>
        <v>88</v>
      </c>
      <c r="B88" s="44"/>
    </row>
    <row r="89" spans="1:2">
      <c r="A89">
        <f>ROW()</f>
        <v>89</v>
      </c>
      <c r="B89" s="44"/>
    </row>
    <row r="90" spans="1:2">
      <c r="A90">
        <f>ROW()</f>
        <v>90</v>
      </c>
      <c r="B90" s="44"/>
    </row>
    <row r="91" spans="1:2">
      <c r="A91">
        <f>ROW()</f>
        <v>91</v>
      </c>
      <c r="B91" s="44"/>
    </row>
    <row r="92" spans="1:2">
      <c r="A92">
        <f>ROW()</f>
        <v>92</v>
      </c>
      <c r="B92" s="44"/>
    </row>
    <row r="93" spans="1:2">
      <c r="A93">
        <f>ROW()</f>
        <v>93</v>
      </c>
      <c r="B93" s="44"/>
    </row>
  </sheetData>
  <autoFilter ref="A1:U20"/>
  <conditionalFormatting sqref="Q1:R1 Q7 Q9:Q16 Q20 Q3:Q5 Q23">
    <cfRule type="cellIs" dxfId="13" priority="18" stopIfTrue="1" operator="equal">
      <formula>1</formula>
    </cfRule>
  </conditionalFormatting>
  <conditionalFormatting sqref="Q6">
    <cfRule type="cellIs" dxfId="12" priority="17" stopIfTrue="1" operator="equal">
      <formula>1</formula>
    </cfRule>
  </conditionalFormatting>
  <conditionalFormatting sqref="Q8">
    <cfRule type="cellIs" dxfId="11" priority="16" stopIfTrue="1" operator="equal">
      <formula>1</formula>
    </cfRule>
  </conditionalFormatting>
  <conditionalFormatting sqref="O20 O1 O3:O16 O22:O23 O25:O1048576">
    <cfRule type="duplicateValues" dxfId="10" priority="15"/>
  </conditionalFormatting>
  <conditionalFormatting sqref="Q17">
    <cfRule type="cellIs" dxfId="9" priority="14" stopIfTrue="1" operator="equal">
      <formula>1</formula>
    </cfRule>
  </conditionalFormatting>
  <conditionalFormatting sqref="O17">
    <cfRule type="duplicateValues" dxfId="8" priority="13"/>
  </conditionalFormatting>
  <conditionalFormatting sqref="Q18">
    <cfRule type="cellIs" dxfId="7" priority="12" stopIfTrue="1" operator="equal">
      <formula>1</formula>
    </cfRule>
  </conditionalFormatting>
  <conditionalFormatting sqref="O18">
    <cfRule type="duplicateValues" dxfId="6" priority="11"/>
  </conditionalFormatting>
  <conditionalFormatting sqref="Q19">
    <cfRule type="cellIs" dxfId="5" priority="10" stopIfTrue="1" operator="equal">
      <formula>1</formula>
    </cfRule>
  </conditionalFormatting>
  <conditionalFormatting sqref="O19">
    <cfRule type="duplicateValues" dxfId="4" priority="9"/>
  </conditionalFormatting>
  <conditionalFormatting sqref="Q21">
    <cfRule type="cellIs" dxfId="3" priority="4" stopIfTrue="1" operator="equal">
      <formula>1</formula>
    </cfRule>
  </conditionalFormatting>
  <conditionalFormatting sqref="O21">
    <cfRule type="duplicateValues" dxfId="2" priority="3"/>
  </conditionalFormatting>
  <conditionalFormatting sqref="Q24">
    <cfRule type="cellIs" dxfId="1" priority="2" stopIfTrue="1" operator="equal">
      <formula>1</formula>
    </cfRule>
  </conditionalFormatting>
  <conditionalFormatting sqref="O24">
    <cfRule type="duplicateValues" dxfId="0"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C1" workbookViewId="0">
      <pane ySplit="1" topLeftCell="A17" activePane="bottomLeft" state="frozen"/>
      <selection activeCell="C1" sqref="C1"/>
      <selection pane="bottomLeft" activeCell="D24" sqref="D24"/>
    </sheetView>
  </sheetViews>
  <sheetFormatPr defaultRowHeight="15"/>
  <cols>
    <col min="2" max="2" width="23.85546875" bestFit="1" customWidth="1"/>
    <col min="3" max="3" width="38" customWidth="1"/>
    <col min="4" max="4" width="75.140625" bestFit="1" customWidth="1"/>
    <col min="6" max="6" width="11.28515625" customWidth="1"/>
  </cols>
  <sheetData>
    <row r="1" spans="1:5" s="36" customFormat="1" ht="45">
      <c r="B1" s="36" t="s">
        <v>228</v>
      </c>
      <c r="C1" s="36" t="s">
        <v>2</v>
      </c>
      <c r="D1" s="36" t="s">
        <v>235</v>
      </c>
      <c r="E1" s="36" t="s">
        <v>236</v>
      </c>
    </row>
    <row r="2" spans="1:5" s="46" customFormat="1">
      <c r="B2" s="46">
        <f>HLOOKUP(B1,KhaoSatHienTruong!1:2,2,0)</f>
        <v>2</v>
      </c>
      <c r="C2" s="46">
        <f>HLOOKUP(C1,KhaoSatHienTruong!1:2,2,0)</f>
        <v>8</v>
      </c>
      <c r="D2" s="46">
        <f>HLOOKUP(D1,KhaoSatHienTruong!1:2,2,0)</f>
        <v>7</v>
      </c>
      <c r="E2" s="46">
        <f>HLOOKUP(E1,KhaoSatHienTruong!1:2,2,0)</f>
        <v>12</v>
      </c>
    </row>
    <row r="3" spans="1:5">
      <c r="A3">
        <f>ROW()</f>
        <v>3</v>
      </c>
      <c r="B3" t="str">
        <f>" ngày "&amp;TEXT(VLOOKUP(ROW(),KSHT,'Merge-PATC'!B$2,0),"dd")&amp;" tháng "&amp;TEXT(VLOOKUP(ROW(),KSHT,'Merge-PATC'!B$2,0),"MM")&amp;" năm "&amp;TEXT(VLOOKUP(ROW(),KSHT,'Merge-PATC'!B$2,0),"yyyy")</f>
        <v xml:space="preserve"> ngày 18 tháng 08 năm 2020</v>
      </c>
      <c r="C3" t="str">
        <f>VLOOKUP(ROW(),KSHT,'Merge-PATC'!C$2,0)</f>
        <v>Thay dây hạ thế  sau TBA Nam Hà 1A</v>
      </c>
      <c r="D3" t="str">
        <f>VLOOKUP(ROW(),KSHT,'Merge-PATC'!D$2,0)</f>
        <v>Lưới điện hạ thế thuộc trạm Nam Hà 1A</v>
      </c>
      <c r="E3" t="str">
        <f>VLOOKUP(ROW(),KSHT,'Merge-PATC'!E$2,0)</f>
        <v>Cắt FCO + MCCB TBA Nam Hà 1A
Tiếp địa hạ thế tại MCCB TBA Nam Hà 1A</v>
      </c>
    </row>
    <row r="4" spans="1:5">
      <c r="A4">
        <f>ROW()</f>
        <v>4</v>
      </c>
      <c r="B4" t="str">
        <f>" ngày "&amp;TEXT(VLOOKUP(ROW(),KSHT,'Merge-PATC'!B$2,0),"dd")&amp;" tháng "&amp;TEXT(VLOOKUP(ROW(),KSHT,'Merge-PATC'!B$2,0),"MM")&amp;" năm "&amp;TEXT(VLOOKUP(ROW(),KSHT,'Merge-PATC'!B$2,0),"yyyy")</f>
        <v xml:space="preserve"> ngày 18 tháng 08 năm 2020</v>
      </c>
      <c r="C4" t="str">
        <f>VLOOKUP(ROW(),KSHT,'Merge-PATC'!C$2,0)</f>
        <v>Thay dây hạ thế  sau TBA Nam Hà 3</v>
      </c>
      <c r="D4" t="str">
        <f>VLOOKUP(ROW(),KSHT,'Merge-PATC'!D$2,0)</f>
        <v>Lưới điện hạ thế thuộc trạm Nam Hà 3</v>
      </c>
      <c r="E4" t="str">
        <f>VLOOKUP(ROW(),KSHT,'Merge-PATC'!E$2,0)</f>
        <v>Cắt FCO + MCCB TBA Nam Hà 3
Tiếp địa hạ thế tại MCCB TBA Nam Hà 3</v>
      </c>
    </row>
    <row r="5" spans="1:5">
      <c r="A5">
        <f>ROW()</f>
        <v>5</v>
      </c>
      <c r="B5" t="str">
        <f>" ngày "&amp;TEXT(VLOOKUP(ROW(),KSHT,'Merge-PATC'!B$2,0),"dd")&amp;" tháng "&amp;TEXT(VLOOKUP(ROW(),KSHT,'Merge-PATC'!B$2,0),"MM")&amp;" năm "&amp;TEXT(VLOOKUP(ROW(),KSHT,'Merge-PATC'!B$2,0),"yyyy")</f>
        <v xml:space="preserve"> ngày 18 tháng 08 năm 2020</v>
      </c>
      <c r="C5" t="str">
        <f>VLOOKUP(ROW(),KSHT,'Merge-PATC'!C$2,0)</f>
        <v>Thay dây hạ thế  sau TBA Xuân Tây 10A</v>
      </c>
      <c r="D5" t="str">
        <f>VLOOKUP(ROW(),KSHT,'Merge-PATC'!D$2,0)</f>
        <v>Đường dây hạ thế thuộc trạm biến áp Xuân Tây 10A</v>
      </c>
      <c r="E5" t="str">
        <f>VLOOKUP(ROW(),KSHT,'Merge-PATC'!E$2,0)</f>
        <v>Cắt FCO + MCCB TBA Xuân Tây 10A
Tiếp địa hạ thế tại MCCB TBA Xuân Tây 10A</v>
      </c>
    </row>
    <row r="6" spans="1:5">
      <c r="A6">
        <f>ROW()</f>
        <v>6</v>
      </c>
      <c r="B6" t="str">
        <f>" ngày "&amp;TEXT(VLOOKUP(ROW(),KSHT,'Merge-PATC'!B$2,0),"dd")&amp;" tháng "&amp;TEXT(VLOOKUP(ROW(),KSHT,'Merge-PATC'!B$2,0),"MM")&amp;" năm "&amp;TEXT(VLOOKUP(ROW(),KSHT,'Merge-PATC'!B$2,0),"yyyy")</f>
        <v xml:space="preserve"> ngày 18 tháng 08 năm 2020</v>
      </c>
      <c r="C6" t="str">
        <f>VLOOKUP(ROW(),KSHT,'Merge-PATC'!C$2,0)</f>
        <v>Thay dây hạ thế  sau TBA Sông Ray 8A</v>
      </c>
      <c r="D6" t="str">
        <f>VLOOKUP(ROW(),KSHT,'Merge-PATC'!D$2,0)</f>
        <v>Đường dây hạ thế thuộc Trạm Sông Ray 8A</v>
      </c>
      <c r="E6" t="str">
        <f>VLOOKUP(ROW(),KSHT,'Merge-PATC'!E$2,0)</f>
        <v>Cắt FCO + MCCB TBA Sông Ray 8A
Tiếp địa hạ thế tại MCCB TBA Sông Ray 8A</v>
      </c>
    </row>
    <row r="7" spans="1:5">
      <c r="A7">
        <f>ROW()</f>
        <v>7</v>
      </c>
      <c r="B7" t="str">
        <f>" ngày "&amp;TEXT(VLOOKUP(ROW(),KSHT,'Merge-PATC'!B$2,0),"dd")&amp;" tháng "&amp;TEXT(VLOOKUP(ROW(),KSHT,'Merge-PATC'!B$2,0),"MM")&amp;" năm "&amp;TEXT(VLOOKUP(ROW(),KSHT,'Merge-PATC'!B$2,0),"yyyy")</f>
        <v xml:space="preserve"> ngày 18 tháng 08 năm 2020</v>
      </c>
      <c r="C7" t="str">
        <f>VLOOKUP(ROW(),KSHT,'Merge-PATC'!C$2,0)</f>
        <v>Nâng cấp đường dây hạ thế và TBA Sông Ray 7 từ 1 pha lên 3 pha, cấy TBA Sông Ray 7A</v>
      </c>
      <c r="D7" t="str">
        <f>VLOOKUP(ROW(),KSHT,'Merge-PATC'!D$2,0)</f>
        <v>Tại trạm biến áp Sông Ray 7</v>
      </c>
      <c r="E7" t="str">
        <f>VLOOKUP(ROW(),KSHT,'Merge-PATC'!E$2,0)</f>
        <v>Cắt LBS khí Đồng Tâm 1 + 3 LTD Đồng Tâm 1
Cắt LBS khí Sông Ray + 3 LTD Sông Ray 1
Tiếp địa trụ trung thế 357 
Tiếp địa trụ trung thế 381 
Tiếp địa hạ thế TBA Sông Ray 7</v>
      </c>
    </row>
    <row r="8" spans="1:5">
      <c r="A8">
        <f>ROW()</f>
        <v>8</v>
      </c>
      <c r="B8" t="str">
        <f>" ngày "&amp;TEXT(VLOOKUP(ROW(),KSHT,'Merge-PATC'!B$2,0),"dd")&amp;" tháng "&amp;TEXT(VLOOKUP(ROW(),KSHT,'Merge-PATC'!B$2,0),"MM")&amp;" năm "&amp;TEXT(VLOOKUP(ROW(),KSHT,'Merge-PATC'!B$2,0),"yyyy")</f>
        <v xml:space="preserve"> ngày 19 tháng 08 năm 2020</v>
      </c>
      <c r="C8" t="str">
        <f>VLOOKUP(ROW(),KSHT,'Merge-PATC'!C$2,0)</f>
        <v>Nâng cấp đường dây hạ thế và TBA Sông Ray 7 từ 1 pha lên 3 pha, cấy TBA Sông Ray 7A</v>
      </c>
      <c r="D8" t="str">
        <f>VLOOKUP(ROW(),KSHT,'Merge-PATC'!D$2,0)</f>
        <v>Nhánh rẽ Lâm San 10 11 12 tiếng 471 Xuân Mỹ</v>
      </c>
      <c r="E8" t="str">
        <f>VLOOKUP(ROW(),KSHT,'Merge-PATC'!E$2,0)</f>
        <v>Cắt 3xFCO Nhánh rẽ Lâm San 10, 11, 12
Tiếp địa trụ trung thế 357 Nhánh rẽ Lâm San 10, 11, 12
Tiếp địa trung hạ áp tại TBA Lâm San 11A, 11D</v>
      </c>
    </row>
    <row r="9" spans="1:5">
      <c r="A9">
        <f>ROW()</f>
        <v>9</v>
      </c>
      <c r="B9" t="str">
        <f>" ngày "&amp;TEXT(VLOOKUP(ROW(),KSHT,'Merge-PATC'!B$2,0),"dd")&amp;" tháng "&amp;TEXT(VLOOKUP(ROW(),KSHT,'Merge-PATC'!B$2,0),"MM")&amp;" năm "&amp;TEXT(VLOOKUP(ROW(),KSHT,'Merge-PATC'!B$2,0),"yyyy")</f>
        <v xml:space="preserve"> ngày 19 tháng 08 năm 2020</v>
      </c>
      <c r="C9" t="str">
        <f>VLOOKUP(ROW(),KSHT,'Merge-PATC'!C$2,0)</f>
        <v>Trồng trụ trung thế 015A đấu nối trung thế, tách lưới, sang tải TBA Sông Ray 2, Sông Ray 2A. Đấu nối trung thế và di dời TBA Sông Ray 4A</v>
      </c>
      <c r="D9" t="str">
        <f>VLOOKUP(ROW(),KSHT,'Merge-PATC'!D$2,0)</f>
        <v>Từ khoản trụ 015, 016, 072 nhánh Lâm San tuyến 471 Xuân Mỹ</v>
      </c>
      <c r="E9" t="str">
        <f>VLOOKUP(ROW(),KSHT,'Merge-PATC'!E$2,0)</f>
        <v xml:space="preserve">Cắt Recloser + 3 LTD Lâm San
Tiếp địa trụ trung thế 011A
Tiếp địa trụ trung thế 075 </v>
      </c>
    </row>
    <row r="10" spans="1:5">
      <c r="A10">
        <f>ROW()</f>
        <v>10</v>
      </c>
      <c r="B10" t="str">
        <f>" ngày "&amp;TEXT(VLOOKUP(ROW(),KSHT,'Merge-PATC'!B$2,0),"dd")&amp;" tháng "&amp;TEXT(VLOOKUP(ROW(),KSHT,'Merge-PATC'!B$2,0),"MM")&amp;" năm "&amp;TEXT(VLOOKUP(ROW(),KSHT,'Merge-PATC'!B$2,0),"yyyy")</f>
        <v xml:space="preserve"> ngày 19 tháng 08 năm 2020</v>
      </c>
      <c r="C10" t="str">
        <f>VLOOKUP(ROW(),KSHT,'Merge-PATC'!C$2,0)</f>
        <v>Đấu nối trung thế trụ 009A, 013. Tách lưới hạ thế sau TBA Cánh đồng Xuân Tây 1A, Cánh đồng Xuân Tây 1B</v>
      </c>
      <c r="D10" t="str">
        <f>VLOOKUP(ROW(),KSHT,'Merge-PATC'!D$2,0)</f>
        <v>Từ sau 3xFCO nhánh Cánh Đồng Xuân Tây 1</v>
      </c>
      <c r="E10" t="str">
        <f>VLOOKUP(ROW(),KSHT,'Merge-PATC'!E$2,0)</f>
        <v>Cắt 3xFCO Nhánh rẽ Cánh đồng Xuân Tây 1
Tiếp địa trung hạ áp tại TBA Cánh đồng Xuân Tây 1</v>
      </c>
    </row>
    <row r="11" spans="1:5">
      <c r="A11">
        <f>ROW()</f>
        <v>11</v>
      </c>
      <c r="B11" t="str">
        <f>" ngày "&amp;TEXT(VLOOKUP(ROW(),KSHT,'Merge-PATC'!B$2,0),"dd")&amp;" tháng "&amp;TEXT(VLOOKUP(ROW(),KSHT,'Merge-PATC'!B$2,0),"MM")&amp;" năm "&amp;TEXT(VLOOKUP(ROW(),KSHT,'Merge-PATC'!B$2,0),"yyyy")</f>
        <v xml:space="preserve"> ngày 19 tháng 08 năm 2020</v>
      </c>
      <c r="C11" t="str">
        <f>VLOOKUP(ROW(),KSHT,'Merge-PATC'!C$2,0)</f>
        <v>Đấu nối trung thế trụ 087 nhánh rẽ Láng Me. Cấy TBA Láng Me 3B, Tách lưới hạ thế sau TBA Láng Me 3 sang Láng Me 3B</v>
      </c>
      <c r="D11" t="str">
        <f>VLOOKUP(ROW(),KSHT,'Merge-PATC'!D$2,0)</f>
        <v>Tại trụ 087 nhánh Láng Me tuyến 471 Xuân Mỹ</v>
      </c>
      <c r="E11" t="str">
        <f>VLOOKUP(ROW(),KSHT,'Merge-PATC'!E$2,0)</f>
        <v>Cắt Recloser + 3 LTD Láng Me
Tiếp địa trụ trung thế 079
Tiếp địa trụ trung thế 094
 Tiếp địa hạ thế TBA Láng Me 3</v>
      </c>
    </row>
    <row r="12" spans="1:5">
      <c r="A12">
        <f>ROW()</f>
        <v>12</v>
      </c>
      <c r="B12" t="str">
        <f>" ngày "&amp;TEXT(VLOOKUP(ROW(),KSHT,'Merge-PATC'!B$2,0),"dd")&amp;" tháng "&amp;TEXT(VLOOKUP(ROW(),KSHT,'Merge-PATC'!B$2,0),"MM")&amp;" năm "&amp;TEXT(VLOOKUP(ROW(),KSHT,'Merge-PATC'!B$2,0),"yyyy")</f>
        <v xml:space="preserve"> ngày 19 tháng 08 năm 2020</v>
      </c>
      <c r="C12" t="str">
        <f>VLOOKUP(ROW(),KSHT,'Merge-PATC'!C$2,0)</f>
        <v>Đấu nối trung thế trụ 021 Nhánh rẽ Thoại Hương 3, 4. Di dời TBA Thoại Hương 4</v>
      </c>
      <c r="D12" t="str">
        <f>VLOOKUP(ROW(),KSHT,'Merge-PATC'!D$2,0)</f>
        <v>Tại trụ trạm biến áp Thoại Hương 4 tuyến 471 Xuân Mỹ</v>
      </c>
      <c r="E12" t="str">
        <f>VLOOKUP(ROW(),KSHT,'Merge-PATC'!E$2,0)</f>
        <v>Cắt FCO Nhánh rẽ Thoại Hương 3, 4
Tiếp địa trung hạ áp tại TBA Thoại Hương 3, 4</v>
      </c>
    </row>
    <row r="13" spans="1:5">
      <c r="A13">
        <f>ROW()</f>
        <v>13</v>
      </c>
      <c r="B13" t="str">
        <f>" ngày "&amp;TEXT(VLOOKUP(ROW(),KSHT,'Merge-PATC'!B$2,0),"dd")&amp;" tháng "&amp;TEXT(VLOOKUP(ROW(),KSHT,'Merge-PATC'!B$2,0),"MM")&amp;" năm "&amp;TEXT(VLOOKUP(ROW(),KSHT,'Merge-PATC'!B$2,0),"yyyy")</f>
        <v xml:space="preserve"> ngày 19 tháng 08 năm 2020</v>
      </c>
      <c r="C13" t="str">
        <f>VLOOKUP(ROW(),KSHT,'Merge-PATC'!C$2,0)</f>
        <v>Đấu nối trung thế trụ 017 Nhánh rẽ Xuân Tây 19.Cấy TBA Xuân Tây 19A, tách lưới hạ thế TBA Xuân Tây 19 sang TBA Xuân Tây 19A</v>
      </c>
      <c r="D13" t="str">
        <f>VLOOKUP(ROW(),KSHT,'Merge-PATC'!D$2,0)</f>
        <v>Nhấn vẽ Xuân Tây 19 tuyến 471 Xuân Mỹ</v>
      </c>
      <c r="E13" t="str">
        <f>VLOOKUP(ROW(),KSHT,'Merge-PATC'!E$2,0)</f>
        <v>Cắt FCO Nhánh rẽ Xuân Tây 19
Tiếp địa trung hạ áp tại TBA Xuân Tây 19</v>
      </c>
    </row>
    <row r="14" spans="1:5">
      <c r="A14">
        <f>ROW()</f>
        <v>14</v>
      </c>
      <c r="B14" t="str">
        <f>" ngày "&amp;TEXT(VLOOKUP(ROW(),KSHT,'Merge-PATC'!B$2,0),"dd")&amp;" tháng "&amp;TEXT(VLOOKUP(ROW(),KSHT,'Merge-PATC'!B$2,0),"MM")&amp;" năm "&amp;TEXT(VLOOKUP(ROW(),KSHT,'Merge-PATC'!B$2,0),"yyyy")</f>
        <v xml:space="preserve"> ngày 19 tháng 08 năm 2020</v>
      </c>
      <c r="C14" t="str">
        <f>VLOOKUP(ROW(),KSHT,'Merge-PATC'!C$2,0)</f>
        <v>Nâng cấp đường dây trung thế và trạm biến áp Láng Me 5B từ 1 pha lên 3 pha, di dời TBA Láng Me 5, cấy trạm biến áp lá me 5A-1</v>
      </c>
      <c r="D14" t="str">
        <f>VLOOKUP(ROW(),KSHT,'Merge-PATC'!D$2,0)</f>
        <v>Từ sau 3 FCO nhánh Láng Me 5 tuyến 471 Xuân Mỹ</v>
      </c>
      <c r="E14" t="str">
        <f>VLOOKUP(ROW(),KSHT,'Merge-PATC'!E$2,0)</f>
        <v>Cắt 3xFCO Nhánh rẽ Láng Me 5
Tiếp địa trụ trung thế 107
Tiếp địa trụ trung thế 131
 Tiếp địa hạ thế TBA Láng Me 5, 5A, 5B</v>
      </c>
    </row>
    <row r="15" spans="1:5">
      <c r="A15">
        <f>ROW()</f>
        <v>15</v>
      </c>
      <c r="B15" t="str">
        <f>" ngày "&amp;TEXT(VLOOKUP(ROW(),KSHT,'Merge-PATC'!B$2,0),"dd")&amp;" tháng "&amp;TEXT(VLOOKUP(ROW(),KSHT,'Merge-PATC'!B$2,0),"MM")&amp;" năm "&amp;TEXT(VLOOKUP(ROW(),KSHT,'Merge-PATC'!B$2,0),"yyyy")</f>
        <v xml:space="preserve"> ngày 19 tháng 08 năm 2020</v>
      </c>
      <c r="C15" t="str">
        <f>VLOOKUP(ROW(),KSHT,'Merge-PATC'!C$2,0)</f>
        <v>Di dời TBA Suối Râm 7</v>
      </c>
      <c r="D15" t="str">
        <f>VLOOKUP(ROW(),KSHT,'Merge-PATC'!D$2,0)</f>
        <v>Tại trụ trạm suối râm 7 và trụ trung thế 023/007</v>
      </c>
      <c r="E15" t="str">
        <f>VLOOKUP(ROW(),KSHT,'Merge-PATC'!E$2,0)</f>
        <v xml:space="preserve">Cắt Recloser + 3 LTD Nhánh rẽ Sông Nhạn
Tiếp địa trụ trung thế 006
Tiếp địa trụ trung thế 023A </v>
      </c>
    </row>
    <row r="16" spans="1:5">
      <c r="A16">
        <f>ROW()</f>
        <v>16</v>
      </c>
      <c r="B16" t="str">
        <f>" ngày "&amp;TEXT(VLOOKUP(ROW(),KSHT,'Merge-PATC'!B$2,0),"dd")&amp;" tháng "&amp;TEXT(VLOOKUP(ROW(),KSHT,'Merge-PATC'!B$2,0),"MM")&amp;" năm "&amp;TEXT(VLOOKUP(ROW(),KSHT,'Merge-PATC'!B$2,0),"yyyy")</f>
        <v xml:space="preserve"> ngày 19 tháng 08 năm 2020</v>
      </c>
      <c r="C16" t="str">
        <f>VLOOKUP(ROW(),KSHT,'Merge-PATC'!C$2,0)</f>
        <v>Lắp đặt trạm biến áp Nam Hà 3B tách lưới hạ thế trạm Nam Hà 3 sang nhận điện trạm Nam Hà 3B đấu nối đường dây trung thế xây dựng mới</v>
      </c>
      <c r="D16" t="str">
        <f>VLOOKUP(ROW(),KSHT,'Merge-PATC'!D$2,0)</f>
        <v>Tại trụ trung thế 334/003, 334/003/019 và lưới điện hạ thế thuộc TBA Nam Hà 3</v>
      </c>
      <c r="E16" t="str">
        <f>VLOOKUP(ROW(),KSHT,'Merge-PATC'!E$2,0)</f>
        <v>Cắt Recloser + 3 LTD Nhánh rẽ Nam Hà
Cắt 3 LTD Xuân Bảo - Nam Hà
Tiếp địa trụ trung thế 326
Tiếp địa trụ trung thế 351</v>
      </c>
    </row>
    <row r="17" spans="1:5">
      <c r="A17">
        <f>ROW()</f>
        <v>17</v>
      </c>
      <c r="B17" t="str">
        <f>" ngày "&amp;TEXT(VLOOKUP(ROW(),KSHT,'Merge-PATC'!B$2,0),"dd")&amp;" tháng "&amp;TEXT(VLOOKUP(ROW(),KSHT,'Merge-PATC'!B$2,0),"MM")&amp;" năm "&amp;TEXT(VLOOKUP(ROW(),KSHT,'Merge-PATC'!B$2,0),"yyyy")</f>
        <v xml:space="preserve"> ngày 18 tháng 08 năm 2020</v>
      </c>
      <c r="C17" t="str">
        <f>VLOOKUP(ROW(),KSHT,'Merge-PATC'!C$2,0)</f>
        <v>Lắp đặt trạm biến áp Tân Bảo 3A, tách lưới hạ thế trạm Tân Bảo 3 sang nhận điện trạm Tân Bảo 3A</v>
      </c>
      <c r="D17" t="str">
        <f>VLOOKUP(ROW(),KSHT,'Merge-PATC'!D$2,0)</f>
        <v>Tại trụ trung thế 018 nhánh Xuân Bảo - Bảo Bình và lưới điện hạ thế thuộc trạm Tân Bảo 3</v>
      </c>
      <c r="E17" t="str">
        <f>VLOOKUP(ROW(),KSHT,'Merge-PATC'!E$2,0)</f>
        <v>Cắt Recloser + 3 LTD Nhánh rẽ Tân Bảo
Tiếp địa trụ trung thế 117
Tiếp địa trụ trung thế 147</v>
      </c>
    </row>
    <row r="18" spans="1:5">
      <c r="A18">
        <f>ROW()</f>
        <v>18</v>
      </c>
      <c r="B18" t="str">
        <f>" ngày "&amp;TEXT(VLOOKUP(ROW(),KSHT,'Merge-PATC'!B$2,0),"dd")&amp;" tháng "&amp;TEXT(VLOOKUP(ROW(),KSHT,'Merge-PATC'!B$2,0),"MM")&amp;" năm "&amp;TEXT(VLOOKUP(ROW(),KSHT,'Merge-PATC'!B$2,0),"yyyy")</f>
        <v xml:space="preserve"> ngày 19 tháng 08 năm 2020</v>
      </c>
      <c r="C18" t="str">
        <f>VLOOKUP(ROW(),KSHT,'Merge-PATC'!C$2,0)</f>
        <v>Di dời TBA Nam Hà 1, trồng trụ đôn lưới</v>
      </c>
      <c r="D18" t="str">
        <f>VLOOKUP(ROW(),KSHT,'Merge-PATC'!D$2,0)</f>
        <v>Tại trụ trung thế 334, 334/001, 335A, 348A, 339A nhánh rẽ Xuân Bảo - Nam Hà</v>
      </c>
      <c r="E18" t="str">
        <f>VLOOKUP(ROW(),KSHT,'Merge-PATC'!E$2,0)</f>
        <v>Cắt Recloser + 3 LTD Nhánh rẽ Nam Hà
Cắt 3 LTD Xuân Bảo - Nam Hà
Tiếp địa trụ trung thế 326
Tiếp địa trụ trung thế 351</v>
      </c>
    </row>
    <row r="19" spans="1:5">
      <c r="A19">
        <f>ROW()</f>
        <v>19</v>
      </c>
      <c r="B19" t="str">
        <f>" ngày "&amp;TEXT(VLOOKUP(ROW(),KSHT,'Merge-PATC'!B$2,0),"dd")&amp;" tháng "&amp;TEXT(VLOOKUP(ROW(),KSHT,'Merge-PATC'!B$2,0),"MM")&amp;" năm "&amp;TEXT(VLOOKUP(ROW(),KSHT,'Merge-PATC'!B$2,0),"yyyy")</f>
        <v xml:space="preserve"> ngày 19 tháng 08 năm 2020</v>
      </c>
      <c r="C19" t="str">
        <f>VLOOKUP(ROW(),KSHT,'Merge-PATC'!C$2,0)</f>
        <v>Di dời TBA Tân Bảo 3</v>
      </c>
      <c r="D19" t="str">
        <f>VLOOKUP(ROW(),KSHT,'Merge-PATC'!D$2,0)</f>
        <v>Tại trụ trung thế TBA Tân Bảo 3 và trụ trung thế 131 nhánh rẽ Xuân Bảo - Bảo Bình</v>
      </c>
      <c r="E19" t="str">
        <f>VLOOKUP(ROW(),KSHT,'Merge-PATC'!E$2,0)</f>
        <v>Cắt Recloser + 3 LTD Nhánh rẽ Tân Bảo
Tiếp địa trụ trung thế 117
Tiếp địa trụ trung thế 147</v>
      </c>
    </row>
    <row r="20" spans="1:5">
      <c r="A20">
        <f>ROW()</f>
        <v>20</v>
      </c>
      <c r="B20" t="str">
        <f>" ngày "&amp;TEXT(VLOOKUP(ROW(),KSHT,'Merge-PATC'!B$2,0),"dd")&amp;" tháng "&amp;TEXT(VLOOKUP(ROW(),KSHT,'Merge-PATC'!B$2,0),"MM")&amp;" năm "&amp;TEXT(VLOOKUP(ROW(),KSHT,'Merge-PATC'!B$2,0),"yyyy")</f>
        <v xml:space="preserve"> ngày 08 tháng 09 năm 2020</v>
      </c>
      <c r="C20" t="str">
        <f>VLOOKUP(ROW(),KSHT,'Merge-PATC'!C$2,0)</f>
        <v>Nâng cấp đường dây hạ thế sau TBA Sông Ray 7</v>
      </c>
      <c r="D20" t="str">
        <f>VLOOKUP(ROW(),KSHT,'Merge-PATC'!D$2,0)</f>
        <v>Lưới điện hạ thế thuộc trạm Sông Ray 7</v>
      </c>
      <c r="E20" t="str">
        <f>VLOOKUP(ROW(),KSHT,'Merge-PATC'!E$2,0)</f>
        <v>Cắt FCO + MCCB TBA Sông Ray 7
Tiếp địa hạ thế tại MCCB TBA Sông Ray 7</v>
      </c>
    </row>
    <row r="21" spans="1:5">
      <c r="A21">
        <f>ROW()</f>
        <v>21</v>
      </c>
      <c r="B21" t="str">
        <f>" ngày "&amp;TEXT(VLOOKUP(ROW(),KSHT,'Merge-PATC'!B$2,0),"dd")&amp;" tháng "&amp;TEXT(VLOOKUP(ROW(),KSHT,'Merge-PATC'!B$2,0),"MM")&amp;" năm "&amp;TEXT(VLOOKUP(ROW(),KSHT,'Merge-PATC'!B$2,0),"yyyy")</f>
        <v xml:space="preserve"> ngày 08 tháng 09 năm 2020</v>
      </c>
      <c r="C21" t="str">
        <f>VLOOKUP(ROW(),KSHT,'Merge-PATC'!C$2,0)</f>
        <v>Đấu nối lưới trung thế Thừa Đức 11, cấy TBA Thừa Đức 11, tách 1 phần lưới hạ thế TBA Thừa Đức 11 sang nhận điện từ TBA Thừa Đức 11A</v>
      </c>
      <c r="D21" t="str">
        <f>VLOOKUP(ROW(),KSHT,'Merge-PATC'!D$2,0)</f>
        <v>Tại trụ trung thế 010, 032 và lưới điện hạ thế thuộc TBA Thừa Đức 11</v>
      </c>
      <c r="E21" t="str">
        <f>VLOOKUP(ROW(),KSHT,'Merge-PATC'!E$2,0)</f>
        <v>Cắt 1xFCO nhánh rẽ Thừa Đức 11
Tiếp địa trụ trạm Thừa Đức 11</v>
      </c>
    </row>
    <row r="22" spans="1:5">
      <c r="A22">
        <f>ROW()</f>
        <v>22</v>
      </c>
      <c r="B22" t="str">
        <f>" ngày "&amp;TEXT(VLOOKUP(ROW(),KSHT,'Merge-PATC'!B$2,0),"dd")&amp;" tháng "&amp;TEXT(VLOOKUP(ROW(),KSHT,'Merge-PATC'!B$2,0),"MM")&amp;" năm "&amp;TEXT(VLOOKUP(ROW(),KSHT,'Merge-PATC'!B$2,0),"yyyy")</f>
        <v xml:space="preserve"> ngày 19 tháng 08 năm 2020</v>
      </c>
      <c r="C22" t="str">
        <f>VLOOKUP(ROW(),KSHT,'Merge-PATC'!C$2,0)</f>
        <v>Cấy TBA Suối Râm 7A (1x75kVA) tại trụ trung thế 017 nhánh rẽ Suối Râm 7A, tách 1 phần lưới hạ thế từ TBA Suối Râm 7 sang nhận điện TBA Suối Râm 7A</v>
      </c>
      <c r="D22" t="str">
        <f>VLOOKUP(ROW(),KSHT,'Merge-PATC'!D$2,0)</f>
        <v>Lưới điện trung hạ thế thuộc nhánh rẽ Suối Râm 7A</v>
      </c>
      <c r="E22" t="str">
        <f>VLOOKUP(ROW(),KSHT,'Merge-PATC'!E$2,0)</f>
        <v>Cắt 1xFCO nhánh rẽ Suối Râm 7A
Tiếp địa trụ trung thế 002</v>
      </c>
    </row>
    <row r="23" spans="1:5">
      <c r="A23">
        <f>ROW()</f>
        <v>23</v>
      </c>
      <c r="B23" t="str">
        <f>" ngày "&amp;TEXT(VLOOKUP(ROW(),KSHT,'Merge-PATC'!B$2,0),"dd")&amp;" tháng "&amp;TEXT(VLOOKUP(ROW(),KSHT,'Merge-PATC'!B$2,0),"MM")&amp;" năm "&amp;TEXT(VLOOKUP(ROW(),KSHT,'Merge-PATC'!B$2,0),"yyyy")</f>
        <v xml:space="preserve"> ngày 18 tháng 08 năm 2020</v>
      </c>
      <c r="C23" t="str">
        <f>VLOOKUP(ROW(),KSHT,'Merge-PATC'!C$2,0)</f>
        <v>Thay dây hạ thế  sau TBA Nam Hà 1</v>
      </c>
      <c r="D23" t="str">
        <f>VLOOKUP(ROW(),KSHT,'Merge-PATC'!D$2,0)</f>
        <v> Lưới hạ thế thuộc trạm Nam Hà 1</v>
      </c>
      <c r="E23" t="str">
        <f>VLOOKUP(ROW(),KSHT,'Merge-PATC'!E$2,0)</f>
        <v xml:space="preserve">Cắt FCO + MCCB TBA Nam Hà 1
Tiếp địa hạ thế tại MCCB TBA Nam Hà 1
 </v>
      </c>
    </row>
    <row r="24" spans="1:5">
      <c r="A24">
        <f>ROW()</f>
        <v>24</v>
      </c>
      <c r="B24" t="str">
        <f>" ngày "&amp;TEXT(VLOOKUP(ROW(),KSHT,'Merge-PATC'!B$2,0),"dd")&amp;" tháng "&amp;TEXT(VLOOKUP(ROW(),KSHT,'Merge-PATC'!B$2,0),"MM")&amp;" năm "&amp;TEXT(VLOOKUP(ROW(),KSHT,'Merge-PATC'!B$2,0),"yyyy")</f>
        <v xml:space="preserve"> ngày 17 tháng 09 năm 2020</v>
      </c>
      <c r="C24" t="str">
        <f>VLOOKUP(ROW(),KSHT,'Merge-PATC'!C$2,0)</f>
        <v>Nâng cấp đường dây hạ thế sau TBA Sông Ray 7</v>
      </c>
      <c r="D24" t="str">
        <f>VLOOKUP(ROW(),KSHT,'Merge-PATC'!D$2,0)</f>
        <v>Lưới điện hạ thế độc lập sau trạm biến áp Sông Ray 7</v>
      </c>
      <c r="E24" t="str">
        <f>VLOOKUP(ROW(),KSHT,'Merge-PATC'!E$2,0)</f>
        <v>Cắt 02 MCCB phân đoạn tại trụ HTĐL 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DS_CongNhan</vt:lpstr>
      <vt:lpstr>NhanSu</vt:lpstr>
      <vt:lpstr>KhaoSatHienTruong</vt:lpstr>
      <vt:lpstr>Merge-PATC</vt:lpstr>
      <vt:lpstr>data</vt:lpstr>
      <vt:lpstr>KSHT</vt:lpstr>
      <vt:lpstr>NhanSu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VuongLam</cp:lastModifiedBy>
  <cp:lastPrinted>2020-01-21T06:52:32Z</cp:lastPrinted>
  <dcterms:created xsi:type="dcterms:W3CDTF">2019-03-20T06:40:01Z</dcterms:created>
  <dcterms:modified xsi:type="dcterms:W3CDTF">2020-09-17T13:32:03Z</dcterms:modified>
</cp:coreProperties>
</file>