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D032857A-4755-4622-B09C-6D4C16092D58}" xr6:coauthVersionLast="45" xr6:coauthVersionMax="45" xr10:uidLastSave="{00000000-0000-0000-0000-000000000000}"/>
  <bookViews>
    <workbookView xWindow="-108" yWindow="-108" windowWidth="23256" windowHeight="12720"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B_CAP" sheetId="79" r:id="rId26"/>
    <sheet name="NT-VT" sheetId="78"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5"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6"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5">B_CAP!$A$1:$F$129</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6">'NT-VT'!$B$1:$N$132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5">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6">'NT-VT'!$4:$5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35" i="26"/>
  <c r="B56" i="97"/>
  <c r="C56" i="97"/>
  <c r="D56" i="97"/>
  <c r="E56" i="97"/>
  <c r="F56" i="97"/>
  <c r="G56" i="97"/>
  <c r="H56" i="97"/>
  <c r="B57" i="97"/>
  <c r="C57" i="97"/>
  <c r="D57" i="97"/>
  <c r="E57" i="97"/>
  <c r="F57" i="97"/>
  <c r="G57" i="97"/>
  <c r="H57" i="97"/>
  <c r="B58" i="97"/>
  <c r="C58" i="97"/>
  <c r="D58" i="97"/>
  <c r="E58" i="97"/>
  <c r="F58" i="97"/>
  <c r="G58" i="97"/>
  <c r="H58" i="97"/>
  <c r="B59" i="97"/>
  <c r="C59" i="97"/>
  <c r="D59" i="97"/>
  <c r="E59" i="97"/>
  <c r="F59" i="97"/>
  <c r="G59" i="97"/>
  <c r="H59" i="97"/>
  <c r="B60" i="97"/>
  <c r="C60" i="97"/>
  <c r="D60" i="97"/>
  <c r="E60" i="97"/>
  <c r="F60" i="97"/>
  <c r="G60" i="97"/>
  <c r="H60" i="97"/>
  <c r="B61" i="97"/>
  <c r="C61" i="97"/>
  <c r="D61" i="97"/>
  <c r="E61" i="97"/>
  <c r="F61" i="97"/>
  <c r="G61" i="97"/>
  <c r="H61" i="97"/>
  <c r="B62" i="97"/>
  <c r="C62" i="97"/>
  <c r="D62" i="97"/>
  <c r="E62" i="97"/>
  <c r="F62" i="97"/>
  <c r="G62" i="97"/>
  <c r="H62" i="97"/>
  <c r="B63" i="97"/>
  <c r="C63" i="97"/>
  <c r="D63" i="97"/>
  <c r="E63" i="97"/>
  <c r="F63" i="97"/>
  <c r="G63" i="97"/>
  <c r="H63" i="97"/>
  <c r="B64" i="97"/>
  <c r="C64" i="97"/>
  <c r="D64" i="97"/>
  <c r="E64" i="97"/>
  <c r="F64" i="97"/>
  <c r="G64" i="97"/>
  <c r="H64" i="97"/>
  <c r="B65" i="97"/>
  <c r="C65" i="97"/>
  <c r="D65" i="97"/>
  <c r="E65" i="97"/>
  <c r="F65" i="97"/>
  <c r="G65" i="97"/>
  <c r="H65" i="97"/>
  <c r="B66" i="97"/>
  <c r="C66" i="97"/>
  <c r="D66" i="97"/>
  <c r="E66" i="97"/>
  <c r="F66" i="97"/>
  <c r="G66" i="97"/>
  <c r="H66" i="97"/>
  <c r="B54" i="97"/>
  <c r="C54" i="97"/>
  <c r="D54" i="97"/>
  <c r="E54" i="97"/>
  <c r="F54" i="97"/>
  <c r="G54" i="97"/>
  <c r="H54" i="97"/>
  <c r="B55" i="97"/>
  <c r="C55" i="97"/>
  <c r="D55" i="97"/>
  <c r="E55" i="97"/>
  <c r="F55" i="97"/>
  <c r="G55" i="97"/>
  <c r="H55" i="97"/>
  <c r="B51" i="97"/>
  <c r="C51" i="97"/>
  <c r="D51" i="97"/>
  <c r="E51" i="97"/>
  <c r="F51" i="97"/>
  <c r="G51" i="97"/>
  <c r="H51" i="97"/>
  <c r="B52" i="97"/>
  <c r="C52" i="97"/>
  <c r="D52" i="97"/>
  <c r="E52" i="97"/>
  <c r="F52" i="97"/>
  <c r="G52" i="97"/>
  <c r="H52" i="97"/>
  <c r="B53" i="97"/>
  <c r="C53" i="97"/>
  <c r="D53" i="97"/>
  <c r="E53" i="97"/>
  <c r="F53" i="97"/>
  <c r="G53" i="97"/>
  <c r="H53" i="97"/>
  <c r="B9" i="97"/>
  <c r="C9" i="97"/>
  <c r="D9" i="97"/>
  <c r="E9" i="97"/>
  <c r="F9" i="97"/>
  <c r="G9" i="97"/>
  <c r="H9" i="97"/>
  <c r="B99" i="97"/>
  <c r="C99" i="97"/>
  <c r="D99" i="97"/>
  <c r="E99" i="97"/>
  <c r="F99" i="97"/>
  <c r="G99" i="97"/>
  <c r="H99" i="97"/>
  <c r="B100" i="97"/>
  <c r="C100" i="97"/>
  <c r="D100" i="97"/>
  <c r="E100" i="97"/>
  <c r="F100" i="97"/>
  <c r="G100" i="97"/>
  <c r="H100" i="97"/>
  <c r="B44" i="97"/>
  <c r="C44" i="97"/>
  <c r="D44" i="97"/>
  <c r="E44" i="97"/>
  <c r="F44" i="97"/>
  <c r="G44" i="97"/>
  <c r="H44" i="97"/>
  <c r="B94" i="97"/>
  <c r="C94" i="97"/>
  <c r="D94" i="97"/>
  <c r="E94" i="97"/>
  <c r="F94" i="97"/>
  <c r="G94" i="97"/>
  <c r="H94" i="97"/>
  <c r="B45" i="97"/>
  <c r="C45" i="97"/>
  <c r="D45" i="97"/>
  <c r="E45" i="97"/>
  <c r="F45" i="97"/>
  <c r="G45" i="97"/>
  <c r="H45" i="97"/>
  <c r="B46" i="97"/>
  <c r="C46" i="97"/>
  <c r="D46" i="97"/>
  <c r="E46" i="97"/>
  <c r="F46" i="97"/>
  <c r="G46" i="97"/>
  <c r="H46" i="97"/>
  <c r="B47" i="97"/>
  <c r="C47" i="97"/>
  <c r="D47" i="97"/>
  <c r="E47" i="97"/>
  <c r="F47" i="97"/>
  <c r="G47" i="97"/>
  <c r="H47" i="97"/>
  <c r="B48" i="97"/>
  <c r="C48" i="97"/>
  <c r="D48" i="97"/>
  <c r="E48" i="97"/>
  <c r="F48" i="97"/>
  <c r="G48" i="97"/>
  <c r="H48" i="97"/>
  <c r="B49" i="97"/>
  <c r="C49" i="97"/>
  <c r="D49" i="97"/>
  <c r="E49" i="97"/>
  <c r="F49" i="97"/>
  <c r="G49" i="97"/>
  <c r="H49" i="97"/>
  <c r="B50" i="97"/>
  <c r="C50" i="97"/>
  <c r="D50" i="97"/>
  <c r="E50" i="97"/>
  <c r="F50" i="97"/>
  <c r="G50" i="97"/>
  <c r="H50" i="97"/>
  <c r="B95" i="97"/>
  <c r="C95" i="97"/>
  <c r="D95" i="97"/>
  <c r="E95" i="97"/>
  <c r="F95" i="97"/>
  <c r="G95" i="97"/>
  <c r="H95" i="97"/>
  <c r="B67" i="97"/>
  <c r="C67" i="97"/>
  <c r="D67" i="97"/>
  <c r="E67" i="97"/>
  <c r="F67" i="97"/>
  <c r="G67" i="97"/>
  <c r="H67" i="97"/>
  <c r="B96" i="97"/>
  <c r="C96" i="97"/>
  <c r="D96" i="97"/>
  <c r="E96" i="97"/>
  <c r="F96" i="97"/>
  <c r="G96" i="97"/>
  <c r="H96" i="97"/>
  <c r="B97" i="97"/>
  <c r="C97" i="97"/>
  <c r="D97" i="97"/>
  <c r="E97" i="97"/>
  <c r="F97" i="97"/>
  <c r="G97" i="97"/>
  <c r="H97" i="97"/>
  <c r="B98" i="97"/>
  <c r="C98" i="97"/>
  <c r="D98" i="97"/>
  <c r="E98" i="97"/>
  <c r="F98" i="97"/>
  <c r="G98" i="97"/>
  <c r="H98" i="97"/>
  <c r="B93" i="97"/>
  <c r="C93" i="97"/>
  <c r="D93" i="97"/>
  <c r="E93" i="97"/>
  <c r="F93" i="97"/>
  <c r="G93" i="97"/>
  <c r="H93" i="97"/>
  <c r="B90" i="97"/>
  <c r="C90" i="97"/>
  <c r="D90" i="97"/>
  <c r="E90" i="97"/>
  <c r="F90" i="97"/>
  <c r="G90" i="97"/>
  <c r="H90" i="97"/>
  <c r="B91" i="97"/>
  <c r="C91" i="97"/>
  <c r="D91" i="97"/>
  <c r="E91" i="97"/>
  <c r="F91" i="97"/>
  <c r="G91" i="97"/>
  <c r="H91" i="97"/>
  <c r="B92" i="97"/>
  <c r="C92" i="97"/>
  <c r="D92" i="97"/>
  <c r="E92" i="97"/>
  <c r="F92" i="97"/>
  <c r="G92" i="97"/>
  <c r="H92" i="97"/>
  <c r="B43" i="97"/>
  <c r="C43" i="97"/>
  <c r="D43" i="97"/>
  <c r="E43" i="97"/>
  <c r="F43" i="97"/>
  <c r="G43" i="97"/>
  <c r="H43" i="97"/>
  <c r="B88" i="97"/>
  <c r="C88" i="97"/>
  <c r="D88" i="97"/>
  <c r="E88" i="97"/>
  <c r="F88" i="97"/>
  <c r="G88" i="97"/>
  <c r="H88" i="97"/>
  <c r="B89" i="97"/>
  <c r="C89" i="97"/>
  <c r="D89" i="97"/>
  <c r="E89" i="97"/>
  <c r="F89" i="97"/>
  <c r="G89" i="97"/>
  <c r="H89" i="97"/>
  <c r="B40" i="97"/>
  <c r="C40" i="97"/>
  <c r="D40" i="97"/>
  <c r="E40" i="97"/>
  <c r="F40" i="97"/>
  <c r="G40" i="97"/>
  <c r="H40" i="97"/>
  <c r="B41" i="97"/>
  <c r="C41" i="97"/>
  <c r="D41" i="97"/>
  <c r="E41" i="97"/>
  <c r="F41" i="97"/>
  <c r="G41" i="97"/>
  <c r="H41" i="97"/>
  <c r="B42" i="97"/>
  <c r="C42" i="97"/>
  <c r="D42" i="97"/>
  <c r="E42" i="97"/>
  <c r="F42" i="97"/>
  <c r="G42" i="97"/>
  <c r="H42" i="97"/>
  <c r="B87" i="97"/>
  <c r="C87" i="97"/>
  <c r="D87" i="97"/>
  <c r="E87" i="97"/>
  <c r="F87" i="97"/>
  <c r="G87" i="97"/>
  <c r="H87" i="97"/>
  <c r="B72" i="97"/>
  <c r="C72" i="97"/>
  <c r="D72" i="97"/>
  <c r="E72" i="97"/>
  <c r="F72" i="97"/>
  <c r="G72" i="97"/>
  <c r="H72" i="97"/>
  <c r="B39" i="97"/>
  <c r="C39" i="97"/>
  <c r="D39" i="97"/>
  <c r="E39" i="97"/>
  <c r="F39" i="97"/>
  <c r="G39" i="97"/>
  <c r="H39" i="97"/>
  <c r="B8" i="97"/>
  <c r="C8" i="97"/>
  <c r="D8" i="97"/>
  <c r="E8" i="97"/>
  <c r="F8" i="97"/>
  <c r="G8" i="97"/>
  <c r="H8" i="97"/>
  <c r="B37" i="97"/>
  <c r="C37" i="97"/>
  <c r="D37" i="97"/>
  <c r="E37" i="97"/>
  <c r="F37" i="97"/>
  <c r="G37" i="97"/>
  <c r="H37" i="97"/>
  <c r="B38" i="97"/>
  <c r="C38" i="97"/>
  <c r="D38" i="97"/>
  <c r="E38" i="97"/>
  <c r="F38" i="97"/>
  <c r="G38" i="97"/>
  <c r="H38" i="97"/>
  <c r="B86" i="97"/>
  <c r="C86" i="97"/>
  <c r="D86" i="97"/>
  <c r="E86" i="97"/>
  <c r="F86" i="97"/>
  <c r="G86" i="97"/>
  <c r="H86" i="97"/>
  <c r="B29" i="97"/>
  <c r="C29" i="97"/>
  <c r="D29" i="97"/>
  <c r="E29" i="97"/>
  <c r="F29" i="97"/>
  <c r="G29" i="97"/>
  <c r="H29" i="97"/>
  <c r="B30" i="97"/>
  <c r="C30" i="97"/>
  <c r="D30" i="97"/>
  <c r="E30" i="97"/>
  <c r="F30" i="97"/>
  <c r="G30" i="97"/>
  <c r="H30" i="97"/>
  <c r="B31" i="97"/>
  <c r="C31" i="97"/>
  <c r="D31" i="97"/>
  <c r="E31" i="97"/>
  <c r="F31" i="97"/>
  <c r="G31" i="97"/>
  <c r="H31" i="97"/>
  <c r="B32" i="97"/>
  <c r="C32" i="97"/>
  <c r="D32" i="97"/>
  <c r="E32" i="97"/>
  <c r="F32" i="97"/>
  <c r="G32" i="97"/>
  <c r="H32" i="97"/>
  <c r="B33" i="97"/>
  <c r="C33" i="97"/>
  <c r="D33" i="97"/>
  <c r="E33" i="97"/>
  <c r="F33" i="97"/>
  <c r="G33" i="97"/>
  <c r="H33" i="97"/>
  <c r="B34" i="97"/>
  <c r="C34" i="97"/>
  <c r="D34" i="97"/>
  <c r="E34" i="97"/>
  <c r="F34" i="97"/>
  <c r="G34" i="97"/>
  <c r="H34" i="97"/>
  <c r="B6" i="97"/>
  <c r="C6" i="97"/>
  <c r="D6" i="97"/>
  <c r="E6" i="97"/>
  <c r="F6" i="97"/>
  <c r="G6" i="97"/>
  <c r="H6" i="97"/>
  <c r="B35" i="97"/>
  <c r="C35" i="97"/>
  <c r="D35" i="97"/>
  <c r="E35" i="97"/>
  <c r="F35" i="97"/>
  <c r="G35" i="97"/>
  <c r="H35" i="97"/>
  <c r="B85" i="97"/>
  <c r="C85" i="97"/>
  <c r="D85" i="97"/>
  <c r="E85" i="97"/>
  <c r="F85" i="97"/>
  <c r="G85" i="97"/>
  <c r="H85" i="97"/>
  <c r="B36" i="97"/>
  <c r="C36" i="97"/>
  <c r="D36" i="97"/>
  <c r="E36" i="97"/>
  <c r="F36" i="97"/>
  <c r="G36" i="97"/>
  <c r="H36" i="97"/>
  <c r="B7" i="97"/>
  <c r="C7" i="97"/>
  <c r="D7" i="97"/>
  <c r="E7" i="97"/>
  <c r="F7" i="97"/>
  <c r="G7" i="97"/>
  <c r="H7" i="97"/>
  <c r="B84" i="97"/>
  <c r="C84" i="97"/>
  <c r="D84" i="97"/>
  <c r="E84" i="97"/>
  <c r="F84" i="97"/>
  <c r="G84" i="97"/>
  <c r="H84" i="97"/>
  <c r="B27" i="97"/>
  <c r="C27" i="97"/>
  <c r="D27" i="97"/>
  <c r="E27" i="97"/>
  <c r="F27" i="97"/>
  <c r="G27" i="97"/>
  <c r="H27" i="97"/>
  <c r="B28" i="97"/>
  <c r="C28" i="97"/>
  <c r="D28" i="97"/>
  <c r="E28" i="97"/>
  <c r="F28" i="97"/>
  <c r="G28" i="97"/>
  <c r="H28" i="97"/>
  <c r="B26" i="97"/>
  <c r="C26" i="97"/>
  <c r="D26" i="97"/>
  <c r="E26" i="97"/>
  <c r="F26" i="97"/>
  <c r="G26" i="97"/>
  <c r="H26" i="97"/>
  <c r="B83" i="97"/>
  <c r="C83" i="97"/>
  <c r="D83" i="97"/>
  <c r="E83" i="97"/>
  <c r="F83" i="97"/>
  <c r="G83" i="97"/>
  <c r="H83" i="97"/>
  <c r="B79" i="97"/>
  <c r="C79" i="97"/>
  <c r="D79" i="97"/>
  <c r="E79" i="97"/>
  <c r="F79" i="97"/>
  <c r="G79" i="97"/>
  <c r="H79" i="97"/>
  <c r="B80" i="97"/>
  <c r="C80" i="97"/>
  <c r="D80" i="97"/>
  <c r="E80" i="97"/>
  <c r="F80" i="97"/>
  <c r="G80" i="97"/>
  <c r="H80" i="97"/>
  <c r="B81" i="97"/>
  <c r="C81" i="97"/>
  <c r="D81" i="97"/>
  <c r="E81" i="97"/>
  <c r="F81" i="97"/>
  <c r="G81" i="97"/>
  <c r="H81" i="97"/>
  <c r="B82" i="97"/>
  <c r="C82" i="97"/>
  <c r="D82" i="97"/>
  <c r="E82" i="97"/>
  <c r="F82" i="97"/>
  <c r="G82" i="97"/>
  <c r="H82" i="97"/>
  <c r="B25" i="97"/>
  <c r="C25" i="97"/>
  <c r="D25" i="97"/>
  <c r="E25" i="97"/>
  <c r="F25" i="97"/>
  <c r="G25" i="97"/>
  <c r="H25" i="97"/>
  <c r="B24" i="97"/>
  <c r="C24" i="97"/>
  <c r="D24" i="97"/>
  <c r="E24" i="97"/>
  <c r="F24" i="97"/>
  <c r="G24" i="97"/>
  <c r="H24" i="97"/>
  <c r="B10" i="97"/>
  <c r="C10" i="97"/>
  <c r="D10" i="97"/>
  <c r="E10" i="97"/>
  <c r="F10" i="97"/>
  <c r="G10" i="97"/>
  <c r="H10" i="97"/>
  <c r="B23" i="97"/>
  <c r="C23" i="97"/>
  <c r="D23" i="97"/>
  <c r="E23" i="97"/>
  <c r="F23" i="97"/>
  <c r="G23" i="97"/>
  <c r="H23" i="97"/>
  <c r="B78" i="97"/>
  <c r="C78" i="97"/>
  <c r="D78" i="97"/>
  <c r="E78" i="97"/>
  <c r="F78" i="97"/>
  <c r="G78" i="97"/>
  <c r="H78" i="97"/>
  <c r="B77" i="97"/>
  <c r="C77" i="97"/>
  <c r="D77" i="97"/>
  <c r="E77" i="97"/>
  <c r="F77" i="97"/>
  <c r="G77" i="97"/>
  <c r="H77" i="97"/>
  <c r="B18" i="97"/>
  <c r="C18" i="97"/>
  <c r="D18" i="97"/>
  <c r="E18" i="97"/>
  <c r="F18" i="97"/>
  <c r="G18" i="97"/>
  <c r="H18" i="97"/>
  <c r="B19" i="97"/>
  <c r="C19" i="97"/>
  <c r="D19" i="97"/>
  <c r="E19" i="97"/>
  <c r="F19" i="97"/>
  <c r="G19" i="97"/>
  <c r="H19" i="97"/>
  <c r="B20" i="97"/>
  <c r="C20" i="97"/>
  <c r="D20" i="97"/>
  <c r="E20" i="97"/>
  <c r="F20" i="97"/>
  <c r="G20" i="97"/>
  <c r="H20" i="97"/>
  <c r="B21" i="97"/>
  <c r="C21" i="97"/>
  <c r="D21" i="97"/>
  <c r="E21" i="97"/>
  <c r="F21" i="97"/>
  <c r="G21" i="97"/>
  <c r="H21" i="97"/>
  <c r="B22" i="97"/>
  <c r="C22" i="97"/>
  <c r="D22" i="97"/>
  <c r="E22" i="97"/>
  <c r="F22" i="97"/>
  <c r="G22" i="97"/>
  <c r="H22" i="97"/>
  <c r="B76" i="97"/>
  <c r="C76" i="97"/>
  <c r="D76" i="97"/>
  <c r="E76" i="97"/>
  <c r="F76" i="97"/>
  <c r="G76" i="97"/>
  <c r="H76" i="97"/>
  <c r="B12" i="97"/>
  <c r="C12" i="97"/>
  <c r="D12" i="97"/>
  <c r="E12" i="97"/>
  <c r="F12" i="97"/>
  <c r="G12" i="97"/>
  <c r="H12" i="97"/>
  <c r="B13" i="97"/>
  <c r="C13" i="97"/>
  <c r="D13" i="97"/>
  <c r="E13" i="97"/>
  <c r="F13" i="97"/>
  <c r="G13" i="97"/>
  <c r="H13" i="97"/>
  <c r="B14" i="97"/>
  <c r="C14" i="97"/>
  <c r="D14" i="97"/>
  <c r="E14" i="97"/>
  <c r="F14" i="97"/>
  <c r="G14" i="97"/>
  <c r="H14" i="97"/>
  <c r="B15" i="97"/>
  <c r="C15" i="97"/>
  <c r="D15" i="97"/>
  <c r="E15" i="97"/>
  <c r="F15" i="97"/>
  <c r="G15" i="97"/>
  <c r="H15" i="97"/>
  <c r="B16" i="97"/>
  <c r="C16" i="97"/>
  <c r="D16" i="97"/>
  <c r="E16" i="97"/>
  <c r="F16" i="97"/>
  <c r="G16" i="97"/>
  <c r="H16" i="97"/>
  <c r="B17" i="97"/>
  <c r="C17" i="97"/>
  <c r="D17" i="97"/>
  <c r="E17" i="97"/>
  <c r="F17" i="97"/>
  <c r="G17" i="97"/>
  <c r="H17" i="97"/>
  <c r="B75" i="97"/>
  <c r="C75" i="97"/>
  <c r="D75" i="97"/>
  <c r="E75" i="97"/>
  <c r="F75" i="97"/>
  <c r="G75" i="97"/>
  <c r="H75" i="97"/>
  <c r="B74" i="97"/>
  <c r="C74" i="97"/>
  <c r="D74" i="97"/>
  <c r="E74" i="97"/>
  <c r="F74" i="97"/>
  <c r="G74" i="97"/>
  <c r="H74" i="97"/>
  <c r="B73" i="97"/>
  <c r="C73" i="97"/>
  <c r="D73" i="97"/>
  <c r="E73" i="97"/>
  <c r="F73" i="97"/>
  <c r="G73" i="97"/>
  <c r="H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F2453" i="23" l="1"/>
  <c r="J9" i="114"/>
  <c r="J10" i="114"/>
  <c r="J11" i="114"/>
  <c r="J12" i="114"/>
  <c r="J13" i="114"/>
  <c r="J8" i="114"/>
  <c r="H7" i="114"/>
  <c r="I7" i="114"/>
  <c r="J7" i="114"/>
  <c r="K7" i="114"/>
  <c r="I5" i="26"/>
  <c r="I6" i="26"/>
  <c r="I2" i="26"/>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F52" i="130"/>
  <c r="G51" i="130"/>
  <c r="F51" i="130"/>
  <c r="G49" i="130"/>
  <c r="G50" i="130"/>
  <c r="F49" i="130"/>
  <c r="F50" i="130"/>
  <c r="G48" i="130"/>
  <c r="D48" i="130"/>
  <c r="E48" i="130"/>
  <c r="F48" i="130"/>
  <c r="G47" i="130"/>
  <c r="D47" i="130"/>
  <c r="E47" i="130"/>
  <c r="F47" i="130"/>
  <c r="G46" i="130"/>
  <c r="D46" i="130"/>
  <c r="E46" i="130"/>
  <c r="F46" i="130"/>
  <c r="G45" i="130"/>
  <c r="E45" i="130"/>
  <c r="F45" i="130"/>
  <c r="G44" i="130"/>
  <c r="E44" i="130"/>
  <c r="F44" i="130"/>
  <c r="G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18"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44" i="97"/>
  <c r="J110" i="97"/>
  <c r="J169" i="97"/>
  <c r="J89" i="97"/>
  <c r="J193" i="97"/>
  <c r="J27" i="97"/>
  <c r="J187" i="97"/>
  <c r="J77" i="97"/>
  <c r="J184" i="97"/>
  <c r="J87" i="97"/>
  <c r="J80" i="97"/>
  <c r="J158" i="97"/>
  <c r="J91" i="97"/>
  <c r="J196" i="97"/>
  <c r="J90" i="97"/>
  <c r="J79" i="97"/>
  <c r="J2" i="97"/>
  <c r="J69" i="97"/>
  <c r="J84" i="97"/>
  <c r="J81" i="97"/>
  <c r="J218" i="97"/>
  <c r="J22" i="97"/>
  <c r="J100" i="97"/>
  <c r="J41" i="97"/>
  <c r="J96" i="97"/>
  <c r="J111" i="97"/>
  <c r="J112" i="97"/>
  <c r="J78" i="97"/>
  <c r="J186" i="97"/>
  <c r="J188" i="97"/>
  <c r="J10" i="97"/>
  <c r="J166" i="97"/>
  <c r="J185" i="97"/>
  <c r="J182" i="97"/>
  <c r="J26" i="97"/>
  <c r="J28" i="97"/>
  <c r="J9" i="97"/>
  <c r="J4" i="97"/>
  <c r="J40" i="97"/>
  <c r="J170" i="97"/>
  <c r="J183" i="97"/>
  <c r="J108" i="97"/>
  <c r="J3" i="97"/>
  <c r="J197" i="97"/>
  <c r="J38"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98" i="97"/>
  <c r="J220" i="97"/>
  <c r="J99"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100" i="97" s="1"/>
  <c r="I2561" i="23"/>
  <c r="I93" i="97" s="1"/>
  <c r="I2550" i="23"/>
  <c r="I72" i="97" s="1"/>
  <c r="I2531" i="23"/>
  <c r="I86" i="97" s="1"/>
  <c r="I2511" i="23"/>
  <c r="I84" i="97" s="1"/>
  <c r="I2474" i="23"/>
  <c r="I83" i="97" s="1"/>
  <c r="I2450" i="23"/>
  <c r="I78" i="97" s="1"/>
  <c r="I2432" i="23"/>
  <c r="I76" i="97" s="1"/>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H8" i="114" l="1"/>
  <c r="P1883" i="1"/>
  <c r="P1874" i="1"/>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95" i="97" s="1"/>
  <c r="I2572" i="23"/>
  <c r="I67" i="97" s="1"/>
  <c r="I2573" i="23"/>
  <c r="I96" i="97" s="1"/>
  <c r="I2574" i="23"/>
  <c r="I97" i="97" s="1"/>
  <c r="I2575" i="23"/>
  <c r="I98" i="97" s="1"/>
  <c r="I2569" i="23"/>
  <c r="I49" i="97" s="1"/>
  <c r="J2569" i="23"/>
  <c r="I2570" i="23"/>
  <c r="I50" i="97" s="1"/>
  <c r="I2577" i="23"/>
  <c r="I99" i="97" s="1"/>
  <c r="K2569" i="23"/>
  <c r="I2563" i="23"/>
  <c r="I44" i="97" s="1"/>
  <c r="I2564" i="23"/>
  <c r="I94" i="97" s="1"/>
  <c r="I2565" i="23"/>
  <c r="I45" i="97" s="1"/>
  <c r="I2566" i="23"/>
  <c r="I46" i="97" s="1"/>
  <c r="I2567" i="23"/>
  <c r="I47" i="97" s="1"/>
  <c r="I2568" i="23"/>
  <c r="I48" i="97" s="1"/>
  <c r="I2555" i="23"/>
  <c r="I89" i="97" s="1"/>
  <c r="I2556" i="23"/>
  <c r="A2556" i="23" s="1"/>
  <c r="I2552" i="23"/>
  <c r="A2552" i="23" s="1"/>
  <c r="I2557" i="23"/>
  <c r="I90" i="97" s="1"/>
  <c r="I2553" i="23"/>
  <c r="I43" i="97" s="1"/>
  <c r="I2560" i="23"/>
  <c r="A2560" i="23" s="1"/>
  <c r="I2554" i="23"/>
  <c r="I88" i="97" s="1"/>
  <c r="I2559" i="23"/>
  <c r="I92" i="97" s="1"/>
  <c r="H2559" i="23"/>
  <c r="K2559" i="23"/>
  <c r="J2559" i="23"/>
  <c r="I2558" i="23"/>
  <c r="I91" i="97" s="1"/>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4"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67" i="97"/>
  <c r="J31" i="97"/>
  <c r="J236" i="97"/>
  <c r="K236" i="97" s="1"/>
  <c r="J130" i="97"/>
  <c r="J213" i="97"/>
  <c r="J253" i="97"/>
  <c r="K253" i="97" s="1"/>
  <c r="J152" i="97"/>
  <c r="J151" i="97"/>
  <c r="J238" i="97"/>
  <c r="K238" i="97" s="1"/>
  <c r="J173" i="97"/>
  <c r="J20" i="97"/>
  <c r="J117" i="97"/>
  <c r="J255" i="97"/>
  <c r="K255" i="97" s="1"/>
  <c r="J65" i="97"/>
  <c r="J156" i="97"/>
  <c r="J21" i="97"/>
  <c r="J264" i="97"/>
  <c r="K264" i="97" s="1"/>
  <c r="J205" i="97"/>
  <c r="K205" i="97" s="1"/>
  <c r="J102" i="97"/>
  <c r="J225" i="97"/>
  <c r="K225" i="97" s="1"/>
  <c r="J168" i="97"/>
  <c r="J250" i="97"/>
  <c r="K250" i="97" s="1"/>
  <c r="J54" i="97"/>
  <c r="J66" i="97"/>
  <c r="J46" i="97"/>
  <c r="J131" i="97"/>
  <c r="K131" i="97" s="1"/>
  <c r="J126" i="97"/>
  <c r="J165" i="97"/>
  <c r="J135" i="97"/>
  <c r="K135" i="97" s="1"/>
  <c r="J251" i="97"/>
  <c r="K251" i="97" s="1"/>
  <c r="J37" i="97"/>
  <c r="J204" i="97"/>
  <c r="K204" i="97" s="1"/>
  <c r="J244" i="97"/>
  <c r="K244" i="97" s="1"/>
  <c r="J82" i="97"/>
  <c r="J39" i="97"/>
  <c r="J261" i="97"/>
  <c r="K261" i="97" s="1"/>
  <c r="J85" i="97"/>
  <c r="J14" i="97"/>
  <c r="J246" i="97"/>
  <c r="K246" i="97" s="1"/>
  <c r="J58" i="97"/>
  <c r="J200" i="97"/>
  <c r="J24" i="97"/>
  <c r="J263" i="97"/>
  <c r="K263" i="97" s="1"/>
  <c r="J76" i="97"/>
  <c r="J113" i="97"/>
  <c r="J142" i="97"/>
  <c r="K142" i="97" s="1"/>
  <c r="J64" i="97"/>
  <c r="J30" i="97"/>
  <c r="J174" i="97"/>
  <c r="J190" i="97"/>
  <c r="J259" i="97"/>
  <c r="K259" i="97" s="1"/>
  <c r="J211" i="97"/>
  <c r="J214" i="97"/>
  <c r="J252" i="97"/>
  <c r="K252" i="97" s="1"/>
  <c r="J212" i="97"/>
  <c r="J7" i="97"/>
  <c r="J269" i="97"/>
  <c r="K269" i="97" s="1"/>
  <c r="J139" i="97"/>
  <c r="J133" i="97"/>
  <c r="K133" i="97" s="1"/>
  <c r="J254" i="97"/>
  <c r="K254" i="97" s="1"/>
  <c r="J116" i="97"/>
  <c r="J48" i="97"/>
  <c r="J181" i="97"/>
  <c r="J180" i="97"/>
  <c r="J115" i="97"/>
  <c r="J223" i="97"/>
  <c r="K223" i="97" s="1"/>
  <c r="J208" i="97"/>
  <c r="J171" i="97"/>
  <c r="J241" i="97"/>
  <c r="K241" i="97" s="1"/>
  <c r="J60" i="97"/>
  <c r="J201" i="97"/>
  <c r="J56" i="97"/>
  <c r="J25" i="97"/>
  <c r="G1778" i="1"/>
  <c r="J209" i="97"/>
  <c r="J123" i="97"/>
  <c r="J172" i="97"/>
  <c r="J267" i="97"/>
  <c r="K267" i="97" s="1"/>
  <c r="J175" i="97"/>
  <c r="J217" i="97"/>
  <c r="J260" i="97"/>
  <c r="K260" i="97" s="1"/>
  <c r="J163" i="97"/>
  <c r="J147" i="97"/>
  <c r="K147" i="97" s="1"/>
  <c r="J226" i="97"/>
  <c r="K226" i="97" s="1"/>
  <c r="J75" i="97"/>
  <c r="J194" i="97"/>
  <c r="J262" i="97"/>
  <c r="K262" i="97" s="1"/>
  <c r="J157" i="97"/>
  <c r="J72" i="97"/>
  <c r="J222" i="97"/>
  <c r="K222" i="97" s="1"/>
  <c r="J13" i="97"/>
  <c r="J94" i="97"/>
  <c r="J114" i="97"/>
  <c r="J93" i="97"/>
  <c r="J219" i="97"/>
  <c r="J106" i="97"/>
  <c r="J122" i="97"/>
  <c r="J249" i="97"/>
  <c r="K249" i="97" s="1"/>
  <c r="J154" i="97"/>
  <c r="J34" i="97"/>
  <c r="J83" i="97"/>
  <c r="J71" i="97"/>
  <c r="J6" i="97"/>
  <c r="J178" i="97"/>
  <c r="J145" i="97"/>
  <c r="K145" i="97" s="1"/>
  <c r="J162" i="97"/>
  <c r="J17" i="97"/>
  <c r="J195" i="97"/>
  <c r="J268" i="97"/>
  <c r="K268" i="97" s="1"/>
  <c r="J36" i="97"/>
  <c r="J73" i="97"/>
  <c r="J258" i="97"/>
  <c r="K258" i="97" s="1"/>
  <c r="J43" i="97"/>
  <c r="J49" i="97"/>
  <c r="J144" i="97"/>
  <c r="K144" i="97" s="1"/>
  <c r="J23" i="97"/>
  <c r="J179" i="97"/>
  <c r="J16" i="97"/>
  <c r="J128" i="97"/>
  <c r="J70" i="97"/>
  <c r="J132" i="97"/>
  <c r="K132" i="97" s="1"/>
  <c r="J232" i="97"/>
  <c r="K232" i="97" s="1"/>
  <c r="J33" i="97"/>
  <c r="J127" i="97"/>
  <c r="J101" i="97"/>
  <c r="J257" i="97"/>
  <c r="K257" i="97" s="1"/>
  <c r="J176" i="97"/>
  <c r="J88" i="97"/>
  <c r="J198" i="97"/>
  <c r="K198" i="97" s="1"/>
  <c r="J52" i="97"/>
  <c r="J120" i="97"/>
  <c r="J207" i="97"/>
  <c r="J149" i="97"/>
  <c r="J15" i="97"/>
  <c r="J160" i="97"/>
  <c r="J146" i="97"/>
  <c r="K146" i="97" s="1"/>
  <c r="J62" i="97"/>
  <c r="J51" i="97"/>
  <c r="J229" i="97"/>
  <c r="K229" i="97" s="1"/>
  <c r="E7" i="110"/>
  <c r="J202" i="97"/>
  <c r="J148" i="97"/>
  <c r="K148" i="97" s="1"/>
  <c r="J177" i="97"/>
  <c r="J140" i="97"/>
  <c r="J203" i="97"/>
  <c r="K203" i="97" s="1"/>
  <c r="J231" i="97"/>
  <c r="K231" i="97" s="1"/>
  <c r="J104" i="97"/>
  <c r="J57" i="97"/>
  <c r="J29" i="97"/>
  <c r="J240" i="97"/>
  <c r="K240" i="97" s="1"/>
  <c r="J137" i="97"/>
  <c r="J35" i="97"/>
  <c r="J199" i="97"/>
  <c r="J265" i="97"/>
  <c r="K265" i="97" s="1"/>
  <c r="J61" i="97"/>
  <c r="J124" i="97"/>
  <c r="J50" i="97"/>
  <c r="J125" i="97"/>
  <c r="J233" i="97"/>
  <c r="K233" i="97" s="1"/>
  <c r="J97" i="97"/>
  <c r="K97" i="97" s="1"/>
  <c r="J192" i="97"/>
  <c r="J227" i="97"/>
  <c r="K227" i="97" s="1"/>
  <c r="J121" i="97"/>
  <c r="J12" i="97"/>
  <c r="J150" i="97"/>
  <c r="J95" i="97"/>
  <c r="K95" i="97" s="1"/>
  <c r="J8" i="97"/>
  <c r="J237" i="97"/>
  <c r="K237" i="97" s="1"/>
  <c r="J161" i="97"/>
  <c r="J55" i="97"/>
  <c r="J11" i="97"/>
  <c r="J242" i="97"/>
  <c r="K242" i="97" s="1"/>
  <c r="J216" i="97"/>
  <c r="J134" i="97"/>
  <c r="K134" i="97" s="1"/>
  <c r="J239" i="97"/>
  <c r="K239" i="97" s="1"/>
  <c r="J5" i="97"/>
  <c r="J164" i="97"/>
  <c r="J141" i="97"/>
  <c r="K141" i="97" s="1"/>
  <c r="J248" i="97"/>
  <c r="K248" i="97" s="1"/>
  <c r="J210" i="97"/>
  <c r="J86" i="97"/>
  <c r="J143" i="97"/>
  <c r="K143" i="97" s="1"/>
  <c r="J191" i="97"/>
  <c r="J59" i="97"/>
  <c r="J53" i="97"/>
  <c r="J45" i="97"/>
  <c r="J68" i="97"/>
  <c r="J92" i="97"/>
  <c r="J32" i="97"/>
  <c r="J235" i="97"/>
  <c r="K235" i="97" s="1"/>
  <c r="J221" i="97"/>
  <c r="J42" i="97"/>
  <c r="J228" i="97"/>
  <c r="K228" i="97" s="1"/>
  <c r="J63" i="97"/>
  <c r="J206" i="97"/>
  <c r="J245" i="97"/>
  <c r="K245" i="97" s="1"/>
  <c r="J109" i="97"/>
  <c r="J74" i="97"/>
  <c r="J230" i="97"/>
  <c r="K230" i="97" s="1"/>
  <c r="J266" i="97"/>
  <c r="K266" i="97" s="1"/>
  <c r="J105" i="97"/>
  <c r="J159" i="97"/>
  <c r="J247" i="97"/>
  <c r="K247" i="97" s="1"/>
  <c r="J119" i="97"/>
  <c r="J129" i="97"/>
  <c r="J19"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D43" i="130" s="1"/>
  <c r="F1814" i="1"/>
  <c r="F1818" i="1"/>
  <c r="D45" i="130" s="1"/>
  <c r="G1849" i="1"/>
  <c r="F1850" i="1"/>
  <c r="G1850" i="1"/>
  <c r="F1845" i="1"/>
  <c r="F1849" i="1"/>
  <c r="F1810" i="1"/>
  <c r="D44" i="130" s="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D31" i="130"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47"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13" i="114" l="1"/>
  <c r="H12" i="114"/>
  <c r="I12" i="114"/>
  <c r="H11" i="114"/>
  <c r="H13" i="114"/>
  <c r="I11" i="114"/>
  <c r="H18" i="113"/>
  <c r="D17"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E52" i="130" s="1"/>
  <c r="F2346" i="1"/>
  <c r="D52" i="130" s="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E51" i="130" s="1"/>
  <c r="F2344" i="1"/>
  <c r="D51" i="130" s="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E50" i="130" s="1"/>
  <c r="F2335" i="1"/>
  <c r="D50" i="130" s="1"/>
  <c r="E2335" i="1"/>
  <c r="G2334" i="1"/>
  <c r="E49" i="130" s="1"/>
  <c r="F2334" i="1"/>
  <c r="D49" i="130" s="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H9" i="114" l="1"/>
  <c r="I9" i="114"/>
  <c r="I8" i="114"/>
  <c r="H10" i="114"/>
  <c r="I10" i="114"/>
  <c r="K122" i="97"/>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92"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11"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93"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7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73" i="97"/>
  <c r="P2331" i="1"/>
  <c r="K2328" i="1"/>
  <c r="H2328" i="1" s="1"/>
  <c r="K177" i="97" s="1"/>
  <c r="K19" i="113"/>
  <c r="G19" i="113" s="1"/>
  <c r="K22" i="113"/>
  <c r="G22" i="113" s="1"/>
  <c r="K21" i="113"/>
  <c r="G21" i="113" s="1"/>
  <c r="J9" i="113"/>
  <c r="K20" i="113"/>
  <c r="G20" i="113" s="1"/>
  <c r="K165" i="97"/>
  <c r="K1862" i="1"/>
  <c r="D1862" i="1" s="1"/>
  <c r="C2344" i="1"/>
  <c r="K129" i="97"/>
  <c r="A2383" i="23"/>
  <c r="I2384" i="23"/>
  <c r="K127" i="97" s="1"/>
  <c r="J1539" i="1"/>
  <c r="H866" i="1"/>
  <c r="H867" i="1"/>
  <c r="H868" i="1"/>
  <c r="H869" i="1"/>
  <c r="E177" i="31"/>
  <c r="G177" i="31" s="1"/>
  <c r="D2242" i="1"/>
  <c r="K126" i="97"/>
  <c r="K71" i="97"/>
  <c r="K162"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K86" i="97" s="1"/>
  <c r="H670" i="1"/>
  <c r="H668" i="1"/>
  <c r="H673" i="1"/>
  <c r="H664" i="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9" i="97" s="1"/>
  <c r="I2601" i="23"/>
  <c r="A2601" i="23" s="1"/>
  <c r="I2581" i="23"/>
  <c r="A2581" i="23" s="1"/>
  <c r="I2582" i="23"/>
  <c r="I51" i="97" s="1"/>
  <c r="I2583" i="23"/>
  <c r="I52" i="97" s="1"/>
  <c r="I2584" i="23"/>
  <c r="I2585" i="23"/>
  <c r="A2585" i="23" s="1"/>
  <c r="I2586" i="23"/>
  <c r="I54" i="97" s="1"/>
  <c r="I2587" i="23"/>
  <c r="I55" i="97" s="1"/>
  <c r="I2588" i="23"/>
  <c r="A2588" i="23" s="1"/>
  <c r="I2589" i="23"/>
  <c r="I56" i="97" s="1"/>
  <c r="K56" i="97" s="1"/>
  <c r="I2590" i="23"/>
  <c r="I57" i="97" s="1"/>
  <c r="K57" i="97" s="1"/>
  <c r="I2591" i="23"/>
  <c r="I2592" i="23"/>
  <c r="I59" i="97" s="1"/>
  <c r="I2593" i="23"/>
  <c r="I60" i="97" s="1"/>
  <c r="I2594" i="23"/>
  <c r="I61" i="97" s="1"/>
  <c r="K61" i="97" s="1"/>
  <c r="I2595" i="23"/>
  <c r="I62" i="97" s="1"/>
  <c r="I2596" i="23"/>
  <c r="I63" i="97" s="1"/>
  <c r="I2597" i="23"/>
  <c r="I2598" i="23"/>
  <c r="I2599" i="23"/>
  <c r="I66" i="97" s="1"/>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I85" i="97" s="1"/>
  <c r="K85" i="97" s="1"/>
  <c r="A2511" i="23"/>
  <c r="I2513" i="23"/>
  <c r="I2520" i="23"/>
  <c r="I34" i="97" s="1"/>
  <c r="I2519" i="23"/>
  <c r="I2518" i="23"/>
  <c r="I2517" i="23"/>
  <c r="I2514" i="23"/>
  <c r="A2514" i="23" s="1"/>
  <c r="I2515" i="23"/>
  <c r="I2516" i="23"/>
  <c r="I2521" i="23"/>
  <c r="I6" i="97" s="1"/>
  <c r="K6" i="97" s="1"/>
  <c r="I2522" i="23"/>
  <c r="I35"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7" i="97" s="1"/>
  <c r="I2479" i="23"/>
  <c r="I28" i="97" s="1"/>
  <c r="A2450" i="23"/>
  <c r="I2453" i="23"/>
  <c r="I10" i="97" s="1"/>
  <c r="I2454" i="23"/>
  <c r="I23" i="97" s="1"/>
  <c r="I2455" i="23"/>
  <c r="A2455" i="23" s="1"/>
  <c r="I2456" i="23"/>
  <c r="I24" i="97" s="1"/>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0" i="97" s="1"/>
  <c r="I2437" i="23"/>
  <c r="I21" i="97" s="1"/>
  <c r="I2438" i="23"/>
  <c r="I22" i="97" s="1"/>
  <c r="I2439" i="23"/>
  <c r="A2439" i="23" s="1"/>
  <c r="I2440" i="23"/>
  <c r="I77" i="97" s="1"/>
  <c r="D2380" i="23"/>
  <c r="D2381" i="23"/>
  <c r="I2409" i="23"/>
  <c r="A2409" i="23" s="1"/>
  <c r="I2416" i="23"/>
  <c r="I74"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59" i="97" l="1"/>
  <c r="I80" i="97"/>
  <c r="K55" i="97"/>
  <c r="I26" i="97"/>
  <c r="K197" i="97"/>
  <c r="I30" i="97"/>
  <c r="K10" i="114"/>
  <c r="D10" i="114" s="1"/>
  <c r="K172" i="97"/>
  <c r="I64" i="97"/>
  <c r="K200" i="97"/>
  <c r="I19" i="97"/>
  <c r="K35" i="97"/>
  <c r="I79" i="97"/>
  <c r="K3" i="97"/>
  <c r="I29" i="97"/>
  <c r="K29" i="97" s="1"/>
  <c r="K9" i="114"/>
  <c r="D9" i="114" s="1"/>
  <c r="K202" i="97"/>
  <c r="I18" i="97"/>
  <c r="K18" i="97" s="1"/>
  <c r="I36" i="97"/>
  <c r="I31" i="97"/>
  <c r="K31" i="97" s="1"/>
  <c r="K11" i="114"/>
  <c r="D11" i="114" s="1"/>
  <c r="K36" i="97"/>
  <c r="K178" i="97"/>
  <c r="I81" i="97"/>
  <c r="I32" i="97"/>
  <c r="K32" i="97" s="1"/>
  <c r="K12" i="114"/>
  <c r="D12" i="114" s="1"/>
  <c r="K160" i="97"/>
  <c r="I82" i="97"/>
  <c r="I33" i="97"/>
  <c r="K33" i="97" s="1"/>
  <c r="K13" i="114"/>
  <c r="D13" i="114" s="1"/>
  <c r="K19" i="97"/>
  <c r="I53" i="97"/>
  <c r="K7" i="97"/>
  <c r="I58" i="97"/>
  <c r="K156" i="97"/>
  <c r="I25" i="97"/>
  <c r="I7" i="97"/>
  <c r="K8" i="114"/>
  <c r="K195" i="97"/>
  <c r="I65" i="97"/>
  <c r="K168" i="97"/>
  <c r="C2331" i="1"/>
  <c r="K149" i="97"/>
  <c r="K123" i="97"/>
  <c r="C2328" i="1"/>
  <c r="K44" i="97"/>
  <c r="K187" i="97"/>
  <c r="K21" i="97"/>
  <c r="J15" i="113"/>
  <c r="D15" i="113" s="1"/>
  <c r="J12" i="113"/>
  <c r="D12" i="113" s="1"/>
  <c r="J20" i="113"/>
  <c r="D20" i="113" s="1"/>
  <c r="J10" i="113"/>
  <c r="J14" i="113"/>
  <c r="D14" i="113" s="1"/>
  <c r="J19" i="113"/>
  <c r="D19" i="113" s="1"/>
  <c r="J22" i="113"/>
  <c r="D22" i="113" s="1"/>
  <c r="J11" i="113"/>
  <c r="J13" i="113"/>
  <c r="G18" i="113"/>
  <c r="G33" i="113" s="1"/>
  <c r="J21" i="113"/>
  <c r="D21" i="113" s="1"/>
  <c r="K84" i="97"/>
  <c r="K186" i="97"/>
  <c r="K157" i="97"/>
  <c r="K58" i="97"/>
  <c r="K170" i="97"/>
  <c r="K69" i="97"/>
  <c r="K27"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I16" i="97" s="1"/>
  <c r="K16"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38"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40" i="97" s="1"/>
  <c r="K40" i="97" s="1"/>
  <c r="I2547" i="23"/>
  <c r="I2548" i="23"/>
  <c r="I42" i="97" s="1"/>
  <c r="I2549" i="23"/>
  <c r="I87" i="97" s="1"/>
  <c r="I2534" i="23"/>
  <c r="I2533" i="23"/>
  <c r="I8" i="97" s="1"/>
  <c r="K8" i="97" s="1"/>
  <c r="A2416" i="23"/>
  <c r="I2418" i="23"/>
  <c r="I12" i="97" s="1"/>
  <c r="K12" i="97" s="1"/>
  <c r="I2419" i="23"/>
  <c r="I2420" i="23"/>
  <c r="I14" i="97" s="1"/>
  <c r="K14" i="97" s="1"/>
  <c r="I2421" i="23"/>
  <c r="I15" i="97" s="1"/>
  <c r="I2423" i="23"/>
  <c r="I17" i="97" s="1"/>
  <c r="K17"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70"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91" i="97" s="1"/>
  <c r="P953" i="1"/>
  <c r="K90"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89" i="97" s="1"/>
  <c r="P876" i="1"/>
  <c r="P878" i="1"/>
  <c r="P879" i="1"/>
  <c r="K88" i="97" s="1"/>
  <c r="P877" i="1"/>
  <c r="K72"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C863" i="1"/>
  <c r="C866" i="1"/>
  <c r="P865" i="1"/>
  <c r="K38" i="97" s="1"/>
  <c r="I326" i="23"/>
  <c r="A326" i="23" s="1"/>
  <c r="H342" i="23"/>
  <c r="H343" i="23"/>
  <c r="I339" i="23"/>
  <c r="A339" i="23" s="1"/>
  <c r="C2034" i="1"/>
  <c r="C1838" i="1"/>
  <c r="P1840" i="1"/>
  <c r="K124" i="97" s="1"/>
  <c r="P1839" i="1"/>
  <c r="K47"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66" i="97" s="1"/>
  <c r="P642" i="1"/>
  <c r="K65" i="97" s="1"/>
  <c r="P641" i="1"/>
  <c r="K50" i="97" s="1"/>
  <c r="P606" i="1"/>
  <c r="C606" i="1" s="1"/>
  <c r="P605" i="1"/>
  <c r="C605" i="1" s="1"/>
  <c r="C601" i="1"/>
  <c r="C248" i="1"/>
  <c r="P250" i="1"/>
  <c r="C250" i="1" s="1"/>
  <c r="P252" i="1"/>
  <c r="C252" i="1" s="1"/>
  <c r="P249" i="1"/>
  <c r="C249" i="1" s="1"/>
  <c r="P251" i="1"/>
  <c r="C251" i="1" s="1"/>
  <c r="C356" i="1"/>
  <c r="P368" i="1"/>
  <c r="K64"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175" i="97" l="1"/>
  <c r="I75" i="97"/>
  <c r="K179" i="97"/>
  <c r="I37" i="97"/>
  <c r="K37" i="97" s="1"/>
  <c r="K102" i="97"/>
  <c r="I39" i="97"/>
  <c r="K39" i="97" s="1"/>
  <c r="K192" i="97"/>
  <c r="I41" i="97"/>
  <c r="K20" i="97"/>
  <c r="I13" i="97"/>
  <c r="K13" i="97" s="1"/>
  <c r="K206" i="97"/>
  <c r="K104" i="97"/>
  <c r="K42" i="97"/>
  <c r="K87" i="97"/>
  <c r="K190" i="97"/>
  <c r="K5" i="97"/>
  <c r="K219" i="97"/>
  <c r="K43" i="97"/>
  <c r="K112" i="97"/>
  <c r="K107" i="97"/>
  <c r="K94" i="97"/>
  <c r="K81" i="97"/>
  <c r="K77" i="97"/>
  <c r="K80" i="97"/>
  <c r="K182" i="97"/>
  <c r="K11" i="113"/>
  <c r="K183" i="97"/>
  <c r="K12" i="113"/>
  <c r="G12" i="113" s="1"/>
  <c r="K110" i="97"/>
  <c r="K15" i="113"/>
  <c r="G15" i="113" s="1"/>
  <c r="K109" i="97"/>
  <c r="K14" i="113"/>
  <c r="G14" i="113" s="1"/>
  <c r="K13" i="113"/>
  <c r="K181" i="97"/>
  <c r="K10" i="113"/>
  <c r="K118" i="97"/>
  <c r="K164" i="97"/>
  <c r="K24" i="97"/>
  <c r="K41" i="97"/>
  <c r="K83" i="97"/>
  <c r="K2" i="97"/>
  <c r="K193" i="97"/>
  <c r="K191" i="97"/>
  <c r="K136" i="97"/>
  <c r="K105" i="97"/>
  <c r="K189" i="97"/>
  <c r="K103" i="97"/>
  <c r="K52" i="97"/>
  <c r="K53" i="97"/>
  <c r="K25" i="97"/>
  <c r="K158" i="97"/>
  <c r="K176" i="97"/>
  <c r="K115" i="97"/>
  <c r="K54" i="97"/>
  <c r="K9" i="97"/>
  <c r="K167" i="97"/>
  <c r="K194" i="97"/>
  <c r="K161" i="97"/>
  <c r="K106" i="97"/>
  <c r="K173" i="97"/>
  <c r="K75" i="97"/>
  <c r="K137" i="97"/>
  <c r="K169" i="97"/>
  <c r="K23" i="97"/>
  <c r="K60" i="97"/>
  <c r="K108" i="97"/>
  <c r="K45" i="97"/>
  <c r="K113" i="97"/>
  <c r="K99" i="97"/>
  <c r="K201" i="97"/>
  <c r="K10" i="97"/>
  <c r="K188" i="97"/>
  <c r="K68" i="97"/>
  <c r="K100" i="97"/>
  <c r="K51" i="97"/>
  <c r="K166" i="97"/>
  <c r="K48" i="97"/>
  <c r="K98" i="97"/>
  <c r="K154" i="97"/>
  <c r="K184" i="97"/>
  <c r="K119" i="97"/>
  <c r="K215" i="97"/>
  <c r="K116" i="97"/>
  <c r="K82" i="97"/>
  <c r="K114" i="97"/>
  <c r="K199" i="97"/>
  <c r="K30" i="97"/>
  <c r="K185" i="97"/>
  <c r="K78" i="97"/>
  <c r="K79" i="97"/>
  <c r="K22" i="97"/>
  <c r="K74" i="97"/>
  <c r="K26" i="97"/>
  <c r="K28" i="97"/>
  <c r="K62" i="97"/>
  <c r="K34" i="97"/>
  <c r="K155" i="97"/>
  <c r="C1511" i="1"/>
  <c r="K96" i="97"/>
  <c r="K111" i="97"/>
  <c r="K46" i="97"/>
  <c r="K15"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76"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49" i="97" l="1"/>
  <c r="K180" i="97"/>
  <c r="R1987" i="1"/>
  <c r="K63" i="97"/>
  <c r="A3" i="61"/>
  <c r="A2" i="91"/>
  <c r="Q1987" i="1"/>
  <c r="P1994" i="1"/>
  <c r="K67"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18" i="97" s="1"/>
  <c r="A167" i="97" l="1"/>
  <c r="A56" i="97"/>
  <c r="A104" i="97"/>
  <c r="A199" i="97"/>
  <c r="A226" i="97"/>
  <c r="A126" i="97"/>
  <c r="A78" i="97"/>
  <c r="A94" i="97"/>
  <c r="A52" i="97"/>
  <c r="A160" i="97"/>
  <c r="A106" i="97"/>
  <c r="A114" i="97"/>
  <c r="A91" i="97"/>
  <c r="A38" i="97"/>
  <c r="A39" i="97"/>
  <c r="A158" i="97"/>
  <c r="A187" i="97"/>
  <c r="A14" i="97"/>
  <c r="A15" i="97"/>
  <c r="A128" i="97"/>
  <c r="A196" i="97"/>
  <c r="A173" i="97"/>
  <c r="A235" i="97"/>
  <c r="A26" i="97"/>
  <c r="A138" i="97"/>
  <c r="A59" i="97"/>
  <c r="A234" i="97"/>
  <c r="A252" i="97"/>
  <c r="A50" i="97"/>
  <c r="A124" i="97"/>
  <c r="A217" i="97"/>
  <c r="A168" i="97"/>
  <c r="A80" i="97"/>
  <c r="A120" i="97"/>
  <c r="A108" i="97"/>
  <c r="A247" i="97"/>
  <c r="A89" i="97"/>
  <c r="A268" i="97"/>
  <c r="A225" i="97"/>
  <c r="A257" i="97"/>
  <c r="A62" i="97"/>
  <c r="A92" i="97"/>
  <c r="A221" i="97"/>
  <c r="A194" i="97"/>
  <c r="A21" i="97"/>
  <c r="A204" i="97"/>
  <c r="A186" i="97"/>
  <c r="A164" i="97"/>
  <c r="A93" i="97"/>
  <c r="A82" i="97"/>
  <c r="A218" i="97"/>
  <c r="A150" i="97"/>
  <c r="A54" i="97"/>
  <c r="A25" i="97"/>
  <c r="A267" i="97"/>
  <c r="A215" i="97"/>
  <c r="A79" i="97"/>
  <c r="A95" i="97"/>
  <c r="A109" i="97"/>
  <c r="A6" i="97"/>
  <c r="A190" i="97"/>
  <c r="A55" i="97"/>
  <c r="A24" i="97"/>
  <c r="A195" i="97"/>
  <c r="A210" i="97"/>
  <c r="A259" i="97"/>
  <c r="A163" i="97"/>
  <c r="A213" i="97"/>
  <c r="A233" i="97"/>
  <c r="A96" i="97"/>
  <c r="A42" i="97"/>
  <c r="A238" i="97"/>
  <c r="A69" i="97"/>
  <c r="A147" i="97"/>
  <c r="A122" i="97"/>
  <c r="A12" i="97"/>
  <c r="A7" i="97"/>
  <c r="A4" i="97"/>
  <c r="A70" i="97"/>
  <c r="A48" i="97"/>
  <c r="A206" i="97"/>
  <c r="A28" i="97"/>
  <c r="A63" i="97"/>
  <c r="A157" i="97"/>
  <c r="A46" i="97"/>
  <c r="A248" i="97"/>
  <c r="A22" i="97"/>
  <c r="A90" i="97"/>
  <c r="A202" i="97"/>
  <c r="A250" i="97"/>
  <c r="A198" i="97"/>
  <c r="A243" i="97"/>
  <c r="A205" i="97"/>
  <c r="A113" i="97"/>
  <c r="A86" i="97"/>
  <c r="A219" i="97"/>
  <c r="A119" i="97"/>
  <c r="A98" i="97"/>
  <c r="A23" i="97"/>
  <c r="A99" i="97"/>
  <c r="A60" i="97"/>
  <c r="A212" i="97"/>
  <c r="A127" i="97"/>
  <c r="A211" i="97"/>
  <c r="A118" i="97"/>
  <c r="A184" i="97"/>
  <c r="A229" i="97"/>
  <c r="A83" i="97"/>
  <c r="A228" i="97"/>
  <c r="A35" i="97"/>
  <c r="A47" i="97"/>
  <c r="A139" i="97"/>
  <c r="A13" i="97"/>
  <c r="A117" i="97"/>
  <c r="A8" i="97"/>
  <c r="A40" i="97"/>
  <c r="A269" i="97"/>
  <c r="A178" i="97"/>
  <c r="A175" i="97"/>
  <c r="A111" i="97"/>
  <c r="A193" i="97"/>
  <c r="A220" i="97"/>
  <c r="A115" i="97"/>
  <c r="A254" i="97"/>
  <c r="A3" i="97"/>
  <c r="A260" i="97"/>
  <c r="A262" i="97"/>
  <c r="A224" i="97"/>
  <c r="A165" i="97"/>
  <c r="A9" i="97"/>
  <c r="A263" i="97"/>
  <c r="A45" i="97"/>
  <c r="A134" i="97"/>
  <c r="A137" i="97"/>
  <c r="A266" i="97"/>
  <c r="A245" i="97"/>
  <c r="A73" i="97"/>
  <c r="A131" i="97"/>
  <c r="A2" i="97"/>
  <c r="A166" i="97"/>
  <c r="A43" i="97"/>
  <c r="A32" i="97"/>
  <c r="A64" i="97"/>
  <c r="A169" i="97"/>
  <c r="A112" i="97"/>
  <c r="A67" i="97"/>
  <c r="A88" i="97"/>
  <c r="A216" i="97"/>
  <c r="A97" i="97"/>
  <c r="A156" i="97"/>
  <c r="A207" i="97"/>
  <c r="A265" i="97"/>
  <c r="A110" i="97"/>
  <c r="A5" i="97"/>
  <c r="A71" i="97"/>
  <c r="A176" i="97"/>
  <c r="A16" i="97"/>
  <c r="A51" i="97"/>
  <c r="A251" i="97"/>
  <c r="A142" i="97"/>
  <c r="A44" i="97"/>
  <c r="A105" i="97"/>
  <c r="A172" i="97"/>
  <c r="A141" i="97"/>
  <c r="A65" i="97"/>
  <c r="A135" i="97"/>
  <c r="A192" i="97"/>
  <c r="A264" i="97"/>
  <c r="A33" i="97"/>
  <c r="A253" i="97"/>
  <c r="A129" i="97"/>
  <c r="A81" i="97"/>
  <c r="A258" i="97"/>
  <c r="A153" i="97"/>
  <c r="A201" i="97"/>
  <c r="A132" i="97"/>
  <c r="A151" i="97"/>
  <c r="A61" i="97"/>
  <c r="A103" i="97"/>
  <c r="A159" i="97"/>
  <c r="A246" i="97"/>
  <c r="A230" i="97"/>
  <c r="A144" i="97"/>
  <c r="A133" i="97"/>
  <c r="A256" i="97"/>
  <c r="A101" i="97"/>
  <c r="A107" i="97"/>
  <c r="A75" i="97"/>
  <c r="A85" i="97"/>
  <c r="A116" i="97"/>
  <c r="A72" i="97"/>
  <c r="A37" i="97"/>
  <c r="A31" i="97"/>
  <c r="A239" i="97"/>
  <c r="A249" i="97"/>
  <c r="A140" i="97"/>
  <c r="A170" i="97"/>
  <c r="A174" i="97"/>
  <c r="A76" i="97"/>
  <c r="A87" i="97"/>
  <c r="A20" i="97"/>
  <c r="A232" i="97"/>
  <c r="A223" i="97"/>
  <c r="A123" i="97"/>
  <c r="A209" i="97"/>
  <c r="A19" i="97"/>
  <c r="A240" i="97"/>
  <c r="A74" i="97"/>
  <c r="A68" i="97"/>
  <c r="A49" i="97"/>
  <c r="A17" i="97"/>
  <c r="A11" i="97"/>
  <c r="A146" i="97"/>
  <c r="A203" i="97"/>
  <c r="A53" i="97"/>
  <c r="A100" i="97"/>
  <c r="A177" i="97"/>
  <c r="A255" i="97"/>
  <c r="A237" i="97"/>
  <c r="A152" i="97"/>
  <c r="A241" i="97"/>
  <c r="A130" i="97"/>
  <c r="A58" i="97"/>
  <c r="A261" i="97"/>
  <c r="A171" i="97"/>
  <c r="A155" i="97"/>
  <c r="A36" i="97"/>
  <c r="A227" i="97"/>
  <c r="A145" i="97"/>
  <c r="A183" i="97"/>
  <c r="A34" i="97"/>
  <c r="A189" i="97"/>
  <c r="A148" i="97"/>
  <c r="A236" i="97"/>
  <c r="A154" i="97"/>
  <c r="A30" i="97"/>
  <c r="A57" i="97"/>
  <c r="A200" i="97"/>
  <c r="A179" i="97"/>
  <c r="A214" i="97"/>
  <c r="A244" i="97"/>
  <c r="A180" i="97"/>
  <c r="A27" i="97"/>
  <c r="A182" i="97"/>
  <c r="A41" i="97"/>
  <c r="A208" i="97"/>
  <c r="A191" i="97"/>
  <c r="A185" i="97"/>
  <c r="A29" i="97"/>
  <c r="A136" i="97"/>
  <c r="A188" i="97"/>
  <c r="A242" i="97"/>
  <c r="A149" i="97"/>
  <c r="A66" i="97"/>
  <c r="A143" i="97"/>
  <c r="A77" i="97"/>
  <c r="A162" i="97"/>
  <c r="A181" i="97"/>
  <c r="A161" i="97"/>
  <c r="A197" i="97"/>
  <c r="A84" i="97"/>
  <c r="A222" i="97"/>
  <c r="A10"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G12" i="26" s="1"/>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G11" i="26" l="1"/>
  <c r="M11" i="26" s="1"/>
  <c r="M10" i="26"/>
  <c r="G10" i="26"/>
  <c r="M12" i="26"/>
  <c r="M13" i="26"/>
  <c r="M14" i="26"/>
  <c r="Q11" i="26"/>
  <c r="H7" i="26"/>
  <c r="I7" i="26" s="1"/>
  <c r="O6" i="26"/>
  <c r="L6" i="26" s="1"/>
  <c r="I125" i="26"/>
  <c r="K125" i="26"/>
  <c r="M131" i="26"/>
  <c r="O8" i="26"/>
  <c r="L8" i="26" s="1"/>
  <c r="M126" i="26"/>
  <c r="H4" i="26"/>
  <c r="I4" i="26" s="1"/>
  <c r="H133" i="26"/>
  <c r="M129" i="26"/>
  <c r="O10" i="26"/>
  <c r="L10" i="26" s="1"/>
  <c r="M133" i="26"/>
  <c r="K135" i="26"/>
  <c r="M132" i="26"/>
  <c r="I134" i="26"/>
  <c r="J132" i="26"/>
  <c r="I132" i="26"/>
  <c r="H132" i="26"/>
  <c r="O4" i="26"/>
  <c r="L4" i="26" s="1"/>
  <c r="H9" i="26"/>
  <c r="I9" i="26" s="1"/>
  <c r="J130" i="26"/>
  <c r="K134" i="26"/>
  <c r="H131" i="26"/>
  <c r="K132" i="26"/>
  <c r="M130" i="26"/>
  <c r="K130" i="26"/>
  <c r="H130" i="26"/>
  <c r="H135" i="26"/>
  <c r="J128" i="26"/>
  <c r="J127" i="26"/>
  <c r="K133" i="26"/>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H126" i="26"/>
  <c r="J124" i="26"/>
  <c r="I135" i="26"/>
  <c r="H128" i="26"/>
  <c r="H125" i="26"/>
  <c r="M124" i="26"/>
  <c r="O11" i="26"/>
  <c r="L11" i="26" s="1"/>
  <c r="J131" i="26"/>
  <c r="O5" i="26"/>
  <c r="L5" i="26" s="1"/>
  <c r="H8" i="26"/>
  <c r="I8" i="26" s="1"/>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G30" i="78" s="1"/>
  <c r="F27" i="79" s="1"/>
  <c r="O26" i="26"/>
  <c r="M27" i="26"/>
  <c r="I27" i="26"/>
  <c r="J27" i="26"/>
  <c r="K27" i="26"/>
  <c r="O27" i="26"/>
  <c r="H27" i="26"/>
  <c r="K103" i="26"/>
  <c r="H103" i="26"/>
  <c r="M103" i="26"/>
  <c r="J103" i="26"/>
  <c r="I103" i="26"/>
  <c r="I98" i="26"/>
  <c r="H98" i="26"/>
  <c r="K98" i="26"/>
  <c r="M98" i="26"/>
  <c r="J98" i="26"/>
  <c r="H45" i="26"/>
  <c r="F49" i="78" s="1"/>
  <c r="E46" i="79" s="1"/>
  <c r="O45" i="26"/>
  <c r="J45" i="26"/>
  <c r="K45" i="26"/>
  <c r="M45" i="26"/>
  <c r="I45" i="26"/>
  <c r="G49" i="78" s="1"/>
  <c r="F46" i="79" s="1"/>
  <c r="L16" i="26"/>
  <c r="I16" i="26"/>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H11" i="26" l="1"/>
  <c r="I11" i="26" s="1"/>
  <c r="F31" i="78"/>
  <c r="E28" i="79" s="1"/>
  <c r="F30" i="78"/>
  <c r="E27" i="79" s="1"/>
  <c r="G31" i="78"/>
  <c r="F28" i="79" s="1"/>
  <c r="G20" i="78"/>
  <c r="F17" i="79" s="1"/>
  <c r="G48" i="78"/>
  <c r="F45" i="79" s="1"/>
  <c r="O14" i="26"/>
  <c r="F34" i="78"/>
  <c r="E31" i="79" s="1"/>
  <c r="H13" i="26"/>
  <c r="I13" i="26" s="1"/>
  <c r="O13" i="26"/>
  <c r="L13" i="26" s="1"/>
  <c r="O12" i="26"/>
  <c r="L12" i="26" s="1"/>
  <c r="F48" i="78"/>
  <c r="E45" i="79" s="1"/>
  <c r="G18" i="78"/>
  <c r="F15" i="79" s="1"/>
  <c r="F18" i="78"/>
  <c r="E15" i="79" s="1"/>
  <c r="L14" i="26"/>
  <c r="G34" i="78"/>
  <c r="F31" i="79" s="1"/>
  <c r="H12" i="26"/>
  <c r="I12" i="26" s="1"/>
  <c r="D3" i="11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8" i="78" l="1"/>
  <c r="F5" i="117" s="1"/>
  <c r="I3" i="26"/>
  <c r="G7" i="78" s="1"/>
  <c r="G11" i="78"/>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F5" i="79" l="1"/>
  <c r="E8" i="117"/>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K45" i="105" s="1"/>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K54" i="105" s="1"/>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43" i="105" l="1"/>
  <c r="K49" i="105"/>
  <c r="K60" i="105"/>
  <c r="K37" i="105"/>
  <c r="K24" i="105"/>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<sst xmlns="http://schemas.openxmlformats.org/spreadsheetml/2006/main" count="32366" uniqueCount="7339">
  <si>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</si>
  <si>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</si>
  <si>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</si>
  <si>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</si>
  <si>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</si>
  <si>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</si>
  <si>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</si>
  <si>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</si>
  <si>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</si>
  <si>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</si>
  <si>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</si>
  <si>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</si>
  <si>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</si>
  <si>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</si>
  <si>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</si>
  <si>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</si>
  <si>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</si>
  <si>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</si>
  <si>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</si>
  <si>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</si>
  <si>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</si>
  <si>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</si>
  <si>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</si>
  <si>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</si>
  <si>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</si>
  <si>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</si>
  <si>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</si>
  <si>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</si>
  <si>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</si>
  <si>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</si>
  <si>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</si>
  <si>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</si>
  <si>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</si>
  <si>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</si>
  <si>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</si>
  <si>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</si>
  <si>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</si>
  <si>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</si>
  <si>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</si>
  <si>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</si>
  <si>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</si>
  <si>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</si>
  <si>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</si>
  <si>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</si>
  <si>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</si>
  <si>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</si>
  <si>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</si>
  <si>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</si>
  <si>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</si>
  <si>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</si>
  <si>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</si>
  <si>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</si>
  <si>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</si>
  <si>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</si>
  <si>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</si>
  <si>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</si>
  <si>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</si>
  <si>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</si>
  <si>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</si>
  <si>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</si>
  <si>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</si>
  <si>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</si>
  <si>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</si>
  <si>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</si>
  <si>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</si>
  <si>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</si>
  <si>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</si>
  <si>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</si>
  <si>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</si>
  <si>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</si>
  <si>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</si>
  <si>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</si>
  <si>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</si>
  <si>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</si>
  <si>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</si>
  <si>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</si>
  <si>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</si>
  <si>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</si>
  <si>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</si>
  <si>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</si>
  <si>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</si>
  <si>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</si>
  <si>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</si>
  <si>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</si>
  <si>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</si>
  <si>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</si>
  <si>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</si>
  <si>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</si>
  <si>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</si>
  <si>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</si>
  <si>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</si>
  <si>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</si>
  <si>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</si>
  <si>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</si>
  <si>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</si>
  <si>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</si>
  <si>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</si>
  <si>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</si>
  <si>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</si>
  <si>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</si>
  <si>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</si>
  <si>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</si>
  <si>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</si>
  <si>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</si>
  <si>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</si>
  <si>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</si>
  <si>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</si>
  <si>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</si>
  <si>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</si>
  <si>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</si>
  <si>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</si>
  <si>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</si>
  <si>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</si>
  <si>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</si>
  <si>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</si>
  <si>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</si>
  <si>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</si>
  <si>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</si>
  <si>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</si>
  <si>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</si>
  <si>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</si>
  <si>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</si>
  <si>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</si>
  <si>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</si>
  <si>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</si>
  <si>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</si>
  <si>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</si>
  <si>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</si>
  <si>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</si>
  <si>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</si>
  <si>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</si>
  <si>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</si>
  <si>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</si>
  <si>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</si>
  <si>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</si>
  <si>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</si>
  <si>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</si>
  <si>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</si>
  <si>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</si>
  <si>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</si>
  <si>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</si>
  <si>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</si>
  <si>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</si>
  <si>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</si>
  <si>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</si>
  <si>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</si>
  <si>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</si>
  <si>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</si>
  <si>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</si>
  <si>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</si>
  <si>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</si>
  <si>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</si>
  <si>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</si>
  <si>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</si>
  <si>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</si>
  <si>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</si>
  <si>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</si>
  <si>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</si>
  <si>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</si>
  <si>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</si>
  <si>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</si>
  <si>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</si>
  <si>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</si>
  <si>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</si>
  <si>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</si>
  <si>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</si>
  <si>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</si>
  <si>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</si>
  <si>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</si>
  <si>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</si>
  <si>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</si>
  <si>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</si>
  <si>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</si>
  <si>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</si>
  <si>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</si>
  <si>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</si>
  <si>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</si>
  <si>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</si>
  <si>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</si>
  <si>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</si>
  <si>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</si>
  <si>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</si>
  <si>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</si>
  <si>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</si>
  <si>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</si>
  <si>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</si>
  <si>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</si>
  <si>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</si>
  <si>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</si>
  <si>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</si>
  <si>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</si>
  <si>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</si>
  <si>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</si>
  <si>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</si>
  <si>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</si>
  <si>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</si>
  <si>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</si>
  <si>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</si>
  <si>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</si>
  <si>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</si>
  <si>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</si>
  <si>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</si>
  <si>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</si>
  <si>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</si>
  <si>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</si>
  <si>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</si>
  <si>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</si>
  <si>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</si>
  <si>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</si>
  <si>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</si>
  <si>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</si>
  <si>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</si>
  <si>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</si>
  <si>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</si>
  <si>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</si>
  <si>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</si>
  <si>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</si>
  <si>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</si>
  <si>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</si>
  <si>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</si>
  <si>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</si>
  <si>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</si>
  <si>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</si>
  <si>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</si>
  <si>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</si>
  <si>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</si>
  <si>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</si>
  <si>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</si>
  <si>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</si>
  <si>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</si>
  <si>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</si>
  <si>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</si>
  <si>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</si>
  <si>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</si>
  <si>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</si>
  <si>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</si>
  <si>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</si>
  <si>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</si>
  <si>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</si>
  <si>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</si>
  <si>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</si>
  <si>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</si>
  <si>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</si>
  <si>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</si>
  <si>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</si>
  <si>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</si>
  <si>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</si>
  <si>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</si>
  <si>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</si>
  <si>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</si>
  <si>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</si>
  <si>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</si>
  <si>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</si>
  <si>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</si>
  <si>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</si>
  <si>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</si>
  <si>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</si>
  <si>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</si>
  <si>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</si>
  <si>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</si>
  <si>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</si>
  <si>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</si>
  <si>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</si>
  <si>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</si>
  <si>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</si>
  <si>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</si>
  <si>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</si>
  <si>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</si>
  <si>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</si>
  <si>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</si>
  <si>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</si>
  <si>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</si>
  <si>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</si>
  <si>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</si>
  <si>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</si>
  <si>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</si>
  <si>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</si>
  <si>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</si>
  <si>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</si>
  <si>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</si>
  <si>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</si>
  <si>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</si>
  <si>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</si>
  <si>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</si>
  <si>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</si>
  <si>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</si>
  <si>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</si>
  <si>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</si>
  <si>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</si>
  <si>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</si>
  <si>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</si>
  <si>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</si>
  <si>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</si>
  <si>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</si>
  <si>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</si>
  <si>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</si>
  <si>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</si>
  <si>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</si>
  <si>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</si>
  <si>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</si>
  <si>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</si>
  <si>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</si>
  <si>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</si>
  <si>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</si>
  <si>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</si>
  <si>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</si>
  <si>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</si>
  <si>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</si>
  <si>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</si>
  <si>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</si>
  <si>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</si>
  <si>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</si>
  <si>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</si>
  <si>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</si>
  <si>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</si>
  <si>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</si>
  <si>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</si>
  <si>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</si>
  <si>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</si>
  <si>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</si>
  <si>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</si>
  <si>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</si>
  <si>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</si>
  <si>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</si>
  <si>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</si>
  <si>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</si>
  <si>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</si>
  <si>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</si>
  <si>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</si>
  <si>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</si>
  <si>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</si>
  <si>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</si>
  <si>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</si>
  <si>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</si>
  <si>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</si>
  <si>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</si>
  <si>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</si>
  <si>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</si>
  <si>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</si>
  <si>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</si>
  <si>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</si>
  <si>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</si>
  <si>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</si>
  <si>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</si>
  <si>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</si>
  <si>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</si>
  <si>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</si>
  <si>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</si>
  <si>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</si>
  <si>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</si>
  <si>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</si>
  <si>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</si>
  <si>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</si>
  <si>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</si>
  <si>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</si>
  <si>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</si>
  <si>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</si>
  <si>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</si>
  <si>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</si>
  <si>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</si>
  <si>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</si>
  <si>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</si>
  <si>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</si>
  <si>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</si>
  <si>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</si>
  <si>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</si>
  <si>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</si>
  <si>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</si>
  <si>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</si>
  <si>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</si>
  <si>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</si>
  <si>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</si>
  <si>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</si>
  <si>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</si>
  <si>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</si>
  <si>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</si>
  <si>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</si>
  <si>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</si>
  <si>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</si>
  <si>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</si>
  <si>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</si>
  <si>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</si>
  <si>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</si>
  <si>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</si>
  <si>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</si>
  <si>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</si>
  <si>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</si>
  <si>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</si>
  <si>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</si>
  <si>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</si>
  <si>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</si>
  <si>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</si>
  <si>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</si>
  <si>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</si>
  <si>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</si>
  <si>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</si>
  <si>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</si>
  <si>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</si>
  <si>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</si>
  <si>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</si>
  <si>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</si>
  <si>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</si>
  <si>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</si>
  <si>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</si>
  <si>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</si>
  <si>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</si>
  <si>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</si>
  <si>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</si>
  <si>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</si>
  <si>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</si>
  <si>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</si>
  <si>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</si>
  <si>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</si>
  <si>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</si>
  <si>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</si>
  <si>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</si>
  <si>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</si>
  <si>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</si>
  <si>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</si>
  <si>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</si>
  <si>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</si>
  <si>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</si>
  <si>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</si>
  <si>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</si>
  <si>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</si>
  <si>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</si>
  <si>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</si>
  <si>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</si>
  <si>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</si>
  <si>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</si>
  <si>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</si>
  <si>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</si>
  <si>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</si>
  <si>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</si>
  <si>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</si>
  <si>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</si>
  <si>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</si>
  <si>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</si>
  <si>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</si>
  <si>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</si>
  <si>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</si>
  <si>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</si>
  <si>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</si>
  <si>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</si>
  <si>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</si>
  <si>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</si>
  <si>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</si>
  <si>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</si>
  <si>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</si>
  <si>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</si>
  <si>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</si>
  <si>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</si>
  <si>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</si>
  <si>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</si>
  <si>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</si>
  <si>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</si>
  <si>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</si>
  <si>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</si>
  <si>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</si>
  <si>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</si>
  <si>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</si>
  <si>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</si>
  <si>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</si>
  <si>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</si>
  <si>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</si>
  <si>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</si>
  <si>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</si>
  <si>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</si>
  <si>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</si>
  <si>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</si>
  <si>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</si>
  <si>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</si>
  <si>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</si>
  <si>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</si>
  <si>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</si>
  <si>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</si>
  <si>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</si>
  <si>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</si>
  <si>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</si>
  <si>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</si>
  <si>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</si>
  <si>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</si>
  <si>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</si>
  <si>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</si>
  <si>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</si>
  <si>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</si>
  <si>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</si>
  <si>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</si>
  <si>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</si>
  <si>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</si>
  <si>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</si>
  <si>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</si>
  <si>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</si>
  <si>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</si>
  <si>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</si>
  <si>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</si>
  <si>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</si>
  <si>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</si>
  <si>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</si>
  <si>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</si>
  <si>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</si>
  <si>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</si>
  <si>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</si>
  <si>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</si>
  <si>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</si>
  <si>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</si>
  <si>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</si>
  <si>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</si>
  <si>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</si>
  <si>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</si>
  <si>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</si>
  <si>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</si>
  <si>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</si>
  <si>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</si>
  <si>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</si>
  <si>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</si>
  <si>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</si>
  <si>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</si>
  <si>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</si>
  <si>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</si>
  <si>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</si>
  <si>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</si>
  <si>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</si>
  <si>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</si>
  <si>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</si>
  <si>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</si>
  <si>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</si>
  <si>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</si>
  <si>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</si>
  <si>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</si>
  <si>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</si>
  <si>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</si>
  <si>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</si>
  <si>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</si>
  <si>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</si>
  <si>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</si>
  <si>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</si>
  <si>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</si>
  <si>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</si>
  <si>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</si>
  <si>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</si>
  <si>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</si>
  <si>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</si>
  <si>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</si>
  <si>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</si>
  <si>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</si>
  <si>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</si>
  <si>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</si>
  <si>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</si>
  <si>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</si>
  <si>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</si>
  <si>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</si>
  <si>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</si>
  <si>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</si>
  <si>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</si>
  <si>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</si>
  <si>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</si>
  <si>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</si>
  <si>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</si>
  <si>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</si>
  <si>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</si>
  <si>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</si>
  <si>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</si>
  <si>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</si>
  <si>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</si>
  <si>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</si>
  <si>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</si>
  <si>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</si>
  <si>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</si>
  <si>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</si>
  <si>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</si>
  <si>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</si>
  <si>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</si>
  <si>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</si>
  <si>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</si>
  <si>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</si>
  <si>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</si>
  <si>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</si>
  <si>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</si>
  <si>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</si>
  <si>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</si>
  <si>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</si>
  <si>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</si>
  <si>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</si>
  <si>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</si>
  <si>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</si>
  <si>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</si>
  <si>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</si>
  <si>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</si>
  <si>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</si>
  <si>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</si>
  <si>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</si>
  <si>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</si>
  <si>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</si>
  <si>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</si>
  <si>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</si>
  <si>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</si>
  <si>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</si>
  <si>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</si>
  <si>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</si>
  <si>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</si>
  <si>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</si>
  <si>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</si>
  <si>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</si>
  <si>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</si>
  <si>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</si>
  <si>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</si>
  <si>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</si>
  <si>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</si>
  <si>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</si>
  <si>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</si>
  <si>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</si>
  <si>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</si>
  <si>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</si>
  <si>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</si>
  <si>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</si>
  <si>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</si>
  <si>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</si>
  <si>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</si>
  <si>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</si>
  <si>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</si>
  <si>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</si>
  <si>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</si>
  <si>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</si>
  <si>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</si>
  <si>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</si>
  <si>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</si>
  <si>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</si>
  <si>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</si>
  <si>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</si>
  <si>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</si>
  <si>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</si>
  <si>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</si>
  <si>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</si>
  <si>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</si>
  <si>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</si>
  <si>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</si>
  <si>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</si>
  <si>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</si>
  <si>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</si>
  <si>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</si>
  <si>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</si>
  <si>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</si>
  <si>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</si>
  <si>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</si>
  <si>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</si>
  <si>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</si>
  <si>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</si>
  <si>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</si>
  <si>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</si>
  <si>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</si>
  <si>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</si>
  <si>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</si>
  <si>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</si>
  <si>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</si>
  <si>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</si>
  <si>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</si>
  <si>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</si>
  <si>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</si>
  <si>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</si>
  <si>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</si>
  <si>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</si>
  <si>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</si>
  <si>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</si>
  <si>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</si>
  <si>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</si>
  <si>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</si>
  <si>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</si>
  <si>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</si>
  <si>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</si>
  <si>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</si>
  <si>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</si>
  <si>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</si>
  <si>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</si>
  <si>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</si>
  <si>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</si>
  <si>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</si>
  <si>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</si>
  <si>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</si>
  <si>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</si>
  <si>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</si>
  <si>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</si>
  <si>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</si>
  <si>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</si>
  <si>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</si>
  <si>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</si>
  <si>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</si>
  <si>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</si>
  <si>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</si>
  <si>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</si>
  <si>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</si>
  <si>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</si>
  <si>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</si>
  <si>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</si>
  <si>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</si>
  <si>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</si>
  <si>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</si>
  <si>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</si>
  <si>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</si>
  <si>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</si>
  <si>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</si>
  <si>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</si>
  <si>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</si>
  <si>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</si>
  <si>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</si>
  <si>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</si>
  <si>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</si>
  <si>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</si>
  <si>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</si>
  <si>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</si>
  <si>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</si>
  <si>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</si>
  <si>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</si>
  <si>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</si>
  <si>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</si>
  <si>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</si>
  <si>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</si>
  <si>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</si>
  <si>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</si>
  <si>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</si>
  <si>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</si>
  <si>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</si>
  <si>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</si>
  <si>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</si>
  <si>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</si>
  <si>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</si>
  <si>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</si>
  <si>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</si>
  <si>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</si>
  <si>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</si>
  <si>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</si>
  <si>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</si>
  <si>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</si>
  <si>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</si>
  <si>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</si>
  <si>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</si>
  <si>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</si>
  <si>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</si>
  <si>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</si>
  <si>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</si>
  <si>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</si>
  <si>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</si>
  <si>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</si>
  <si>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</si>
  <si>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</si>
  <si>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</si>
  <si>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</si>
  <si>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</si>
  <si>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</si>
  <si>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</si>
  <si>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</si>
  <si>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</si>
  <si>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</si>
  <si>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</si>
  <si>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</si>
  <si>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</si>
  <si>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</si>
  <si>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</si>
  <si>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</si>
  <si>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</si>
  <si>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</si>
  <si>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</si>
  <si>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</si>
  <si>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</si>
  <si>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</si>
  <si>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</si>
  <si>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</si>
  <si>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</si>
  <si>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</si>
  <si>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</si>
  <si>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</si>
  <si>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</si>
  <si>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</si>
  <si>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</si>
  <si>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</si>
  <si>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</si>
  <si>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</si>
  <si>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</si>
  <si>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</si>
  <si>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</si>
  <si>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</si>
  <si>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</si>
  <si>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</si>
  <si>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</si>
  <si>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</si>
  <si>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</si>
  <si>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</si>
  <si>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</si>
  <si>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</si>
  <si>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</si>
  <si>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</si>
  <si>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</si>
  <si>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</si>
  <si>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</si>
  <si>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</si>
  <si>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</si>
  <si>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</si>
  <si>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</si>
  <si>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</si>
  <si>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</si>
  <si>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</si>
  <si>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</si>
  <si>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</si>
  <si>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</si>
  <si>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</si>
  <si>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</si>
  <si>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</si>
  <si>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</si>
  <si>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</si>
  <si>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</si>
  <si>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</si>
  <si>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</si>
  <si>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</si>
  <si>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</si>
  <si>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</si>
  <si>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</si>
  <si>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</si>
  <si>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</si>
  <si>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</si>
  <si>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</si>
  <si>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</si>
  <si>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</si>
  <si>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</si>
  <si>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</si>
  <si>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</si>
  <si>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</si>
  <si>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</si>
  <si>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</si>
  <si>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</si>
  <si>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</si>
  <si>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</si>
  <si>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</si>
  <si>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</si>
  <si>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</si>
  <si>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</si>
  <si>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</si>
  <si>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</si>
  <si>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</si>
  <si>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</si>
  <si>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</si>
  <si>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</si>
  <si>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</si>
  <si>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</si>
  <si>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</si>
  <si>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</si>
  <si>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</si>
  <si>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</si>
  <si>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</si>
  <si>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</si>
  <si>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</si>
  <si>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</si>
  <si>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</si>
  <si>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</si>
  <si>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</si>
  <si>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</si>
  <si>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</si>
  <si>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</si>
  <si>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</si>
  <si>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</si>
  <si>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</si>
  <si>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</si>
  <si>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</si>
  <si>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</si>
  <si>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</si>
  <si>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</si>
  <si>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</si>
  <si>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</si>
  <si>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</si>
  <si>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</si>
  <si>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</si>
  <si>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</si>
  <si>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</si>
  <si>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</si>
  <si>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</si>
  <si>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</si>
  <si>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</si>
  <si>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</si>
  <si>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</si>
  <si>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</si>
  <si>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</si>
  <si>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</si>
  <si>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</si>
  <si>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</si>
  <si>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</si>
  <si>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</si>
  <si>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</si>
  <si>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</si>
  <si>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</si>
  <si>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</si>
  <si>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</si>
  <si>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</si>
  <si>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</si>
  <si>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</si>
  <si>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</si>
  <si>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</si>
  <si>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</si>
  <si>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</si>
  <si>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</si>
  <si>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</si>
  <si>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</si>
  <si>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</si>
  <si>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</si>
  <si>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</si>
  <si>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</si>
  <si>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</si>
  <si>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</si>
  <si>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</si>
  <si>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</si>
  <si>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</si>
  <si>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</si>
  <si>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</si>
  <si>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</si>
  <si>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</si>
  <si>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</si>
  <si>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</si>
  <si>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</si>
  <si>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</si>
  <si>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</si>
  <si>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</si>
  <si>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</si>
  <si>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</si>
  <si>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</si>
  <si>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</si>
  <si>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</si>
  <si>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</si>
  <si>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</si>
  <si>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</si>
  <si>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</si>
  <si>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</si>
  <si>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</si>
  <si>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</si>
  <si>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</si>
  <si>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</si>
  <si>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</si>
  <si>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</si>
  <si>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</si>
  <si>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</si>
  <si>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</si>
  <si>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</si>
  <si>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</si>
  <si>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</si>
  <si>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</si>
  <si>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</si>
  <si>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</si>
  <si>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</si>
  <si>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</si>
  <si>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</si>
  <si>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</si>
  <si>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</si>
  <si>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</si>
  <si>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</si>
  <si>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</si>
  <si>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</si>
  <si>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</si>
  <si>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</si>
  <si>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</si>
  <si>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</si>
  <si>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</si>
  <si>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</si>
  <si>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</si>
  <si>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</si>
  <si>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</si>
  <si>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</si>
  <si>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</si>
  <si>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</si>
  <si>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</si>
  <si>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</si>
  <si>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</si>
  <si>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</si>
  <si>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</si>
  <si>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</si>
  <si>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</si>
  <si>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</si>
  <si>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</si>
  <si>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</si>
  <si>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</si>
  <si>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</si>
  <si>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</si>
  <si>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</si>
  <si>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</si>
  <si>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</si>
  <si>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</si>
  <si>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</si>
  <si>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</si>
  <si>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</si>
  <si>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</si>
  <si>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</si>
  <si>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</si>
  <si>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</si>
  <si>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</si>
  <si>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</si>
  <si>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</si>
  <si>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</si>
  <si>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</si>
  <si>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</si>
  <si>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</si>
  <si>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</si>
  <si>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</si>
  <si>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</si>
  <si>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</si>
  <si>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</si>
  <si>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</si>
  <si>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</si>
  <si>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</si>
  <si>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</si>
  <si>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</si>
  <si>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</si>
  <si>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</si>
  <si>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</si>
  <si>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</si>
  <si>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</si>
  <si>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</si>
  <si>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</si>
  <si>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</si>
  <si>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</si>
  <si>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</si>
  <si>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</si>
  <si>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</si>
  <si>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</si>
  <si>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</si>
  <si>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</si>
  <si>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</si>
  <si>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</si>
  <si>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</si>
  <si>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</si>
  <si>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</si>
  <si>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</si>
  <si>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</si>
  <si>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</si>
  <si>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</si>
  <si>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</si>
  <si>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</si>
  <si>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</si>
  <si>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</si>
  <si>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</si>
  <si>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</si>
  <si>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</si>
  <si>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</si>
  <si>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</si>
  <si>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</si>
  <si>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</si>
  <si>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</si>
  <si>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</si>
  <si>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</si>
  <si>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</si>
  <si>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</si>
  <si>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</si>
  <si>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</si>
  <si>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</si>
  <si>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</si>
  <si>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</si>
  <si>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</si>
  <si>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</si>
  <si>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</si>
  <si>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</si>
  <si>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</si>
  <si>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</si>
  <si>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</si>
  <si>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</si>
  <si>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</si>
  <si>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</si>
  <si>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</si>
  <si>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</si>
  <si>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</si>
  <si>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</si>
  <si>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</si>
  <si>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</si>
  <si>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</si>
  <si>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</si>
  <si>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</si>
  <si>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</si>
  <si>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</si>
  <si>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</si>
  <si>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</si>
  <si>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</si>
  <si>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</si>
  <si>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</si>
  <si>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</si>
  <si>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</si>
  <si>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</si>
  <si>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</si>
  <si>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</si>
  <si>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</si>
  <si>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</si>
  <si>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</si>
  <si>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</si>
  <si>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</si>
  <si>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</si>
  <si>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</si>
  <si>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</si>
  <si>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</si>
  <si>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</si>
  <si>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</si>
  <si>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</si>
  <si>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</si>
  <si>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</si>
  <si>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</si>
  <si>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</si>
  <si>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</si>
  <si>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</si>
  <si>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</si>
  <si>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</si>
  <si>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</si>
  <si>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</si>
  <si>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</si>
  <si>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</si>
  <si>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</si>
  <si>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</si>
  <si>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</si>
  <si>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</si>
  <si>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</si>
  <si>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</si>
  <si>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</si>
  <si>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</si>
  <si>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</si>
  <si>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</si>
  <si>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</si>
  <si>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</si>
  <si>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</si>
  <si>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</si>
  <si>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</si>
  <si>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</si>
  <si>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</si>
  <si>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</si>
  <si>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</si>
  <si>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</si>
  <si>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</si>
  <si>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</si>
  <si>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</si>
  <si>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</si>
  <si>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</si>
  <si>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</si>
  <si>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</si>
  <si>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</si>
  <si>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</si>
  <si>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</si>
  <si>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</si>
  <si>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</si>
  <si>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</si>
  <si>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</si>
  <si>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</si>
  <si>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</si>
  <si>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</si>
  <si>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</si>
  <si>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</si>
  <si>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</si>
  <si>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</si>
  <si>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</si>
  <si>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</si>
  <si>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</si>
  <si>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</si>
  <si>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</si>
  <si>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</si>
  <si>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</si>
  <si>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</si>
  <si>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</si>
  <si>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</si>
  <si>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</si>
  <si>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</si>
  <si>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</si>
  <si>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</si>
  <si>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</si>
  <si>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</si>
  <si>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</si>
  <si>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</si>
  <si>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</si>
  <si>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</si>
  <si>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</si>
  <si>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</si>
  <si>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</si>
  <si>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</si>
  <si>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</si>
  <si>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</si>
  <si>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</si>
  <si>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</si>
  <si>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</si>
  <si>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</si>
  <si>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</si>
  <si>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</si>
  <si>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</si>
  <si>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</si>
  <si>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</si>
  <si>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</si>
  <si>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</si>
  <si>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</si>
  <si>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</si>
  <si>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</si>
  <si>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</si>
  <si>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</si>
  <si>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</si>
  <si>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</si>
  <si>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</si>
  <si>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</si>
  <si>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</si>
  <si>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</si>
  <si>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</si>
  <si>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</si>
  <si>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</si>
  <si>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</si>
  <si>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</si>
  <si>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</si>
  <si>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</si>
  <si>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</si>
  <si>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</si>
  <si>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</si>
  <si>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</si>
  <si>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</si>
  <si>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</si>
  <si>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</si>
  <si>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</si>
  <si>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</si>
  <si>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</si>
  <si>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</si>
  <si>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</si>
  <si>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</si>
  <si>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</si>
  <si>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</si>
  <si>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</si>
  <si>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</si>
  <si>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</si>
  <si>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</si>
  <si>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</si>
  <si>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</si>
  <si>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</si>
  <si>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</si>
  <si>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</si>
  <si>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</si>
  <si>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</si>
  <si>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</si>
  <si>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</si>
  <si>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</si>
  <si>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</si>
  <si>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</si>
  <si>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</si>
  <si>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</si>
  <si>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</si>
  <si>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</si>
  <si>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</si>
  <si>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</si>
  <si>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</si>
  <si>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</si>
  <si>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</si>
  <si>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</si>
  <si>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</si>
  <si>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</si>
  <si>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</si>
  <si>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</si>
  <si>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</si>
  <si>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</si>
  <si>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</si>
  <si>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</si>
  <si>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</si>
  <si>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</si>
  <si>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</si>
  <si>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</si>
  <si>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</si>
  <si>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</si>
  <si>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</si>
  <si>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</si>
  <si>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</si>
  <si>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</si>
  <si>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</si>
  <si>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</si>
  <si>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</si>
  <si>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</si>
  <si>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</si>
  <si>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</si>
  <si>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</si>
  <si>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</si>
  <si>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</si>
  <si>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</si>
  <si>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</si>
  <si>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</si>
  <si>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</si>
  <si>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</si>
  <si>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</si>
  <si>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</si>
  <si>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</si>
  <si>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</si>
  <si>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</si>
  <si>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</si>
  <si>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</si>
  <si>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</si>
  <si>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</si>
  <si>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</si>
  <si>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</si>
  <si>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</si>
  <si>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</si>
  <si>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</si>
  <si>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</si>
  <si>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</si>
  <si>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</si>
  <si>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</si>
  <si>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</si>
  <si>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</si>
  <si>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</si>
  <si>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</si>
  <si>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</si>
  <si>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</si>
  <si>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</si>
  <si>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</si>
  <si>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</si>
  <si>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</si>
  <si>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</si>
  <si>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</si>
  <si>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</si>
  <si>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</si>
  <si>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</si>
  <si>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</si>
  <si>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</si>
  <si>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</si>
  <si>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</si>
  <si>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</si>
  <si>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</si>
  <si>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</si>
  <si>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</si>
  <si>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</si>
  <si>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</si>
  <si>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</si>
  <si>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</si>
  <si>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</si>
  <si>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</si>
  <si>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</si>
  <si>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</si>
  <si>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</si>
  <si>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</si>
  <si>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</si>
  <si>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</si>
  <si>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</si>
  <si>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</si>
  <si>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</si>
  <si>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</si>
  <si>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</si>
  <si>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</si>
  <si>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</si>
  <si>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</si>
  <si>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</si>
  <si>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</si>
  <si>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</si>
  <si>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</si>
  <si>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</si>
  <si>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</si>
  <si>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</si>
  <si>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</si>
  <si>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</si>
  <si>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</si>
  <si>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</si>
  <si>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</si>
  <si>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</si>
  <si>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</si>
  <si>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</si>
  <si>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</si>
  <si>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</si>
  <si>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</si>
  <si>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</si>
  <si>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</si>
  <si>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</si>
  <si>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</si>
  <si>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</si>
  <si>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</si>
  <si>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</si>
  <si>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</si>
  <si>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</si>
  <si>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</si>
  <si>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</si>
  <si>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</si>
  <si>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</si>
  <si>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</si>
  <si>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</si>
  <si>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</si>
  <si>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</si>
  <si>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</si>
  <si>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</si>
  <si>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</si>
  <si>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</si>
  <si>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</si>
  <si>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</si>
  <si>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</si>
  <si>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</si>
  <si>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</si>
  <si>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</si>
  <si>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</si>
  <si>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</si>
  <si>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</si>
  <si>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</si>
  <si>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</si>
  <si>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</si>
  <si>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</si>
  <si>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</si>
  <si>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</si>
  <si>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</si>
  <si>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</si>
  <si>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</si>
  <si>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</si>
  <si>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</si>
  <si>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</si>
  <si>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</si>
  <si>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</si>
  <si>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</si>
  <si>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</si>
  <si>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</si>
  <si>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</si>
  <si>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</si>
  <si>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</si>
  <si>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</si>
  <si>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</si>
  <si>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</si>
  <si>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</si>
  <si>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</si>
  <si>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</si>
  <si>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</si>
  <si>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</si>
  <si>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</si>
  <si>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</si>
  <si>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</si>
  <si>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</si>
  <si>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</si>
  <si>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</si>
  <si>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</si>
  <si>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</si>
  <si>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</si>
  <si>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</si>
  <si>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</si>
  <si>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</si>
  <si>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</si>
  <si>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</si>
  <si>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</si>
  <si>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</si>
  <si>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</si>
  <si>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</si>
  <si>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</si>
  <si>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</si>
  <si>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</si>
  <si>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</si>
  <si>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</si>
  <si>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</si>
  <si>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</si>
  <si>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</si>
  <si>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</si>
  <si>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</si>
  <si>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</si>
  <si>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</si>
  <si>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</si>
  <si>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</si>
  <si>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</si>
  <si>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</si>
  <si>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</si>
  <si>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</si>
  <si>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</si>
  <si>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</si>
  <si>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</si>
  <si>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</si>
  <si>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</si>
  <si>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</si>
  <si>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</si>
  <si>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</si>
  <si>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</si>
  <si>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</si>
  <si>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</si>
  <si>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</si>
  <si>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</si>
  <si>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</si>
  <si>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</si>
  <si>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</si>
  <si>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</si>
  <si>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</si>
  <si>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</si>
  <si>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</si>
  <si>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</si>
  <si>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</si>
  <si>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</si>
  <si>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</si>
  <si>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</si>
  <si>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</si>
  <si>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</si>
  <si>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</si>
  <si>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</si>
  <si>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</si>
  <si>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</si>
  <si>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</si>
  <si>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</si>
  <si>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</si>
  <si>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</si>
  <si>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</si>
  <si>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</si>
  <si>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</si>
  <si>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</si>
  <si>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</si>
  <si>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</si>
  <si>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</si>
  <si>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</si>
  <si>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</si>
  <si>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</si>
  <si>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</si>
  <si>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</si>
  <si>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</si>
  <si>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</si>
  <si>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</si>
  <si>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</si>
  <si>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</si>
  <si>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</si>
  <si>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</si>
  <si>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</si>
  <si>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</si>
  <si>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</si>
  <si>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</si>
  <si>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</si>
  <si>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</si>
  <si>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</si>
  <si>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</si>
  <si>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</si>
  <si>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</si>
  <si>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</si>
  <si>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</si>
  <si>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</si>
  <si>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</si>
  <si>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</si>
  <si>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</si>
  <si>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</si>
  <si>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</si>
  <si>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</si>
  <si>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</si>
  <si>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</si>
  <si>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</si>
  <si>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</si>
  <si>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</si>
  <si>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</si>
  <si>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</si>
  <si>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</si>
  <si>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</si>
  <si>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</si>
  <si>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</si>
  <si>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</si>
  <si>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</si>
  <si>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</si>
  <si>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</si>
  <si>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</si>
  <si>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</si>
  <si>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</si>
  <si>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</si>
  <si>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</si>
  <si>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</si>
  <si>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</si>
  <si>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</si>
  <si>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</si>
  <si>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</si>
  <si>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</si>
  <si>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</si>
  <si>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</si>
  <si>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</si>
  <si>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</si>
  <si>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</si>
  <si>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</si>
  <si>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</si>
  <si>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</si>
  <si>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</si>
  <si>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</si>
  <si>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</si>
  <si>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</si>
  <si>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</si>
  <si>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</si>
  <si>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</si>
  <si>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</si>
  <si>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</si>
  <si>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</si>
  <si>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</si>
  <si>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</si>
  <si>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</si>
  <si>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</si>
  <si>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</si>
  <si>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</si>
  <si>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</si>
  <si>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</si>
  <si>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</si>
  <si>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</si>
  <si>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</si>
  <si>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</si>
  <si>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</si>
  <si>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</si>
  <si>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</si>
  <si>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</si>
  <si>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</si>
  <si>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</si>
  <si>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</si>
  <si>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</si>
  <si>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</si>
  <si>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</si>
  <si>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</si>
  <si>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</si>
  <si>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</si>
  <si>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</si>
  <si>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</si>
  <si>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</si>
  <si>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</si>
  <si>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</si>
  <si>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</si>
  <si>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</si>
  <si>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</si>
  <si>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</si>
  <si>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</si>
  <si>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</si>
  <si>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</si>
  <si>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</si>
  <si>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</si>
  <si>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</si>
  <si>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</si>
  <si>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</si>
  <si>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</si>
  <si>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</si>
  <si>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</si>
  <si>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</si>
  <si>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</si>
  <si>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</si>
  <si>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</si>
  <si>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</si>
  <si>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</si>
  <si>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</si>
  <si>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</si>
  <si>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</si>
  <si>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</si>
  <si>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</si>
  <si>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</si>
  <si>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</si>
  <si>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</si>
  <si>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</si>
  <si>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</si>
  <si>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</si>
  <si>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</si>
  <si>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</si>
  <si>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</si>
  <si>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</si>
  <si>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</si>
  <si>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</si>
  <si>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</si>
  <si>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</si>
  <si>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</si>
  <si>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</si>
  <si>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</si>
  <si>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</si>
  <si>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</si>
  <si>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</si>
  <si>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</si>
  <si>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</si>
  <si>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</si>
  <si>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</si>
  <si>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</si>
  <si>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</si>
  <si>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</si>
  <si>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</si>
  <si>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</si>
  <si>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</si>
  <si>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</si>
  <si>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</si>
  <si>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</si>
  <si>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</si>
  <si>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</si>
  <si>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</si>
  <si>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</si>
  <si>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</si>
  <si>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</si>
  <si>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</si>
  <si>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</si>
  <si>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</si>
  <si>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</si>
  <si>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</si>
  <si>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</si>
  <si>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</si>
  <si>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</si>
  <si>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</si>
  <si>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</si>
  <si>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</si>
  <si>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</si>
  <si>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</si>
  <si>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</si>
  <si>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</si>
  <si>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</si>
  <si>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</si>
  <si>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</si>
  <si>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</si>
  <si>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</si>
  <si>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</si>
  <si>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</si>
  <si>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</si>
  <si>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</si>
  <si>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</si>
  <si>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</si>
  <si>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</si>
  <si>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</si>
  <si>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</si>
  <si>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</si>
  <si>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</si>
  <si>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</si>
  <si>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</si>
  <si>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</si>
  <si>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</si>
  <si>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</si>
  <si>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</si>
  <si>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</si>
  <si>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</si>
  <si>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</si>
  <si>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</si>
  <si>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</si>
  <si>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</si>
  <si>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</si>
  <si>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</si>
  <si>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</si>
  <si>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</si>
  <si>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</si>
  <si>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</si>
  <si>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</si>
  <si>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</si>
  <si>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</si>
  <si>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</si>
  <si>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</si>
  <si>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</si>
  <si>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</si>
  <si>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</si>
  <si>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</si>
  <si>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</si>
  <si>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</si>
  <si>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</si>
  <si>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</si>
  <si>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</si>
  <si>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</si>
  <si>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</si>
  <si>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</si>
  <si>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</si>
  <si>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</si>
  <si>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</si>
  <si>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</si>
  <si>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</si>
  <si>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</si>
  <si>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</si>
  <si>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</si>
  <si>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</si>
  <si>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</si>
  <si>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</si>
  <si>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</si>
  <si>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</si>
  <si>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</si>
  <si>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</si>
  <si>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</si>
  <si>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</si>
  <si>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</si>
  <si>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</si>
  <si>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</si>
  <si>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</si>
  <si>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</si>
  <si>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</si>
  <si>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</si>
  <si>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</si>
  <si>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</si>
  <si>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</si>
  <si>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</si>
  <si>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</si>
  <si>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</si>
  <si>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</si>
  <si>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</si>
  <si>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</si>
  <si>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</si>
  <si>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</si>
  <si>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</si>
  <si>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</si>
  <si>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</si>
  <si>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</si>
  <si>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</si>
  <si>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</si>
  <si>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</si>
  <si>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</si>
  <si>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</si>
  <si>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</si>
  <si>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</si>
  <si>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</si>
  <si>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</si>
  <si>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</si>
  <si>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</si>
  <si>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</si>
  <si>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</si>
  <si>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</si>
  <si>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</si>
  <si>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</si>
  <si>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</si>
  <si>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</si>
  <si>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</si>
  <si>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</si>
  <si>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</si>
  <si>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</si>
  <si>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</si>
  <si>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</si>
  <si>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</si>
  <si>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</si>
  <si>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</si>
  <si>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</si>
  <si>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</si>
  <si>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</si>
  <si>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</si>
  <si>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</si>
  <si>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</si>
  <si>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</si>
  <si>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</si>
  <si>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</si>
  <si>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</si>
  <si>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</si>
  <si>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</si>
  <si>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</si>
  <si>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</si>
  <si>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</si>
  <si>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</si>
  <si>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</si>
  <si>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</si>
  <si>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</si>
  <si>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</si>
  <si>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</si>
  <si>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</si>
  <si>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</si>
  <si>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</si>
  <si>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</si>
  <si>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</si>
  <si>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</si>
  <si>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</si>
  <si>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</si>
  <si>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</si>
  <si>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</si>
  <si>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</si>
  <si>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</si>
  <si>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</si>
  <si>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</si>
  <si>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</si>
  <si>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</si>
  <si>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</si>
  <si>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</si>
  <si>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</si>
  <si>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</si>
  <si>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</si>
  <si>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</si>
  <si>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</si>
  <si>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</si>
  <si>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</si>
  <si>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</si>
  <si>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</si>
  <si>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</si>
  <si>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</si>
  <si>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</si>
  <si>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</si>
  <si>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</si>
  <si>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</si>
  <si>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</si>
  <si>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</si>
  <si>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</si>
  <si>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</si>
  <si>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</si>
  <si>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</si>
  <si>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</si>
  <si>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</si>
  <si>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</si>
  <si>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</si>
  <si>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</si>
  <si>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</si>
  <si>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</si>
  <si>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</si>
  <si>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</si>
  <si>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</si>
  <si>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</si>
  <si>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</si>
  <si>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</si>
  <si>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</si>
  <si>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</si>
  <si>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</si>
  <si>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</si>
  <si>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</si>
  <si>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</si>
  <si>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</si>
  <si>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</si>
  <si>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</si>
  <si>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</si>
  <si>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</si>
  <si>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</si>
  <si>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</si>
  <si>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</si>
  <si>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</si>
  <si>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</si>
  <si>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</si>
  <si>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</si>
  <si>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</si>
  <si>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</si>
  <si>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</si>
  <si>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</si>
  <si>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</si>
  <si>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</si>
  <si>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</si>
  <si>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</si>
  <si>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</si>
  <si>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</si>
  <si>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</si>
  <si>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</si>
  <si>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</si>
  <si>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</si>
  <si>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</si>
  <si>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</si>
  <si>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</si>
  <si>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</si>
  <si>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</si>
  <si>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</si>
  <si>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</si>
  <si>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</si>
  <si>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</si>
  <si>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</si>
  <si>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</si>
  <si>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</si>
  <si>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</si>
  <si>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</si>
  <si>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</si>
  <si>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</si>
  <si>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</si>
  <si>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</si>
  <si>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</si>
  <si>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</si>
  <si>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</si>
  <si>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</si>
  <si>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</si>
  <si>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</si>
  <si>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</si>
  <si>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</si>
  <si>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</si>
  <si>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</si>
  <si>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</si>
  <si>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</si>
  <si>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</si>
  <si>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</si>
  <si>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</si>
  <si>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</si>
  <si>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</si>
  <si>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</si>
  <si>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</si>
  <si>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</si>
  <si>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</si>
  <si>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</si>
  <si>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</si>
  <si>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</si>
  <si>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</si>
  <si>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</si>
  <si>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</si>
  <si>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</si>
  <si>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</si>
  <si>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</si>
  <si>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</si>
  <si>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</si>
  <si>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</si>
  <si>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</si>
  <si>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</si>
  <si>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</si>
  <si>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</si>
  <si>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</si>
  <si>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</si>
  <si>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</si>
  <si>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</si>
  <si>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</si>
  <si>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</si>
  <si>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</si>
  <si>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</si>
  <si>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</si>
  <si>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</si>
  <si>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</si>
  <si>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</si>
  <si>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</si>
  <si>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</si>
  <si>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</si>
  <si>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</si>
  <si>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</si>
  <si>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</si>
  <si>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</si>
  <si>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</si>
  <si>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</si>
  <si>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</si>
  <si>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</si>
  <si>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</si>
  <si>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</si>
  <si>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</si>
  <si>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</si>
  <si>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</si>
  <si>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</si>
  <si>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</si>
  <si>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</si>
  <si>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</si>
  <si>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</si>
  <si>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</si>
  <si>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</si>
  <si>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</si>
  <si>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</si>
  <si>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</si>
  <si>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</si>
  <si>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</si>
  <si>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</si>
  <si>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</si>
  <si>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</si>
  <si>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</si>
  <si>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</si>
  <si>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</si>
  <si>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</si>
  <si>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</si>
  <si>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</si>
  <si>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</si>
  <si>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</si>
  <si>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</si>
  <si>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</si>
  <si>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</si>
  <si>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</si>
  <si>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</si>
  <si>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</si>
  <si>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</si>
  <si>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</si>
  <si>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</si>
  <si>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</si>
  <si>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</si>
  <si>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</si>
  <si>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</si>
  <si>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</si>
  <si>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</si>
  <si>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</si>
  <si>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</si>
  <si>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</si>
  <si>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</si>
  <si>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</si>
  <si>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</si>
  <si>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</si>
  <si>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</si>
  <si>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</si>
  <si>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</si>
  <si>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</si>
  <si>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</si>
  <si>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</si>
  <si>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</si>
  <si>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</si>
  <si>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</si>
  <si>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</si>
  <si>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</si>
  <si>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</si>
  <si>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</si>
  <si>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</si>
  <si>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</si>
  <si>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</si>
  <si>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</si>
  <si>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</si>
  <si>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</si>
  <si>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</si>
  <si>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</si>
  <si>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</si>
  <si>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</si>
  <si>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</si>
  <si>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</si>
  <si>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</si>
  <si>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</si>
  <si>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</si>
  <si>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</si>
  <si>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</si>
  <si>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</si>
  <si>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</si>
  <si>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</si>
  <si>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</si>
  <si>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</si>
  <si>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</si>
  <si>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</si>
  <si>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</si>
  <si>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</si>
  <si>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</si>
  <si>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</si>
  <si>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</si>
  <si>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</si>
  <si>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</si>
  <si>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</si>
  <si>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</si>
  <si>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</si>
  <si>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</si>
  <si>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</si>
  <si>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</si>
  <si>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</si>
  <si>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</si>
  <si>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</si>
  <si>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</si>
  <si>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</si>
  <si>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</si>
  <si>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</si>
  <si>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</si>
  <si>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</si>
  <si>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</si>
  <si>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</si>
  <si>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</si>
  <si>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</si>
  <si>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</si>
  <si>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</si>
  <si>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</si>
  <si>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</si>
  <si>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</si>
  <si>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</si>
  <si>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</si>
  <si>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</si>
  <si>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</si>
  <si>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</si>
  <si>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</si>
  <si>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</si>
  <si>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</si>
  <si>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</si>
  <si>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</si>
  <si>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</si>
  <si>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</si>
  <si>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</si>
  <si>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</si>
  <si>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</si>
  <si>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</si>
  <si>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</si>
  <si>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</si>
  <si>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</si>
  <si>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</si>
  <si>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</si>
  <si>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</si>
  <si>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</si>
  <si>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</si>
  <si>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</si>
  <si>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</si>
  <si>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</si>
  <si>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</si>
  <si>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</si>
  <si>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</si>
  <si>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</si>
  <si>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</si>
  <si>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</si>
  <si>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</si>
  <si>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</si>
  <si>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</si>
  <si>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</si>
  <si>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</si>
  <si>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</si>
  <si>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</si>
  <si>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</si>
  <si>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</si>
  <si>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</si>
  <si>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</si>
  <si>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</si>
  <si>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</si>
  <si>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</si>
  <si>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</si>
  <si>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</si>
  <si>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</si>
  <si>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</si>
  <si>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</si>
  <si>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</si>
  <si>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</si>
  <si>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</si>
  <si>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</si>
  <si>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</si>
  <si>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</si>
  <si>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</si>
  <si>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</si>
  <si>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</si>
  <si>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</si>
  <si>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</si>
  <si>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</si>
  <si>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</si>
  <si>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</si>
  <si>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</si>
  <si>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</si>
  <si>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</si>
  <si>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</si>
  <si>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</si>
  <si>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</si>
  <si>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</si>
  <si>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</si>
  <si>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</si>
  <si>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</si>
  <si>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</si>
  <si>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</si>
  <si>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</si>
  <si>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</si>
  <si>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</si>
  <si>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</si>
  <si>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</si>
  <si>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</si>
  <si>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</si>
  <si>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</si>
  <si>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</si>
  <si>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</si>
  <si>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</si>
  <si>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</si>
  <si>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</si>
  <si>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</si>
  <si>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</si>
  <si>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</si>
  <si>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</si>
  <si>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</si>
  <si>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</si>
  <si>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</si>
  <si>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</si>
  <si>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</si>
  <si>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</si>
  <si>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</si>
  <si>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</si>
  <si>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</si>
  <si>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</si>
  <si>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</si>
  <si>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</si>
  <si>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</si>
  <si>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</si>
  <si>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</si>
  <si>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</si>
  <si>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</si>
  <si>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</si>
  <si>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</si>
  <si>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</si>
  <si>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</si>
  <si>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</si>
  <si>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</si>
  <si>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</si>
  <si>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</si>
  <si>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</si>
  <si>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</si>
  <si>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</si>
  <si>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</si>
  <si>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</si>
  <si>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</si>
  <si>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</si>
  <si>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</si>
  <si>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</si>
  <si>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</si>
  <si>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</si>
  <si>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</si>
  <si>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</si>
  <si>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</si>
  <si>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</si>
  <si>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</si>
  <si>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</si>
  <si>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</si>
  <si>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</si>
  <si>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</si>
  <si>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</si>
  <si>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</si>
  <si>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</si>
  <si>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</si>
  <si>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</si>
  <si>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</si>
  <si>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</si>
  <si>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</si>
  <si>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</si>
  <si>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</si>
  <si>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</si>
  <si>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</si>
  <si>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</si>
  <si>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</si>
  <si>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</si>
  <si>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</si>
  <si>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</si>
  <si>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</si>
  <si>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</si>
  <si>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</si>
  <si>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</si>
  <si>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</si>
  <si>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</si>
  <si>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</si>
  <si>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</si>
  <si>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</si>
  <si>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</si>
  <si>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</si>
  <si>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</si>
  <si>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</si>
  <si>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</si>
  <si>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</si>
  <si>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</si>
  <si>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</si>
  <si>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</si>
  <si>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</si>
  <si>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</si>
  <si>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</si>
  <si>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</si>
  <si>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</si>
  <si>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</si>
  <si>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</si>
  <si>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</si>
  <si>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</si>
  <si>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</si>
  <si>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</si>
  <si>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</si>
  <si>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</si>
  <si>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</si>
  <si>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</si>
  <si>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</si>
  <si>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</si>
  <si>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</si>
  <si>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</si>
  <si>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</si>
  <si>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</si>
  <si>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</si>
  <si>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</si>
  <si>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</si>
  <si>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</si>
  <si>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</si>
  <si>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</si>
  <si>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</si>
  <si>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</si>
  <si>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</si>
  <si>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</si>
  <si>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</si>
  <si>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</si>
  <si>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</si>
  <si>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</si>
  <si>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</si>
  <si>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</si>
  <si>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</si>
  <si>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</si>
  <si>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</si>
  <si>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</si>
  <si>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</si>
  <si>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</si>
  <si>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</si>
  <si>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</si>
  <si>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</si>
  <si>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</si>
  <si>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</si>
  <si>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</si>
  <si>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</si>
  <si>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</si>
  <si>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</si>
  <si>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</si>
  <si>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</si>
  <si>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</si>
  <si>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</si>
  <si>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</si>
  <si>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</si>
  <si>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</si>
  <si>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</si>
  <si>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</si>
  <si>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</si>
  <si>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</si>
  <si>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</si>
  <si>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</si>
  <si>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</si>
  <si>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</si>
  <si>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</si>
  <si>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</si>
  <si>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</si>
  <si>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</si>
  <si>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</si>
  <si>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</si>
  <si>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</si>
  <si>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</si>
  <si>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</si>
  <si>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</si>
  <si>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</si>
  <si>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</si>
  <si>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</si>
  <si>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</si>
  <si>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</si>
  <si>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</si>
  <si>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</si>
  <si>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</si>
  <si>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</si>
  <si>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</si>
  <si>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</si>
  <si>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</si>
  <si>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</si>
  <si>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</si>
  <si>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</si>
  <si>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</si>
  <si>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</si>
  <si>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</si>
  <si>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</si>
  <si>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</si>
  <si>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</si>
  <si>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</si>
  <si>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</si>
  <si>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</si>
  <si>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</si>
  <si>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</si>
  <si>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</si>
  <si>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</si>
  <si>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</si>
  <si>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</si>
  <si>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</si>
  <si>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</si>
  <si>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</si>
  <si>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</si>
  <si>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</si>
  <si>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</si>
  <si>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</si>
  <si>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</si>
  <si>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</si>
  <si>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</si>
  <si>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</si>
  <si>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</si>
  <si>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</si>
  <si>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</si>
  <si>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</si>
  <si>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</si>
  <si>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</si>
  <si>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</si>
  <si>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</si>
  <si>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</si>
  <si>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</si>
  <si>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</si>
  <si>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</si>
  <si>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</si>
  <si>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</si>
  <si>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</si>
  <si>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</si>
  <si>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</si>
  <si>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</si>
  <si>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</si>
  <si>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</si>
  <si>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</si>
  <si>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</si>
  <si>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</si>
  <si>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</si>
  <si>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</si>
  <si>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</si>
  <si>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</si>
  <si>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</si>
  <si>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</si>
  <si>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</si>
  <si>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</si>
  <si>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</si>
  <si>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</si>
  <si>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</si>
  <si>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</si>
  <si>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</si>
  <si>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</si>
  <si>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</si>
  <si>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</si>
  <si>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</si>
  <si>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</si>
  <si>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</si>
  <si>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</si>
  <si>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</si>
  <si>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</si>
  <si>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</si>
  <si>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</si>
  <si>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</si>
  <si>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</si>
  <si>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</si>
  <si>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</si>
  <si>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</si>
  <si>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</si>
  <si>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</si>
  <si>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</si>
  <si>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</si>
  <si>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</si>
  <si>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</si>
  <si>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</si>
  <si>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</si>
  <si>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</si>
  <si>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</si>
  <si>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</si>
  <si>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</si>
  <si>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</si>
  <si>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</si>
  <si>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</si>
  <si>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</si>
  <si>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</si>
  <si>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</si>
  <si>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</si>
  <si>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</si>
  <si>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</si>
  <si>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</si>
  <si>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</si>
  <si>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</si>
  <si>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</si>
  <si>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</si>
  <si>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</si>
  <si>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</si>
  <si>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</si>
  <si>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</si>
  <si>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</si>
  <si>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</si>
  <si>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</si>
  <si>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</si>
  <si>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</si>
  <si>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</si>
  <si>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</si>
  <si>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</si>
  <si>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</si>
  <si>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</si>
  <si>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</si>
  <si>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</si>
  <si>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</si>
  <si>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</si>
  <si>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</si>
  <si>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</si>
  <si>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</si>
  <si>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</si>
  <si>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</si>
  <si>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</si>
  <si>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</si>
  <si>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</si>
  <si>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</si>
  <si>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</si>
  <si>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</si>
  <si>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</si>
  <si>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</si>
  <si>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</si>
  <si>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</si>
  <si>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</si>
  <si>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</si>
  <si>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</si>
  <si>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</si>
  <si>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</si>
  <si>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</si>
  <si>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</si>
  <si>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</si>
  <si>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</si>
  <si>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</si>
  <si>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</si>
  <si>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</si>
  <si>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</si>
  <si>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</si>
  <si>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</si>
  <si>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</si>
  <si>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</si>
  <si>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</si>
  <si>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</si>
  <si>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</si>
  <si>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</si>
  <si>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</si>
  <si>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</si>
  <si>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</si>
  <si>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</si>
  <si>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</si>
  <si>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</si>
  <si>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</si>
  <si>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</si>
  <si>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</si>
  <si>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</si>
  <si>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</si>
  <si>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</si>
  <si>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</si>
  <si>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</si>
  <si>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</si>
  <si>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</si>
  <si>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</si>
  <si>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</si>
  <si>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</si>
  <si>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</si>
  <si>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</si>
  <si>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</si>
  <si>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</si>
  <si>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</si>
  <si>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</si>
  <si>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</si>
  <si>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</si>
  <si>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</si>
  <si>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</si>
  <si>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</si>
  <si>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</si>
  <si>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</si>
  <si>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</si>
  <si>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</si>
  <si>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</si>
  <si>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</si>
  <si>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</si>
  <si>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</si>
  <si>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</si>
  <si>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</si>
  <si>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</si>
  <si>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</si>
  <si>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</si>
  <si>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</si>
  <si>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</si>
  <si>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</si>
  <si>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</si>
  <si>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</si>
  <si>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</si>
  <si>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</si>
  <si>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</si>
  <si>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</si>
  <si>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</si>
  <si>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</si>
  <si>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</si>
  <si>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</si>
  <si>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</si>
  <si>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</si>
  <si>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</si>
  <si>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</si>
  <si>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</si>
  <si>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</si>
  <si>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</si>
  <si>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</si>
  <si>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</si>
  <si>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</si>
  <si>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</si>
  <si>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</si>
  <si>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</si>
  <si>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</si>
  <si>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</si>
  <si>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</si>
  <si>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</si>
  <si>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</si>
  <si>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</si>
  <si>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</si>
  <si>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</si>
  <si>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</si>
  <si>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</si>
  <si>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</si>
  <si>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</si>
  <si>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</si>
  <si>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</si>
  <si>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</si>
  <si>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</si>
  <si>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</si>
  <si>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</si>
  <si>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</si>
  <si>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</si>
  <si>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</si>
  <si>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</si>
  <si>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</si>
  <si>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</si>
  <si>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</si>
  <si>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</si>
  <si>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</si>
  <si>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</si>
  <si>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</si>
  <si>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</si>
  <si>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</si>
  <si>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</si>
  <si>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</si>
  <si>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</si>
  <si>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</si>
  <si>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</si>
  <si>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</si>
  <si>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</si>
  <si>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</si>
  <si>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</si>
  <si>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</si>
  <si>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</si>
  <si>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</si>
  <si>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</si>
  <si>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</si>
  <si>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</si>
  <si>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</si>
  <si>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</si>
  <si>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</si>
  <si>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</si>
  <si>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</si>
  <si>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</si>
  <si>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</si>
  <si>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</si>
  <si>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</si>
  <si>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</si>
  <si>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</si>
  <si>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</si>
  <si>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</si>
  <si>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</si>
  <si>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</si>
  <si>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</si>
  <si>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</si>
  <si>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</si>
  <si>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</si>
  <si>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</si>
  <si>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</si>
  <si>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</si>
  <si>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</si>
  <si>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</si>
  <si>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</si>
  <si>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</si>
  <si>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</si>
  <si>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</si>
  <si>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</si>
  <si>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</si>
  <si>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</si>
  <si>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</si>
  <si>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</si>
  <si>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</si>
  <si>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</si>
  <si>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</si>
  <si>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</si>
  <si>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</si>
  <si>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</si>
  <si>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</si>
  <si>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</si>
  <si>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</si>
  <si>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</si>
  <si>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</si>
  <si>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</si>
  <si>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</si>
  <si>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</si>
  <si>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</si>
  <si>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</si>
  <si>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</si>
  <si>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</si>
  <si>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</si>
  <si>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</si>
  <si>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</si>
  <si>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</si>
  <si>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</si>
  <si>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</si>
  <si>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</si>
  <si>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</si>
  <si>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</si>
  <si>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</si>
  <si>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</si>
  <si>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</si>
  <si>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</si>
  <si>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</si>
  <si>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</si>
  <si>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</si>
  <si>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</si>
  <si>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</si>
  <si>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</si>
  <si>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</si>
  <si>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</si>
  <si>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</si>
  <si>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</si>
  <si>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</si>
  <si>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</si>
  <si>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</si>
  <si>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</si>
  <si>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</si>
  <si>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</si>
  <si>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</si>
  <si>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</si>
  <si>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</si>
  <si>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</si>
  <si>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</si>
  <si>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</si>
  <si>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</si>
  <si>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</si>
  <si>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</si>
  <si>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</si>
  <si>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</si>
  <si>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</si>
  <si>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</si>
  <si>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</si>
  <si>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</si>
  <si>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</si>
  <si>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</si>
  <si>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</si>
  <si>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</si>
  <si>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</si>
  <si>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</si>
  <si>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</si>
  <si>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</si>
  <si>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</si>
  <si>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</si>
  <si>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</si>
  <si>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</si>
  <si>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</si>
  <si>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</si>
  <si>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</si>
  <si>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</si>
  <si>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</si>
  <si>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</si>
  <si>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</si>
  <si>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</si>
  <si>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</si>
  <si>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</si>
  <si>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</si>
  <si>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</si>
  <si>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</si>
  <si>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</si>
  <si>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</si>
  <si>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</si>
  <si>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</si>
  <si>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</si>
  <si>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</si>
  <si>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</si>
  <si>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</si>
  <si>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</si>
  <si>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</si>
  <si>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</si>
  <si>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</si>
  <si>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</si>
  <si>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</si>
  <si>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</si>
  <si>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</si>
  <si>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</si>
  <si>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</si>
  <si>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</si>
  <si>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</si>
  <si>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</si>
  <si>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</si>
  <si>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</si>
  <si>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</si>
  <si>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</si>
  <si>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</si>
  <si>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</si>
  <si>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</si>
  <si>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</si>
  <si>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</si>
  <si>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</si>
  <si>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</si>
  <si>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</si>
  <si>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</si>
  <si>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</si>
  <si>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</si>
  <si>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</si>
  <si>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</si>
  <si>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</si>
  <si>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</si>
  <si>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</si>
  <si>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</si>
  <si>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</si>
  <si>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</si>
  <si>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</si>
  <si>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</si>
  <si>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</si>
  <si>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</si>
  <si>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</si>
  <si>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</si>
  <si>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</si>
  <si>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</si>
  <si>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</si>
  <si>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</si>
  <si>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</si>
  <si>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</si>
  <si>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</si>
  <si>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</si>
  <si>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</si>
  <si>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</si>
  <si>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</si>
  <si>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</si>
  <si>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</si>
  <si>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</si>
  <si>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</si>
  <si>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</si>
  <si>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</si>
  <si>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</si>
  <si>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</si>
  <si>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</si>
  <si>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</si>
  <si>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</si>
  <si>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</si>
  <si>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</si>
  <si>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</si>
  <si>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</si>
  <si>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</si>
  <si>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</si>
  <si>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</si>
  <si>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</si>
  <si>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</si>
  <si>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</si>
  <si>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</si>
  <si>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</si>
  <si>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</si>
  <si>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</si>
  <si>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</si>
  <si>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</si>
  <si>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</si>
  <si>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</si>
  <si>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</si>
  <si>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</si>
  <si>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</si>
  <si>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</si>
  <si>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</si>
  <si>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</si>
  <si>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</si>
  <si>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</si>
  <si>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</si>
  <si>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</si>
  <si>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</si>
  <si>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</si>
  <si>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</si>
  <si>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</si>
  <si>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</si>
  <si>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</si>
  <si>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</si>
  <si>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</si>
  <si>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</si>
  <si>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</si>
  <si>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</si>
  <si>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</si>
  <si>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</si>
  <si>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</si>
  <si>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</si>
  <si>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</si>
  <si>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</si>
  <si>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</si>
  <si>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</si>
  <si>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</si>
  <si>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</si>
  <si>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</si>
  <si>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</si>
  <si>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</si>
  <si>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</si>
  <si>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</si>
  <si>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</si>
  <si>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</si>
  <si>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</si>
  <si>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</si>
  <si>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</si>
  <si>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</si>
  <si>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</si>
  <si>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</si>
  <si>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</si>
  <si>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</si>
  <si>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</si>
  <si>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</si>
  <si>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</si>
  <si>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</si>
  <si>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</si>
  <si>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</si>
  <si>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</si>
  <si>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</si>
  <si>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</si>
  <si>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</si>
  <si>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</si>
  <si>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</si>
  <si>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</si>
  <si>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</si>
  <si>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</si>
  <si>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</si>
  <si>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</si>
  <si>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</si>
  <si>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</si>
  <si>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</si>
  <si>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</si>
  <si>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</si>
  <si>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</si>
  <si>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</si>
  <si>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</si>
  <si>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</si>
  <si>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</si>
  <si>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</si>
  <si>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</si>
  <si>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</si>
  <si>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</si>
  <si>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</si>
  <si>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</si>
  <si>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</si>
  <si>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</si>
  <si>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</si>
  <si>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</si>
  <si>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</si>
  <si>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</si>
  <si>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</si>
  <si>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</si>
  <si>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</si>
  <si>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</si>
  <si>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</si>
  <si>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</si>
  <si>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</si>
  <si>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</si>
  <si>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</si>
  <si>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</si>
  <si>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</si>
  <si>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</si>
  <si>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</si>
  <si>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</si>
  <si>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</si>
  <si>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</si>
  <si>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</si>
  <si>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</si>
  <si>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</si>
  <si>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</si>
  <si>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</si>
  <si>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</si>
  <si>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</si>
  <si>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</si>
  <si>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</si>
  <si>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</si>
  <si>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</si>
  <si>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</si>
  <si>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</si>
  <si>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</si>
  <si>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</si>
  <si>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</si>
  <si>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</si>
  <si>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</si>
  <si>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</si>
  <si>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</si>
  <si>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</si>
  <si>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</si>
  <si>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</si>
  <si>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</si>
  <si>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</si>
  <si>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</si>
  <si>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</si>
  <si>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</si>
  <si>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</si>
  <si>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</si>
  <si>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</si>
  <si>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</si>
  <si>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</si>
  <si>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</si>
  <si>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</si>
  <si>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</si>
  <si>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</si>
  <si>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</si>
  <si>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</si>
  <si>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</si>
  <si>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</si>
  <si>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</si>
  <si>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</si>
  <si>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</si>
  <si>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</si>
  <si>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</si>
  <si>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</si>
  <si>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</si>
  <si>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</si>
  <si>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</si>
  <si>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</si>
  <si>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</si>
  <si>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</si>
  <si>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</si>
  <si>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</si>
  <si>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</si>
  <si>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</si>
  <si>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</si>
  <si>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</si>
  <si>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</si>
  <si>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</si>
  <si>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</si>
  <si>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</si>
  <si>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</si>
  <si>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</si>
  <si>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</si>
  <si>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</si>
  <si>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</si>
  <si>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</si>
  <si>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</si>
  <si>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</si>
  <si>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</si>
  <si>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</si>
  <si>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</si>
  <si>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</si>
  <si>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</si>
  <si>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</si>
  <si>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</si>
  <si>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</si>
  <si>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</si>
  <si>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</si>
  <si>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</si>
  <si>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</si>
  <si>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</si>
  <si>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</si>
  <si>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</si>
  <si>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</si>
  <si>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</si>
  <si>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</si>
  <si>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</si>
  <si>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</si>
  <si>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</si>
  <si>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</si>
  <si>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</si>
  <si>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</si>
  <si>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</si>
  <si>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</si>
  <si>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</si>
  <si>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</si>
  <si>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</si>
  <si>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</si>
  <si>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</si>
  <si>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</si>
  <si>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</si>
  <si>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</si>
  <si>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</si>
  <si>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</si>
  <si>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</si>
  <si>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</si>
  <si>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</si>
  <si>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</si>
  <si>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</si>
  <si>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</si>
  <si>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</si>
  <si>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</si>
  <si>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</si>
  <si>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</si>
  <si>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</si>
  <si>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</si>
  <si>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</si>
  <si>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</si>
  <si>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</si>
  <si>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</si>
  <si>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</si>
  <si>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</si>
  <si>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</si>
  <si>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</si>
  <si>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</si>
  <si>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</si>
  <si>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</si>
  <si>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</si>
  <si>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</si>
  <si>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</si>
  <si>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</si>
  <si>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</si>
  <si>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</si>
  <si>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</si>
  <si>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</si>
  <si>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</si>
  <si>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</si>
  <si>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</si>
  <si>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</si>
  <si>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</si>
  <si>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</si>
  <si>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</si>
  <si>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</si>
  <si>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</si>
  <si>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</si>
  <si>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</si>
  <si>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</si>
  <si>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</si>
  <si>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</si>
  <si>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</si>
  <si>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</si>
  <si>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</si>
  <si>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</si>
  <si>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</si>
  <si>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</si>
  <si>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</si>
  <si>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</si>
  <si>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</si>
  <si>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</si>
  <si>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</si>
  <si>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</si>
  <si>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</si>
  <si>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</si>
  <si>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</si>
  <si>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</si>
  <si>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</si>
  <si>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</si>
  <si>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</si>
  <si>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</si>
  <si>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</si>
  <si>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</si>
  <si>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</si>
  <si>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</si>
  <si>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</si>
  <si>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</si>
  <si>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</si>
  <si>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</si>
  <si>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</si>
  <si>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</si>
  <si>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</si>
  <si>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</si>
  <si>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</si>
  <si>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</si>
  <si>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</si>
  <si>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</si>
  <si>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</si>
  <si>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</si>
  <si>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</si>
  <si>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</si>
  <si>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</si>
  <si>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</si>
  <si>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</si>
  <si>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</si>
  <si>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</si>
  <si>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</si>
  <si>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</si>
  <si>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</si>
  <si>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</si>
  <si>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</si>
  <si>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</si>
  <si>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</si>
  <si>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</si>
  <si>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</si>
  <si>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</si>
  <si>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</si>
  <si>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</si>
  <si>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</si>
  <si>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</si>
  <si>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</si>
  <si>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</si>
  <si>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</si>
  <si>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</si>
  <si>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</si>
  <si>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</si>
  <si>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</si>
  <si>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</si>
  <si>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</si>
  <si>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</si>
  <si>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</si>
  <si>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</si>
  <si>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</si>
  <si>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</si>
  <si>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</si>
  <si>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</si>
  <si>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</si>
  <si>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</si>
  <si>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</si>
  <si>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</si>
  <si>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</si>
  <si>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</si>
  <si>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</si>
  <si>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</si>
  <si>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</si>
  <si>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</si>
  <si>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</si>
  <si>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</si>
  <si>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</si>
  <si>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</si>
  <si>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</si>
  <si>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</si>
  <si>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</si>
  <si>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</si>
  <si>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</si>
  <si>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</si>
  <si>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</si>
  <si>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</si>
  <si>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</si>
  <si>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</si>
  <si>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</si>
  <si>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</si>
  <si>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</si>
  <si>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</si>
  <si>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</si>
  <si>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</si>
  <si>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</si>
  <si>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</si>
  <si>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</si>
  <si>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</si>
  <si>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</si>
  <si>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</si>
  <si>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</si>
  <si>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</si>
  <si>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</si>
  <si>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</si>
  <si>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</si>
  <si>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</si>
  <si>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</si>
  <si>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</si>
  <si>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</si>
  <si>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</si>
  <si>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</si>
  <si>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</si>
  <si>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</si>
  <si>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</si>
  <si>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</si>
  <si>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</si>
  <si>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</si>
  <si>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</si>
  <si>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</si>
  <si>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</si>
  <si>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</si>
  <si>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</si>
  <si>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</si>
  <si>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</si>
  <si>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</si>
  <si>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</si>
  <si>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</si>
  <si>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</si>
  <si>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</si>
  <si>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</si>
  <si>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</si>
  <si>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</si>
  <si>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</si>
  <si>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</si>
  <si>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</si>
  <si>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</si>
  <si>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</si>
  <si>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</si>
  <si>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</si>
  <si>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</si>
  <si>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</si>
  <si>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</si>
  <si>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</si>
  <si>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</si>
  <si>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</si>
  <si>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</si>
  <si>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</si>
  <si>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</si>
  <si>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</si>
  <si>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</si>
  <si>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</si>
  <si>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</si>
  <si>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</si>
  <si>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</si>
  <si>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</si>
  <si>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</si>
  <si>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</si>
  <si>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</si>
  <si>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</si>
  <si>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</si>
  <si>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</si>
  <si>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</si>
  <si>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</si>
  <si>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</si>
  <si>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</si>
  <si>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</si>
  <si>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</si>
  <si>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</si>
  <si>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</si>
  <si>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</si>
  <si>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</si>
  <si>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</si>
  <si>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</si>
  <si>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</si>
  <si>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</si>
  <si>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</si>
  <si>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</si>
  <si>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</si>
  <si>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</si>
  <si>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</si>
  <si>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</si>
  <si>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</si>
  <si>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</si>
  <si>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</si>
  <si>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</si>
  <si>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</si>
  <si>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</si>
  <si>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</si>
  <si>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</si>
  <si>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</si>
  <si>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</si>
  <si>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</si>
  <si>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</si>
  <si>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</si>
  <si>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</si>
  <si>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</si>
  <si>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</si>
  <si>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</si>
  <si>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</si>
  <si>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</si>
  <si>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</si>
  <si>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</si>
  <si>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</si>
  <si>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</si>
  <si>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</si>
  <si>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</si>
  <si>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</si>
  <si>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</si>
  <si>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</si>
  <si>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</si>
  <si>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</si>
  <si>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</si>
  <si>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</si>
  <si>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</si>
  <si>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</si>
  <si>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</si>
  <si>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</si>
  <si>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</si>
  <si>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</si>
  <si>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</si>
  <si>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</si>
  <si>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</si>
  <si>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</si>
  <si>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</si>
  <si>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</si>
  <si>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</si>
  <si>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</si>
  <si>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</si>
  <si>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</si>
  <si>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</si>
  <si>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</si>
  <si>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</si>
  <si>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</si>
  <si>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</si>
  <si>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</si>
  <si>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</si>
  <si>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</si>
  <si>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</si>
  <si>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</si>
  <si>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</si>
  <si>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</si>
  <si>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</si>
  <si>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</si>
  <si>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</si>
  <si>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</si>
  <si>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</si>
  <si>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</si>
  <si>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</si>
  <si>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</si>
  <si>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</si>
  <si>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</si>
  <si>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</si>
  <si>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</si>
  <si>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</si>
  <si>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</si>
  <si>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</si>
  <si>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</si>
  <si>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</si>
  <si>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</si>
  <si>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</si>
  <si>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</si>
  <si>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</si>
  <si>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</si>
  <si>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</si>
  <si>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</si>
  <si>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</si>
  <si>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</si>
  <si>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</si>
  <si>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</si>
  <si>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</si>
  <si>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</si>
  <si>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</si>
  <si>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</si>
  <si>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</si>
  <si>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</si>
  <si>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</si>
  <si>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</si>
  <si>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</si>
  <si>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</si>
  <si>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</si>
  <si>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</si>
  <si>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</si>
  <si>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</si>
  <si>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</si>
  <si>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</si>
  <si>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</si>
  <si>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</si>
  <si>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</si>
  <si>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</si>
  <si>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</si>
  <si>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</si>
  <si>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</si>
  <si>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</si>
  <si>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</si>
  <si>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</si>
  <si>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</si>
  <si>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</si>
  <si>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</si>
  <si>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</si>
  <si>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</si>
  <si>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</si>
  <si>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</si>
  <si>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</si>
  <si>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</si>
  <si>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</si>
  <si>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</si>
  <si>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</si>
  <si>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</si>
  <si>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</si>
  <si>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</si>
  <si>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</si>
  <si>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</si>
  <si>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</si>
  <si>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</si>
  <si>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</si>
  <si>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</si>
  <si>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</si>
  <si>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</si>
  <si>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</si>
  <si>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</si>
  <si>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</si>
  <si>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</si>
  <si>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</si>
  <si>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</si>
  <si>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</si>
  <si>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</si>
  <si>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</si>
  <si>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</si>
  <si>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</si>
  <si>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</si>
  <si>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</si>
  <si>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</si>
  <si>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</si>
  <si>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</si>
  <si>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</si>
  <si>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</si>
  <si>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</si>
  <si>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</si>
  <si>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</si>
  <si>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</si>
  <si>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</si>
  <si>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</si>
  <si>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</si>
  <si>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</si>
  <si>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</si>
  <si>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</si>
  <si>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</si>
  <si>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</si>
  <si>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</si>
  <si>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</si>
  <si>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</si>
  <si>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</si>
  <si>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</si>
  <si>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</si>
  <si>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</si>
  <si>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</si>
  <si>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</si>
  <si>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</si>
  <si>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</si>
  <si>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</si>
  <si>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</si>
  <si>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</si>
  <si>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</si>
  <si>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</si>
  <si>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</si>
  <si>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</si>
  <si>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</si>
  <si>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</si>
  <si>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</si>
  <si>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</si>
  <si>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</si>
  <si>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</si>
  <si>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</si>
  <si>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</si>
  <si>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</si>
  <si>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</si>
  <si>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</si>
  <si>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</si>
  <si>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</si>
  <si>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</si>
  <si>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</si>
  <si>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</si>
  <si>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</si>
  <si>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</si>
  <si>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</si>
  <si>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</si>
  <si>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</si>
  <si>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</si>
  <si>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</si>
  <si>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</si>
  <si>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</si>
  <si>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</si>
  <si>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</si>
  <si>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</si>
  <si>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</si>
  <si>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</si>
  <si>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</si>
  <si>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</si>
  <si>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</si>
  <si>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</si>
  <si>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</si>
  <si>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</si>
  <si>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</si>
  <si>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</si>
  <si>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</si>
  <si>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</si>
  <si>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</si>
  <si>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</si>
  <si>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</si>
  <si>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</si>
  <si>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</si>
  <si>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</si>
  <si>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</si>
  <si>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</si>
  <si>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</si>
  <si>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</si>
  <si>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</si>
  <si>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</si>
  <si>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</si>
  <si>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</si>
  <si>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</si>
  <si>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</si>
  <si>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</si>
  <si>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</si>
  <si>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</si>
  <si>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</si>
  <si>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</si>
  <si>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</si>
  <si>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</si>
  <si>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</si>
  <si>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</si>
  <si>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</si>
  <si>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</si>
  <si>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</si>
  <si>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</si>
  <si>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</si>
  <si>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</si>
  <si>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</si>
  <si>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</si>
  <si>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</si>
  <si>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</si>
  <si>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</si>
  <si>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</si>
  <si>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</si>
  <si>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</si>
  <si>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</si>
  <si>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</si>
  <si>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</si>
  <si>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</si>
  <si>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</si>
  <si>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</si>
  <si>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</si>
  <si>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</si>
  <si>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</si>
  <si>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</si>
  <si>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</si>
  <si>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</si>
  <si>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</si>
  <si>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</si>
  <si>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</si>
  <si>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</si>
  <si>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</si>
  <si>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</si>
  <si>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</si>
  <si>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</si>
  <si>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</si>
  <si>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</si>
  <si>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</si>
  <si>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</si>
  <si>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</si>
  <si>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</si>
  <si>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</si>
  <si>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</si>
  <si>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</si>
  <si>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</si>
  <si>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</si>
  <si>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</si>
  <si>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</si>
  <si>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</si>
  <si>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</si>
  <si>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</si>
  <si>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</si>
  <si>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</si>
  <si>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</si>
  <si>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</si>
  <si>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</si>
  <si>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</si>
  <si>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</si>
  <si>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</si>
  <si>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</si>
  <si>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</si>
  <si>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</si>
  <si>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</si>
  <si>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</si>
  <si>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</si>
  <si>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</si>
  <si>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</si>
  <si>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</si>
  <si>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</si>
  <si>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</si>
  <si>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</si>
  <si>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</si>
  <si>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</si>
  <si>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</si>
  <si>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</si>
  <si>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</si>
  <si>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</si>
  <si>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</si>
  <si>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</si>
  <si>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</si>
  <si>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</si>
  <si>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</si>
  <si>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</si>
  <si>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</si>
  <si>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</si>
  <si>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</si>
  <si>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</si>
  <si>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</si>
  <si>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</si>
  <si>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</si>
  <si>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</si>
  <si>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</si>
  <si>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</si>
  <si>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</si>
  <si>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</si>
  <si>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</si>
  <si>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</si>
  <si>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</si>
  <si>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</si>
  <si>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</si>
  <si>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</si>
  <si>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</si>
  <si>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</si>
  <si>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</si>
  <si>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</si>
  <si>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</si>
  <si>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</si>
  <si>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</si>
  <si>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</si>
  <si>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</si>
  <si>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</si>
  <si>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</si>
  <si>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</si>
  <si>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</si>
  <si>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</si>
  <si>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</si>
  <si>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</si>
  <si>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</si>
  <si>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</si>
  <si>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</si>
  <si>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</si>
  <si>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</si>
  <si>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</si>
  <si>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</si>
  <si>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</si>
  <si>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</si>
  <si>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</si>
  <si>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</si>
  <si>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</si>
  <si>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</si>
  <si>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</si>
  <si>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</si>
  <si>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</si>
  <si>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</si>
  <si>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</si>
  <si>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</si>
  <si>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</si>
  <si>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</si>
  <si>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</si>
  <si>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</si>
  <si>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</si>
  <si>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</si>
  <si>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</si>
  <si>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</si>
  <si>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</si>
  <si>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</si>
  <si>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</si>
  <si>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</si>
  <si>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</si>
  <si>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</si>
  <si>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</si>
  <si>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</si>
  <si>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</si>
  <si>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</si>
  <si>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</si>
  <si>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</si>
  <si>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</si>
  <si>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</si>
  <si>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</si>
  <si>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</si>
  <si>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</si>
  <si>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</si>
  <si>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</si>
  <si>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</si>
  <si>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</si>
  <si>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</si>
  <si>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</si>
  <si>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</si>
  <si>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</si>
  <si>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</si>
  <si>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</si>
  <si>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</si>
  <si>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</si>
  <si>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</si>
  <si>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</si>
  <si>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</si>
  <si>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</si>
  <si>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</si>
  <si>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</si>
  <si>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</si>
  <si>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</si>
  <si>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</si>
  <si>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</si>
  <si>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</si>
  <si>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</si>
  <si>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</si>
  <si>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</si>
  <si>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</si>
  <si>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</si>
  <si>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</si>
  <si>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</si>
  <si>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</si>
  <si>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</si>
  <si>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</si>
  <si>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</si>
  <si>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</si>
  <si>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</si>
  <si>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</si>
  <si>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</si>
  <si>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</si>
  <si>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</si>
  <si>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</si>
  <si>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</si>
  <si>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</si>
  <si>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</si>
  <si>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</si>
  <si>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</si>
  <si>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</si>
  <si>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</si>
  <si>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</si>
  <si>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</si>
  <si>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</si>
  <si>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</si>
  <si>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</si>
  <si>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</si>
  <si>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</si>
  <si>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</si>
  <si>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</si>
  <si>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</si>
  <si>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</si>
  <si>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</si>
  <si>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</si>
  <si>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</si>
  <si>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</si>
  <si>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</si>
  <si>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</si>
  <si>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</si>
  <si>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</si>
  <si>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</si>
  <si>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</si>
  <si>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</si>
  <si>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</si>
  <si>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</si>
  <si>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</si>
  <si>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</si>
  <si>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</si>
  <si>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</si>
  <si>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</si>
  <si>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</si>
  <si>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</si>
  <si>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</si>
  <si>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</si>
  <si>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</si>
  <si>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</si>
  <si>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</si>
  <si>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</si>
  <si>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</si>
  <si>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</si>
  <si>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</si>
  <si>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</si>
  <si>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</si>
  <si>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</si>
  <si>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</si>
  <si>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</si>
  <si>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</si>
  <si>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</si>
  <si>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</si>
  <si>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</si>
  <si>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</si>
  <si>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</si>
  <si>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</si>
  <si>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</si>
  <si>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</si>
  <si>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</si>
  <si>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</si>
  <si>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</si>
  <si>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</si>
  <si>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</si>
  <si>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</si>
  <si>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</si>
  <si>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</si>
  <si>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</si>
  <si>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</si>
  <si>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</si>
  <si>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</si>
  <si>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</si>
  <si>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</si>
  <si>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</si>
  <si>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</si>
  <si>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</si>
  <si>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</si>
  <si>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</si>
  <si>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</si>
  <si>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</si>
  <si>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</si>
  <si>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</si>
  <si>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</si>
  <si>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</si>
  <si>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</si>
  <si>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</si>
  <si>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</si>
  <si>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</si>
  <si>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</si>
  <si>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</si>
  <si>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</si>
  <si>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</si>
  <si>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</si>
  <si>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</si>
  <si>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</si>
  <si>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</si>
  <si>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</si>
  <si>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</si>
  <si>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</si>
  <si>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</si>
  <si>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</si>
  <si>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</si>
  <si>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</si>
  <si>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</si>
  <si>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</si>
  <si>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</si>
  <si>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</si>
  <si>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</si>
  <si>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</si>
  <si>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</si>
  <si>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</si>
  <si>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</si>
  <si>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</si>
  <si>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</si>
  <si>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</si>
  <si>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</si>
  <si>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</si>
  <si>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</si>
  <si>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</si>
  <si>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</si>
  <si>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</si>
  <si>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</si>
  <si>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</si>
  <si>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</si>
  <si>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</si>
  <si>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</si>
  <si>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</si>
  <si>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</si>
  <si>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</si>
  <si>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</si>
  <si>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</si>
  <si>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</si>
  <si>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</si>
  <si>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</si>
  <si>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</si>
  <si>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</si>
  <si>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</si>
  <si>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</si>
  <si>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</si>
  <si>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</si>
  <si>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</si>
  <si>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</si>
  <si>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</si>
  <si>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</si>
  <si>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</si>
  <si>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</si>
  <si>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</si>
  <si>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</si>
  <si>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</si>
  <si>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</si>
  <si>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</si>
  <si>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</si>
  <si>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</si>
  <si>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</si>
  <si>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</si>
  <si>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</si>
  <si>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</si>
  <si>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</si>
  <si>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</si>
  <si>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</si>
  <si>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</si>
  <si>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</si>
  <si>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</si>
  <si>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</si>
  <si>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</si>
  <si>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</si>
  <si>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</si>
  <si>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</si>
  <si>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</si>
  <si>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</si>
  <si>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</si>
  <si>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</si>
  <si>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</si>
  <si>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</si>
  <si>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</si>
  <si>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</si>
  <si>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</si>
  <si>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</si>
  <si>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</si>
  <si>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</si>
  <si>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</si>
  <si>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</si>
  <si>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</si>
  <si>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</si>
  <si>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</si>
  <si>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</si>
  <si>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</si>
  <si>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</si>
  <si>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</si>
  <si>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</si>
  <si>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</si>
  <si>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</si>
  <si>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</si>
  <si>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</si>
  <si>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</si>
  <si>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</si>
  <si>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</si>
  <si>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</si>
  <si>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</si>
  <si>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</si>
  <si>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</si>
  <si>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</si>
  <si>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</si>
  <si>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</si>
  <si>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</si>
  <si>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</si>
  <si>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</si>
  <si>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</si>
  <si>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</si>
  <si>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</si>
  <si>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</si>
  <si>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</si>
  <si>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</si>
  <si>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</si>
  <si>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</si>
  <si>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</si>
  <si>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</si>
  <si>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</si>
  <si>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</si>
  <si>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</si>
  <si>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</si>
  <si>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</si>
  <si>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</si>
  <si>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</si>
  <si>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</si>
  <si>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</si>
  <si>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</si>
  <si>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</si>
  <si>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</si>
  <si>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</si>
  <si>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</si>
  <si>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</si>
  <si>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</si>
  <si>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</si>
  <si>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</si>
  <si>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</si>
  <si>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</si>
  <si>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</si>
  <si>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</si>
  <si>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</si>
  <si>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</si>
  <si>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</si>
  <si>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</si>
  <si>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</si>
  <si>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</si>
  <si>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</si>
  <si>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</si>
  <si>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</si>
  <si>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</si>
  <si>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</si>
  <si>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</si>
  <si>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</si>
  <si>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</si>
  <si>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</si>
  <si>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</si>
  <si>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</si>
  <si>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</si>
  <si>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</si>
  <si>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</si>
  <si>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</si>
  <si>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</si>
  <si>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</si>
  <si>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</si>
  <si>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</si>
  <si>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</si>
  <si>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</si>
  <si>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</si>
  <si>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</si>
  <si>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</si>
  <si>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</si>
  <si>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</si>
  <si>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</si>
  <si>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</si>
  <si>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</si>
  <si>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</si>
  <si>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</si>
  <si>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</si>
  <si>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</si>
  <si>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</si>
  <si>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</si>
  <si>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</si>
  <si>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</si>
  <si>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</si>
  <si>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</si>
  <si>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</si>
  <si>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</si>
  <si>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</si>
  <si>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</si>
  <si>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</si>
  <si>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</si>
  <si>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</si>
  <si>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</si>
  <si>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</si>
  <si>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</si>
  <si>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</si>
  <si>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</si>
  <si>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</si>
  <si>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</si>
  <si>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</si>
  <si>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</si>
  <si>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</si>
  <si>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</si>
  <si>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</si>
  <si>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</si>
  <si>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</si>
  <si>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</si>
  <si>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</si>
  <si>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</si>
  <si>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</si>
  <si>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</si>
  <si>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</si>
  <si>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</si>
  <si>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</si>
  <si>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</si>
  <si>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</si>
  <si>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</si>
  <si>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</si>
  <si>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</si>
  <si>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</si>
  <si>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</si>
  <si>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</si>
  <si>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</si>
  <si>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</si>
  <si>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</si>
  <si>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</si>
  <si>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</si>
  <si>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</si>
  <si>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</si>
  <si>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</si>
  <si>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</si>
  <si>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</si>
  <si>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</si>
  <si>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</si>
  <si>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</si>
  <si>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</si>
  <si>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</si>
  <si>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</si>
  <si>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</si>
  <si>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</si>
  <si>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</si>
  <si>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</si>
  <si>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</si>
  <si>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</si>
  <si>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</si>
  <si>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</si>
  <si>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</si>
  <si>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</si>
  <si>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</si>
  <si>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</si>
  <si>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</si>
  <si>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</si>
  <si>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</si>
  <si>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</si>
  <si>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</si>
  <si>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</si>
  <si>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</si>
  <si>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</si>
  <si>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</si>
  <si>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</si>
  <si>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</si>
  <si>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</si>
  <si>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</si>
  <si>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</si>
  <si>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</si>
  <si>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</si>
  <si>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</si>
  <si>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</si>
  <si>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</si>
  <si>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</si>
  <si>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</si>
  <si>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</si>
  <si>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</si>
  <si>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</si>
  <si>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</si>
  <si>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</si>
  <si>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</si>
  <si>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</si>
  <si>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</si>
  <si>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</si>
  <si>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</si>
  <si>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</si>
  <si>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</si>
  <si>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</si>
  <si>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</si>
  <si>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</si>
  <si>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</si>
  <si>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</si>
  <si>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</si>
  <si>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</si>
  <si>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</si>
  <si>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</si>
  <si>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</si>
  <si>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</si>
  <si>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</si>
  <si>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</si>
  <si>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</si>
  <si>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</si>
  <si>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</si>
  <si>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</si>
  <si>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</si>
  <si>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</si>
  <si>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</si>
  <si>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</si>
  <si>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</si>
  <si>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</si>
  <si>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</si>
  <si>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</si>
  <si>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</si>
  <si>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</si>
  <si>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</si>
  <si>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</si>
  <si>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</si>
  <si>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</si>
  <si>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</si>
  <si>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</si>
  <si>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</si>
  <si>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</si>
  <si>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</si>
  <si>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</si>
  <si>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</si>
  <si>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</si>
  <si>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</si>
  <si>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</si>
  <si>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</si>
  <si>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</si>
  <si>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</si>
  <si>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</si>
  <si>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</si>
  <si>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</si>
  <si>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</si>
  <si>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</si>
  <si>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</si>
  <si>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</si>
  <si>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</si>
  <si>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</si>
  <si>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</si>
  <si>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</si>
  <si>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</si>
  <si>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</si>
  <si>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</si>
  <si>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</si>
  <si>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</si>
  <si>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</si>
  <si>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</si>
  <si>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</si>
  <si>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</si>
  <si>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</si>
  <si>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</si>
  <si>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</si>
  <si>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</si>
  <si>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</si>
  <si>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</si>
  <si>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</si>
  <si>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</si>
  <si>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</si>
  <si>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</si>
  <si>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</si>
  <si>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</si>
  <si>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</si>
  <si>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</si>
  <si>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</si>
  <si>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</si>
  <si>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</si>
  <si>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</si>
  <si>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</si>
  <si>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</si>
  <si>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</si>
  <si>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</si>
  <si>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</si>
  <si>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</si>
  <si>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</si>
  <si>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</si>
  <si>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</si>
  <si>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</si>
  <si>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</si>
  <si>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</si>
  <si>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</si>
  <si>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</si>
  <si>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</si>
  <si>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</si>
  <si>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</si>
  <si>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</si>
  <si>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</si>
  <si>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</si>
  <si>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</si>
  <si>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</si>
  <si>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</si>
  <si>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</si>
  <si>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</si>
  <si>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</si>
  <si>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</si>
  <si>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</si>
  <si>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</si>
  <si>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</si>
  <si>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</si>
  <si>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</si>
  <si>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</si>
  <si>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</si>
  <si>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</si>
  <si>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</si>
  <si>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</si>
  <si>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</si>
  <si>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</si>
  <si>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</si>
  <si>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</si>
  <si>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</si>
  <si>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</si>
  <si>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</si>
  <si>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</si>
  <si>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</si>
  <si>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</si>
  <si>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</si>
  <si>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</si>
  <si>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</si>
  <si>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</si>
  <si>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</si>
  <si>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</si>
  <si>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</si>
  <si>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</si>
  <si>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</si>
  <si>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</si>
  <si>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</si>
  <si>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</si>
  <si>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</si>
  <si>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</si>
  <si>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</si>
  <si>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</si>
  <si>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</si>
  <si>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</si>
  <si>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</si>
  <si>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</si>
  <si>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</si>
  <si>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</si>
  <si>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</si>
  <si>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</si>
  <si>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</si>
  <si>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</si>
  <si>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</si>
  <si>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</si>
  <si>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</si>
  <si>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</si>
  <si>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</si>
  <si>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</si>
  <si>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</si>
  <si>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</si>
  <si>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</si>
  <si>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</si>
  <si>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</si>
  <si>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</si>
  <si>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</si>
  <si>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</si>
  <si>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</si>
  <si>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</si>
  <si>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</si>
  <si>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</si>
  <si>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</si>
  <si>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</si>
  <si>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</si>
  <si>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</si>
  <si>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</si>
  <si>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</si>
  <si>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</si>
  <si>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</si>
  <si>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</si>
  <si>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</si>
  <si>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</si>
  <si>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</si>
  <si>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</si>
  <si>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</si>
  <si>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</si>
  <si>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</si>
  <si>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</si>
  <si>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</si>
  <si>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</si>
  <si>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</si>
  <si>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</si>
  <si>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</si>
  <si>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</si>
  <si>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</si>
  <si>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</si>
  <si>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</si>
  <si>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</si>
  <si>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</si>
  <si>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</si>
  <si>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</si>
  <si>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</si>
  <si>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</si>
  <si>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</si>
  <si>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</si>
  <si>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</si>
  <si>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</si>
  <si>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</si>
  <si>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</si>
  <si>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</si>
  <si>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</si>
  <si>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</si>
  <si>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</si>
  <si>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</si>
  <si>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</si>
  <si>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</si>
  <si>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</si>
  <si>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</si>
  <si>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</si>
  <si>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</si>
  <si>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</si>
  <si>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</si>
  <si>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</si>
  <si>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</si>
  <si>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</si>
  <si>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</si>
  <si>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</si>
  <si>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</si>
  <si>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</si>
  <si>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</si>
  <si>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</si>
  <si>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</si>
  <si>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</si>
  <si>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</si>
  <si>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</si>
  <si>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</si>
  <si>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</si>
  <si>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</si>
  <si>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</si>
  <si>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</si>
  <si>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</si>
  <si>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</si>
  <si>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</si>
  <si>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</si>
  <si>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</si>
  <si>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</si>
  <si>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</si>
  <si>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</si>
  <si>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</si>
  <si>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</si>
  <si>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</si>
  <si>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</si>
  <si>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</si>
  <si>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</si>
  <si>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</si>
  <si>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</si>
  <si>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</si>
  <si>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</si>
  <si>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</si>
  <si>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</si>
  <si>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</si>
  <si>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</si>
  <si>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</si>
  <si>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</si>
  <si>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</si>
  <si>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</si>
  <si>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</si>
  <si>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</si>
  <si>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</si>
  <si>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</si>
  <si>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</si>
  <si>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</si>
  <si>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</si>
  <si>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</si>
  <si>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</si>
  <si>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</si>
  <si>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</si>
  <si>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</si>
  <si>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</si>
  <si>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</si>
  <si>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</si>
  <si>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</si>
  <si>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</si>
  <si>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</si>
  <si>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</si>
  <si>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</si>
  <si>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</si>
  <si>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</si>
  <si>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</si>
  <si>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</si>
  <si>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</si>
  <si>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</si>
  <si>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</si>
  <si>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</si>
  <si>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</si>
  <si>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</si>
  <si>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</si>
  <si>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</si>
  <si>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</si>
  <si>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</si>
  <si>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</si>
  <si>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</si>
  <si>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</si>
  <si>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</si>
  <si>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</si>
  <si>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</si>
  <si>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</si>
  <si>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</si>
  <si>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</si>
  <si>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</si>
  <si>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</si>
  <si>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</si>
  <si>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</si>
  <si>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</si>
  <si>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</si>
  <si>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</si>
  <si>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</si>
  <si>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</si>
  <si>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</si>
  <si>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</si>
  <si>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</si>
  <si>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</si>
  <si>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</si>
  <si>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</si>
  <si>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</si>
  <si>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</si>
  <si>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</si>
  <si>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</si>
  <si>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</si>
  <si>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</si>
  <si>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</si>
  <si>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</si>
  <si>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</si>
  <si>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</si>
  <si>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</si>
  <si>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</si>
  <si>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</si>
  <si>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</si>
  <si>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</si>
  <si>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</si>
  <si>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</si>
  <si>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</si>
  <si>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</si>
  <si>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</si>
  <si>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</si>
  <si>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</si>
  <si>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</si>
  <si>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</si>
  <si>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</si>
  <si>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</si>
  <si>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</si>
  <si>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</si>
  <si>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</si>
  <si>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</si>
  <si>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</si>
  <si>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</si>
  <si>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</si>
  <si>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</si>
  <si>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</si>
  <si>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</si>
  <si>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</si>
  <si>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</si>
  <si>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</si>
  <si>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</si>
  <si>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</si>
  <si>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</si>
  <si>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</si>
  <si>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</si>
  <si>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</si>
  <si>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</si>
  <si>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</si>
  <si>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</si>
  <si>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</si>
  <si>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</si>
  <si>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</si>
  <si>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</si>
  <si>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</si>
  <si>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</si>
  <si>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</si>
  <si>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</si>
  <si>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</si>
  <si>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</si>
  <si>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</si>
  <si>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</si>
  <si>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</si>
  <si>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</si>
  <si>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</si>
  <si>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</si>
  <si>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</si>
  <si>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</si>
  <si>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</si>
  <si>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</si>
  <si>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</si>
  <si>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</si>
  <si>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</si>
  <si>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</si>
  <si>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</si>
  <si>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</si>
  <si>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</si>
  <si>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</si>
  <si>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</si>
  <si>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</si>
  <si>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</si>
  <si>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</si>
  <si>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</si>
  <si>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</si>
  <si>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</si>
  <si>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</si>
  <si>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</si>
  <si>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</si>
  <si>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</si>
  <si>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</si>
  <si>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</si>
  <si>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</si>
  <si>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</si>
  <si>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</si>
  <si>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</si>
  <si>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</si>
  <si>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</si>
  <si>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</si>
  <si>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</si>
  <si>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</si>
  <si>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</si>
  <si>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</si>
  <si>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</si>
  <si>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</si>
  <si>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</si>
  <si>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</si>
  <si>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</si>
  <si>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</si>
  <si>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</si>
  <si>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</si>
  <si>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</si>
  <si>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</si>
  <si>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</si>
  <si>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</si>
  <si>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</si>
  <si>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</si>
  <si>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</si>
  <si>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</si>
  <si>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</si>
  <si>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</si>
  <si>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</si>
  <si>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</si>
  <si>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</si>
  <si>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</si>
  <si>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</si>
  <si>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</si>
  <si>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</si>
  <si>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</si>
  <si>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</si>
  <si>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</si>
  <si>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</si>
  <si>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</si>
  <si>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</si>
  <si>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</si>
  <si>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</si>
  <si>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</si>
  <si>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</si>
  <si>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</si>
  <si>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</si>
  <si>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</si>
  <si>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</si>
  <si>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</si>
  <si>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</si>
  <si>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</si>
  <si>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</si>
  <si>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</si>
  <si>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</si>
  <si>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</si>
  <si>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</si>
  <si>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</si>
  <si>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</si>
  <si>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</si>
  <si>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</si>
  <si>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</si>
  <si>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</si>
  <si>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</si>
  <si>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</si>
  <si>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</si>
  <si>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</si>
  <si>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</si>
  <si>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</si>
  <si>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</si>
  <si>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</si>
  <si>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</si>
  <si>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</si>
  <si>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</si>
  <si>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</si>
  <si>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</si>
  <si>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</si>
  <si>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</si>
  <si>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</si>
  <si>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</si>
  <si>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</si>
  <si>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</si>
  <si>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</si>
  <si>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</si>
  <si>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</si>
  <si>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</si>
  <si>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</si>
  <si>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</si>
  <si>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</si>
  <si>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</si>
  <si>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</si>
  <si>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</si>
  <si>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</si>
  <si>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</si>
  <si>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</si>
  <si>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</si>
  <si>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</si>
  <si>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</si>
  <si>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</si>
  <si>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</si>
  <si>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</si>
  <si>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</si>
  <si>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</si>
  <si>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</si>
  <si>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</si>
  <si>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</si>
  <si>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</si>
  <si>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</si>
  <si>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</si>
  <si>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</si>
  <si>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</si>
  <si>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</si>
  <si>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</si>
  <si>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</si>
  <si>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</si>
  <si>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</si>
  <si>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</si>
  <si>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</si>
  <si>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</si>
  <si>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</si>
  <si>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</si>
  <si>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</si>
  <si>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</si>
  <si>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</si>
  <si>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</si>
  <si>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</si>
  <si>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</si>
  <si>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</si>
  <si>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</si>
  <si>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</si>
  <si>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</si>
  <si>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</si>
  <si>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</si>
  <si>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</si>
  <si>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</si>
  <si>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</si>
  <si>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</si>
  <si>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</si>
  <si>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</si>
  <si>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</si>
  <si>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</si>
  <si>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</si>
  <si>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</si>
  <si>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</si>
  <si>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</si>
  <si>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</si>
  <si>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</si>
  <si>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</si>
  <si>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</si>
  <si>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</si>
  <si>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</si>
  <si>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</si>
  <si>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</si>
  <si>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</si>
  <si>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</si>
  <si>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</si>
  <si>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</si>
  <si>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</si>
  <si>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</si>
  <si>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</si>
  <si>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</si>
  <si>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</si>
  <si>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</si>
  <si>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</si>
  <si>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</si>
  <si>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</si>
  <si>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</si>
  <si>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</si>
  <si>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</si>
  <si>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</si>
  <si>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</si>
  <si>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</si>
  <si>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</si>
  <si>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</si>
  <si>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</si>
  <si>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</si>
  <si>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</si>
  <si>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</si>
  <si>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</si>
  <si>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</si>
  <si>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</si>
  <si>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</si>
  <si>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</si>
  <si>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</si>
  <si>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</si>
  <si>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</si>
  <si>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</si>
  <si>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</si>
  <si>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</si>
  <si>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</si>
  <si>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</si>
  <si>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</si>
  <si>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</si>
  <si>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</si>
  <si>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</si>
  <si>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</si>
  <si>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</si>
  <si>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</si>
  <si>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</si>
  <si>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</si>
  <si>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</si>
  <si>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</si>
  <si>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</si>
  <si>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</si>
  <si>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</si>
  <si>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</si>
  <si>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</si>
  <si>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</si>
  <si>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</si>
  <si>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</si>
  <si>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</si>
  <si>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</si>
  <si>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</si>
  <si>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</si>
  <si>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</si>
  <si>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</si>
  <si>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</si>
  <si>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</si>
  <si>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</si>
  <si>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</si>
  <si>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</si>
  <si>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</si>
  <si>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</si>
  <si>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</si>
  <si>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</si>
  <si>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</si>
  <si>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</si>
  <si>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</si>
  <si>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</si>
  <si>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</si>
  <si>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</si>
  <si>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</si>
  <si>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</si>
  <si>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</si>
  <si>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</si>
  <si>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</si>
  <si>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</si>
  <si>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</si>
  <si>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</si>
  <si>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</si>
  <si>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</si>
  <si>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</si>
  <si>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</si>
  <si>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</si>
  <si>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</si>
  <si>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</si>
  <si>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</si>
  <si>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</si>
  <si>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</si>
  <si>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</si>
  <si>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</si>
  <si>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</si>
  <si>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</si>
  <si>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</si>
  <si>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</si>
  <si>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</si>
  <si>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</si>
  <si>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</si>
  <si>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</si>
  <si>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</si>
  <si>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</si>
  <si>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</si>
  <si>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</si>
  <si>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</si>
  <si>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</si>
  <si>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</si>
  <si>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</si>
  <si>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</si>
  <si>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</si>
  <si>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</si>
  <si>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</si>
  <si>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</si>
  <si>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</si>
  <si>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</si>
  <si>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</si>
  <si>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</si>
  <si>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</si>
  <si>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</si>
  <si>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</si>
  <si>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</si>
  <si>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</si>
  <si>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</si>
  <si>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</si>
  <si>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</si>
  <si>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</si>
  <si>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</si>
  <si>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</si>
  <si>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</si>
  <si>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</si>
  <si>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</si>
  <si>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</si>
  <si>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</si>
  <si>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</si>
  <si>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</si>
  <si>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</si>
  <si>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</si>
  <si>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</si>
  <si>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</si>
  <si>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</si>
  <si>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</si>
  <si>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</si>
  <si>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</si>
  <si>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</si>
  <si>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</si>
  <si>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</si>
  <si>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</si>
  <si>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</si>
  <si>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</si>
  <si>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</si>
  <si>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</si>
  <si>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</si>
  <si>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</si>
  <si>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</si>
  <si>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</si>
  <si>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</si>
  <si>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</si>
  <si>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</si>
  <si>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</si>
  <si>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</si>
  <si>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</si>
  <si>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</si>
  <si>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</si>
  <si>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</si>
  <si>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</si>
  <si>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</si>
  <si>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</si>
  <si>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</si>
  <si>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</si>
  <si>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</si>
  <si>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</si>
  <si>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</si>
  <si>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</si>
  <si>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</si>
  <si>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</si>
  <si>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</si>
  <si>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</si>
  <si>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</si>
  <si>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</si>
  <si>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</si>
  <si>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</si>
  <si>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</si>
  <si>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</si>
  <si>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</si>
  <si>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</si>
  <si>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</si>
  <si>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</si>
  <si>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</si>
  <si>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</si>
  <si>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</si>
  <si>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</si>
  <si>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</si>
  <si>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</si>
  <si>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</si>
  <si>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</si>
  <si>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</si>
  <si>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</si>
  <si>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</si>
  <si>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</si>
  <si>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</si>
  <si>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</si>
  <si>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</si>
  <si>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</si>
  <si>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</si>
  <si>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</si>
  <si>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</si>
  <si>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</si>
  <si>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</si>
  <si>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</si>
  <si>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</si>
  <si>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</si>
  <si>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</si>
  <si>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</si>
  <si>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</si>
  <si>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</si>
  <si>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</si>
  <si>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</si>
  <si>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</si>
  <si>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</si>
  <si>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</si>
  <si>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</si>
  <si>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</si>
  <si>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</si>
  <si>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</si>
  <si>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</si>
  <si>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</si>
  <si>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</si>
  <si>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</si>
  <si>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</si>
  <si>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</si>
  <si>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</si>
  <si>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</si>
  <si>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</si>
  <si>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</si>
  <si>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</si>
  <si>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</si>
  <si>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</si>
  <si>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</si>
  <si>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</si>
  <si>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</si>
  <si>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</si>
  <si>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</si>
  <si>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</si>
  <si>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</si>
  <si>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</si>
  <si>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</si>
  <si>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</si>
  <si>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</si>
  <si>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</si>
  <si>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</si>
  <si>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</si>
  <si>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</si>
  <si>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</si>
  <si>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</si>
  <si>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</si>
  <si>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</si>
  <si>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</si>
  <si>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</si>
  <si>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</si>
  <si>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</si>
  <si>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</si>
  <si>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</si>
  <si>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</si>
  <si>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</si>
  <si>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</si>
  <si>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</si>
  <si>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</si>
  <si>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</si>
  <si>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</si>
  <si>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</si>
  <si>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</si>
  <si>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</si>
  <si>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</si>
  <si>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</si>
  <si>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</si>
  <si>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</si>
  <si>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</si>
  <si>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</si>
  <si>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</si>
  <si>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</si>
  <si>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</si>
  <si>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</si>
  <si>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</si>
  <si>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</si>
  <si>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</si>
  <si>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</si>
  <si>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</si>
  <si>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</si>
  <si>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</si>
  <si>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</si>
  <si>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</si>
  <si>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</si>
  <si>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</si>
  <si>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</si>
  <si>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</si>
  <si>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</si>
  <si>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</si>
  <si>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</si>
  <si>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</si>
  <si>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</si>
  <si>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</si>
  <si>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</si>
  <si>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</si>
  <si>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</si>
  <si>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</si>
  <si>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</si>
  <si>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</si>
  <si>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</si>
  <si>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</si>
  <si>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</si>
  <si>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</si>
  <si>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</si>
  <si>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</si>
  <si>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</si>
  <si>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</si>
  <si>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</si>
  <si>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</si>
  <si>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</si>
  <si>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</si>
  <si>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</si>
  <si>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</si>
  <si>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</si>
  <si>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</si>
  <si>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</si>
  <si>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</si>
  <si>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</si>
  <si>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</si>
  <si>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</si>
  <si>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</si>
  <si>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</si>
  <si>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</si>
  <si>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</si>
  <si>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</si>
  <si>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</si>
  <si>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</si>
  <si>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</si>
  <si>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</si>
  <si>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</si>
  <si>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</si>
  <si>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</si>
  <si>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</si>
  <si>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</si>
  <si>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</si>
  <si>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</si>
  <si>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</si>
  <si>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</si>
  <si>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</si>
  <si>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</si>
  <si>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</si>
  <si>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</si>
  <si>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</si>
  <si>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</si>
  <si>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</si>
  <si>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</si>
  <si>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</si>
  <si>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</si>
  <si>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</si>
  <si>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</si>
  <si>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</si>
  <si>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</si>
  <si>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</si>
  <si>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</si>
  <si>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</si>
  <si>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</si>
  <si>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</si>
  <si>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</si>
  <si>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</si>
  <si>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</si>
  <si>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</si>
  <si>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</si>
  <si>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</si>
  <si>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</si>
  <si>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</si>
  <si>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</si>
  <si>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</si>
  <si>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</si>
  <si>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</si>
  <si>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</si>
  <si>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</si>
  <si>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</si>
  <si>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</si>
  <si>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</si>
  <si>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</si>
  <si>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</si>
  <si>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</si>
  <si>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</si>
  <si>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</si>
  <si>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</si>
  <si>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</si>
  <si>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</si>
  <si>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</si>
  <si>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</si>
  <si>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</si>
  <si>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</si>
  <si>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</si>
  <si>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</si>
  <si>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</si>
  <si>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</si>
  <si>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</si>
  <si>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</si>
  <si>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</si>
  <si>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</si>
  <si>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</si>
  <si>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</si>
  <si>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</si>
  <si>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</si>
  <si>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</si>
  <si>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</si>
  <si>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</si>
  <si>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</si>
  <si>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</si>
  <si>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</si>
  <si>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</si>
  <si>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</si>
  <si>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</si>
  <si>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</si>
  <si>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</si>
  <si>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</si>
  <si>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</si>
  <si>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</si>
  <si>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</si>
  <si>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</si>
  <si>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</si>
  <si>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</si>
  <si>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</si>
  <si>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</si>
  <si>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</si>
  <si>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</si>
  <si>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</si>
  <si>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</si>
  <si>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</si>
  <si>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</si>
  <si>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</si>
  <si>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</si>
  <si>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</si>
  <si>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</si>
  <si>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</si>
  <si>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</si>
  <si>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</si>
  <si>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</si>
  <si>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</si>
  <si>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</si>
  <si>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</si>
  <si>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</si>
  <si>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</si>
  <si>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</si>
  <si>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</si>
  <si>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</si>
  <si>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</si>
  <si>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</si>
  <si>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</si>
  <si>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</si>
  <si>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</si>
  <si>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</si>
  <si>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</si>
  <si>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</si>
  <si>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</si>
  <si>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</si>
  <si>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</si>
  <si>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</si>
  <si>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</si>
  <si>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</si>
  <si>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</si>
  <si>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</si>
  <si>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</si>
  <si>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</si>
  <si>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</si>
  <si>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</si>
  <si>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</si>
  <si>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</si>
  <si>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</si>
  <si>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</si>
  <si>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</si>
  <si>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</si>
  <si>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</si>
  <si>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</si>
  <si>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</si>
  <si>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</si>
  <si>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</si>
  <si>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</si>
  <si>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</si>
  <si>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</si>
  <si>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</si>
  <si>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</si>
  <si>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</si>
  <si>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</si>
  <si>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</si>
  <si>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</si>
  <si>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</si>
  <si>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</si>
  <si>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</si>
  <si>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</si>
  <si>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</si>
  <si>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</si>
  <si>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</si>
  <si>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</si>
  <si>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</si>
  <si>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</si>
  <si>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</si>
  <si>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</si>
  <si>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</si>
  <si>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</si>
  <si>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</si>
  <si>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</si>
  <si>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</si>
  <si>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</si>
  <si>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</si>
  <si>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</si>
  <si>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</si>
  <si>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</si>
  <si>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</si>
  <si>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</si>
  <si>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</si>
  <si>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</si>
  <si>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</si>
  <si>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</si>
  <si>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</si>
  <si>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</si>
  <si>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</si>
  <si>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</si>
  <si>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</si>
  <si>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</si>
  <si>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</si>
  <si>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</si>
  <si>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</si>
  <si>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</si>
  <si>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</si>
  <si>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</si>
  <si>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</si>
  <si>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</si>
  <si>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</si>
  <si>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</si>
  <si>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</si>
  <si>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</si>
  <si>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</si>
  <si>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</si>
  <si>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</si>
  <si>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</si>
  <si>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</si>
  <si>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</si>
  <si>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</si>
  <si>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</si>
  <si>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</si>
  <si>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</si>
  <si>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</si>
  <si>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</si>
  <si>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</si>
  <si>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</si>
  <si>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</si>
  <si>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</si>
  <si>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</si>
  <si>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</si>
  <si>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</si>
  <si>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</si>
  <si>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</si>
  <si>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</si>
  <si>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</si>
  <si>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</si>
  <si>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</si>
  <si>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</si>
  <si>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</si>
  <si>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</si>
  <si>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</si>
  <si>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</si>
  <si>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</si>
  <si>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</si>
  <si>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</si>
  <si>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</si>
  <si>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</si>
  <si>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</si>
  <si>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</si>
  <si>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</si>
  <si>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</si>
  <si>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</si>
  <si>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</si>
  <si>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</si>
  <si>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</si>
  <si>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</si>
  <si>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</si>
  <si>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</si>
  <si>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</si>
  <si>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</si>
  <si>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</si>
  <si>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</si>
  <si>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</si>
  <si>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</si>
  <si>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</si>
  <si>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</si>
  <si>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</si>
  <si>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</si>
  <si>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</si>
  <si>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</si>
  <si>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</si>
  <si>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</si>
  <si>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</si>
  <si>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</si>
  <si>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</si>
  <si>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</si>
  <si>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</si>
  <si>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</si>
  <si>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</si>
  <si>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</si>
  <si>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</si>
  <si>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</si>
  <si>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</si>
  <si>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</si>
  <si>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</si>
  <si>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</si>
  <si>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</si>
  <si>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</si>
  <si>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</si>
  <si>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</si>
  <si>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</si>
  <si>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</si>
  <si>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</si>
  <si>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</si>
  <si>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</si>
  <si>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</si>
  <si>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</si>
  <si>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</si>
  <si>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</si>
  <si>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</si>
  <si>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</si>
  <si>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</si>
  <si>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</si>
  <si>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</si>
  <si>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</si>
  <si>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</si>
  <si>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</si>
  <si>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</si>
  <si>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</si>
  <si>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</si>
  <si>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</si>
  <si>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</si>
  <si>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</si>
  <si>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</si>
  <si>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</si>
  <si>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</si>
  <si>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</si>
  <si>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</si>
  <si>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</si>
  <si>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</si>
  <si>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</si>
  <si>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</si>
  <si>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</si>
  <si>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</si>
  <si>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</si>
  <si>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</si>
  <si>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</si>
  <si>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</si>
  <si>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</si>
  <si>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</si>
  <si>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</si>
  <si>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</si>
  <si>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</si>
  <si>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</si>
  <si>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</si>
  <si>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</si>
  <si>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</si>
  <si>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</si>
  <si>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</si>
  <si>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</si>
  <si>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</si>
  <si>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</si>
  <si>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</si>
  <si>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</si>
  <si>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</si>
  <si>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</si>
  <si>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</si>
  <si>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</si>
  <si>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</si>
  <si>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</si>
  <si>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</si>
  <si>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</si>
  <si>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</si>
  <si>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</si>
  <si>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</si>
  <si>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</si>
  <si>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</si>
  <si>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</si>
  <si>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</si>
  <si>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</si>
  <si>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</si>
  <si>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</si>
  <si>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</si>
  <si>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</si>
  <si>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</si>
  <si>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</si>
  <si>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</si>
  <si>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</si>
  <si>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</si>
  <si>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</si>
  <si>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</si>
  <si>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</si>
  <si>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</si>
  <si>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</si>
  <si>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</si>
  <si>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</si>
  <si>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</si>
  <si>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</si>
  <si>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</si>
  <si>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</si>
  <si>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</si>
  <si>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</si>
  <si>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</si>
  <si>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</si>
  <si>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</si>
  <si>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</si>
  <si>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</si>
  <si>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</si>
  <si>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</si>
  <si>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</si>
  <si>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</si>
  <si>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</si>
  <si>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</si>
  <si>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</si>
  <si>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</si>
  <si>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</si>
  <si>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</si>
  <si>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</si>
  <si>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</si>
  <si>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</si>
  <si>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</si>
  <si>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</si>
  <si>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</si>
  <si>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</si>
  <si>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</si>
  <si>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</si>
  <si>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</si>
  <si>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</si>
  <si>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</si>
  <si>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</si>
  <si>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</si>
  <si>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</si>
  <si>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</si>
  <si>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</si>
  <si>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</si>
  <si>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</si>
  <si>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</si>
  <si>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</si>
  <si>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</si>
  <si>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</si>
  <si>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</si>
  <si>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</si>
  <si>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</si>
  <si>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</si>
  <si>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</si>
  <si>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</si>
  <si>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</si>
  <si>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</si>
  <si>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</si>
  <si>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</si>
  <si>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</si>
  <si>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</si>
  <si>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</si>
  <si>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</si>
  <si>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</si>
  <si>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</si>
  <si>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</si>
  <si>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</si>
  <si>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</si>
  <si>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</si>
  <si>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</si>
  <si>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</si>
  <si>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</si>
  <si>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</si>
  <si>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</si>
  <si>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</si>
  <si>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</si>
  <si>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</si>
  <si>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</si>
  <si>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</si>
  <si>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</si>
  <si>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</si>
  <si>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</si>
  <si>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</si>
  <si>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</si>
  <si>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</si>
  <si>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</si>
  <si>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</si>
  <si>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</si>
  <si>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</si>
  <si>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</si>
  <si>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</si>
  <si>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</si>
  <si>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</si>
  <si>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</si>
  <si>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</si>
  <si>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</si>
  <si>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</si>
  <si>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</si>
  <si>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</si>
  <si>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</si>
  <si>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</si>
  <si>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</si>
  <si>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</si>
  <si>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</si>
  <si>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</si>
  <si>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</si>
  <si>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</si>
  <si>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</si>
  <si>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</si>
  <si>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</si>
  <si>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</si>
  <si>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</si>
  <si>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</si>
  <si>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</si>
  <si>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</si>
  <si>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</si>
  <si>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</si>
  <si>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</si>
  <si>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</si>
  <si>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</si>
  <si>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</si>
  <si>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</si>
  <si>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</si>
  <si>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</si>
  <si>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</si>
  <si>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</si>
  <si>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</si>
  <si>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</si>
  <si>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</si>
  <si>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</si>
  <si>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</si>
  <si>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</si>
  <si>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</si>
  <si>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</si>
  <si>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</si>
  <si>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</si>
  <si>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</si>
  <si>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</si>
  <si>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</si>
  <si>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</si>
  <si>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</si>
  <si>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</si>
  <si>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</si>
  <si>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</si>
  <si>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</si>
  <si>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</si>
  <si>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</si>
  <si>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</si>
  <si>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</si>
  <si>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</si>
  <si>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</si>
  <si>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</si>
  <si>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</si>
  <si>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</si>
  <si>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</si>
  <si>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</si>
  <si>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</si>
  <si>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</si>
  <si>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</si>
  <si>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</si>
  <si>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</si>
  <si>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</si>
  <si>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</si>
  <si>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</si>
  <si>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</si>
  <si>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</si>
  <si>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</si>
  <si>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</si>
  <si>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</si>
  <si>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</si>
  <si>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</si>
  <si>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</si>
  <si>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</si>
  <si>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</si>
  <si>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</si>
  <si>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</si>
  <si>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</si>
  <si>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</si>
  <si>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</si>
  <si>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</si>
  <si>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</si>
  <si>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</si>
  <si>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</si>
  <si>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</si>
  <si>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</si>
  <si>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</si>
  <si>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</si>
  <si>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</si>
  <si>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</si>
  <si>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</si>
  <si>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</si>
  <si>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</si>
  <si>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</si>
  <si>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</si>
  <si>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</si>
  <si>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</si>
  <si>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</si>
  <si>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</si>
  <si>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</si>
  <si>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</si>
  <si>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</si>
  <si>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</si>
  <si>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</si>
  <si>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</si>
  <si>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</si>
  <si>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</si>
  <si>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</si>
  <si>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</si>
  <si>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</si>
  <si>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</si>
  <si>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</si>
  <si>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</si>
  <si>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</si>
  <si>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</si>
  <si>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</si>
  <si>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</si>
  <si>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</si>
  <si>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</si>
  <si>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</si>
  <si>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</si>
  <si>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</si>
  <si>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</si>
  <si>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</si>
  <si>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</si>
  <si>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</si>
  <si>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</si>
  <si>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</si>
  <si>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</si>
  <si>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</si>
  <si>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</si>
  <si>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</si>
  <si>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</si>
  <si>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</si>
  <si>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</si>
  <si>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</si>
  <si>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</si>
  <si>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</si>
  <si>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</si>
  <si>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</si>
  <si>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</si>
  <si>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</si>
  <si>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</si>
  <si>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</si>
  <si>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</si>
  <si>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</si>
  <si>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</si>
  <si>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</si>
  <si>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</si>
  <si>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</si>
  <si>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</si>
  <si>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</si>
  <si>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</si>
  <si>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</si>
  <si>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</si>
  <si>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</si>
  <si>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</si>
  <si>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</si>
  <si>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</si>
  <si>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</si>
  <si>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</si>
  <si>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</si>
  <si>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</si>
  <si>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</si>
  <si>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</si>
  <si>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</si>
  <si>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</si>
  <si>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</si>
  <si>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</si>
  <si>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</si>
  <si>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</si>
  <si>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</si>
  <si>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</si>
  <si>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</si>
  <si>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</si>
  <si>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</si>
  <si>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</si>
  <si>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</si>
  <si>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</si>
  <si>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</si>
  <si>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</si>
  <si>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</si>
  <si>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</si>
  <si>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</si>
  <si>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</si>
  <si>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</si>
  <si>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</si>
  <si>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</si>
  <si>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</si>
  <si>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</si>
  <si>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</si>
  <si>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</si>
  <si>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</si>
  <si>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</si>
  <si>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</si>
  <si>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</si>
  <si>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</si>
  <si>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</si>
  <si>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</si>
  <si>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</si>
  <si>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</si>
  <si>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</si>
  <si>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</si>
  <si>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</si>
  <si>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</si>
  <si>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</si>
  <si>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</si>
  <si>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</si>
  <si>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</si>
  <si>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</si>
  <si>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</si>
  <si>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</si>
  <si>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</si>
  <si>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</si>
  <si>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</si>
  <si>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</si>
  <si>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</si>
  <si>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</si>
  <si>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</si>
  <si>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</si>
  <si>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</si>
  <si>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</si>
  <si>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</si>
  <si>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</si>
  <si>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</si>
  <si>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</si>
  <si>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</si>
  <si>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</si>
  <si>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</si>
  <si>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</si>
  <si>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</si>
  <si>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</si>
  <si>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</si>
  <si>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</si>
  <si>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</si>
  <si>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</si>
  <si>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</si>
  <si>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</si>
  <si>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</si>
  <si>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</si>
  <si>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</si>
  <si>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</si>
  <si>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</si>
  <si>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</si>
  <si>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</si>
  <si>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</si>
  <si>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</si>
  <si>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</si>
  <si>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</si>
  <si>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</si>
  <si>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</si>
  <si>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</si>
  <si>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</si>
  <si>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</si>
  <si>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</si>
  <si>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</si>
  <si>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</si>
  <si>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</si>
  <si>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</si>
  <si>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</si>
  <si>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</si>
  <si>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</si>
  <si>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</si>
  <si>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</si>
  <si>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</si>
  <si>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</si>
  <si>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</si>
  <si>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</si>
  <si>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</si>
  <si>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</si>
  <si>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</si>
  <si>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</si>
  <si>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</si>
  <si>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</si>
  <si>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</si>
  <si>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</si>
  <si>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</si>
  <si>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</si>
  <si>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</si>
  <si>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</si>
  <si>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</si>
  <si>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</si>
  <si>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</si>
  <si>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</si>
  <si>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</si>
  <si>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</si>
  <si>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</si>
  <si>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</si>
  <si>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</si>
  <si>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</si>
  <si>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</si>
  <si>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</si>
  <si>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</si>
  <si>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</si>
  <si>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</si>
  <si>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</si>
  <si>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</si>
  <si>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</si>
  <si>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</si>
  <si>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</si>
  <si>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</si>
  <si>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</si>
  <si>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</si>
  <si>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</si>
  <si>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</si>
  <si>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</si>
  <si>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</si>
  <si>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</si>
  <si>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</si>
  <si>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</si>
  <si>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</si>
  <si>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</si>
  <si>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</si>
  <si>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</si>
  <si>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</si>
  <si>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</si>
  <si>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</si>
  <si>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</si>
  <si>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</si>
  <si>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</si>
  <si>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</si>
  <si>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</si>
  <si>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</si>
  <si>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</si>
  <si>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</si>
  <si>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</si>
  <si>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</si>
  <si>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</si>
  <si>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</si>
  <si>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</si>
  <si>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</si>
  <si>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</si>
  <si>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</si>
  <si>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</si>
  <si>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</si>
  <si>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</si>
  <si>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</si>
  <si>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</si>
  <si>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</si>
  <si>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</si>
  <si>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</si>
  <si>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</si>
  <si>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</si>
  <si>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</si>
  <si>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</si>
  <si>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</si>
  <si>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</si>
  <si>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</si>
  <si>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</si>
  <si>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</si>
  <si>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</si>
  <si>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</si>
  <si>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</si>
  <si>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</si>
  <si>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</si>
  <si>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</si>
  <si>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</si>
  <si>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</si>
  <si>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</si>
  <si>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</si>
  <si>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</si>
  <si>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</si>
  <si>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</si>
  <si>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</si>
  <si>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</si>
  <si>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</si>
  <si>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</si>
  <si>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</si>
  <si>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</si>
  <si>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</si>
  <si>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</si>
  <si>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</si>
  <si>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</si>
  <si>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</si>
  <si>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</si>
  <si>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</si>
  <si>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</si>
  <si>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</si>
  <si>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</si>
  <si>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</si>
  <si>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</si>
  <si>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</si>
  <si>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</si>
  <si>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</si>
  <si>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</si>
  <si>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</si>
  <si>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</si>
  <si>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</si>
  <si>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</si>
  <si>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</si>
  <si>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</si>
  <si>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</si>
  <si>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</si>
  <si>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</si>
  <si>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</si>
  <si>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</si>
  <si>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</si>
  <si>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</si>
  <si>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</si>
  <si>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</si>
  <si>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</si>
  <si>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</si>
  <si>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</si>
  <si>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</si>
  <si>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</si>
  <si>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</si>
  <si>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</si>
  <si>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</si>
  <si>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</si>
  <si>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</si>
  <si>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</si>
  <si>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</si>
  <si>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</si>
  <si>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</si>
  <si>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</si>
  <si>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</si>
  <si>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</si>
  <si>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</si>
  <si>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</si>
  <si>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</si>
  <si>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</si>
  <si>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</si>
  <si>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</si>
  <si>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</si>
  <si>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</si>
  <si>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</si>
  <si>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</si>
  <si>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</si>
  <si>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</si>
  <si>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</si>
  <si>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</si>
  <si>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</si>
  <si>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</si>
  <si>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</si>
  <si>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</si>
  <si>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</si>
  <si>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</si>
  <si>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</si>
  <si>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</si>
  <si>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</si>
  <si>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</si>
  <si>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</si>
  <si>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</si>
  <si>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</si>
  <si>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</si>
  <si>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</si>
  <si>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</si>
  <si>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</si>
  <si>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</si>
  <si>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</si>
  <si>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</si>
  <si>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</si>
  <si>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</si>
  <si>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</si>
  <si>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</si>
  <si>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</si>
  <si>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</si>
  <si>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</si>
  <si>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</si>
  <si>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</si>
  <si>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</si>
  <si>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</si>
  <si>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</si>
  <si>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</si>
  <si>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</si>
  <si>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</si>
  <si>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</si>
  <si>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</si>
  <si>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</si>
  <si>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</si>
  <si>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</si>
  <si>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</si>
  <si>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</si>
  <si>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</si>
  <si>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</si>
  <si>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</si>
  <si>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</si>
  <si>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</si>
  <si>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</si>
  <si>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</si>
  <si>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</si>
  <si>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</si>
  <si>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</si>
  <si>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</si>
  <si>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</si>
  <si>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</si>
  <si>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</si>
  <si>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</si>
  <si>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</si>
  <si>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</si>
  <si>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</si>
  <si>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</si>
  <si>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</si>
  <si>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</si>
  <si>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</si>
  <si>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</si>
  <si>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</si>
  <si>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</si>
  <si>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</si>
  <si>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</si>
  <si>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</si>
  <si>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</si>
  <si>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</si>
  <si>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</si>
  <si>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</si>
  <si>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</si>
  <si>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</si>
  <si>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</si>
  <si>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</si>
  <si>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</si>
  <si>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</si>
  <si>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</si>
  <si>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</si>
  <si>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</si>
  <si>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</si>
  <si>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</si>
  <si>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</si>
  <si>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</si>
  <si>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</si>
  <si>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</si>
  <si>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</si>
  <si>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</si>
  <si>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</si>
  <si>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</si>
  <si>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</si>
  <si>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</si>
  <si>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</si>
  <si>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</si>
  <si>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</si>
  <si>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</si>
  <si>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</si>
  <si>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</si>
  <si>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</si>
  <si>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</si>
  <si>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</si>
  <si>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</si>
  <si>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</si>
  <si>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</si>
  <si>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</si>
  <si>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</si>
  <si>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</si>
  <si>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</si>
  <si>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</si>
  <si>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</si>
  <si>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</si>
  <si>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</si>
  <si>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</si>
  <si>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</si>
  <si>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</si>
  <si>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</si>
  <si>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</si>
  <si>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</si>
  <si>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</si>
  <si>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</si>
  <si>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</si>
  <si>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</si>
  <si>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</si>
  <si>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</si>
  <si>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</si>
  <si>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</si>
  <si>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</si>
  <si>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</si>
  <si>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</si>
  <si>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</si>
  <si>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</si>
  <si>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</si>
  <si>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</si>
  <si>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</si>
  <si>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</si>
  <si>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</si>
  <si>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</si>
  <si>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</si>
  <si>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</si>
  <si>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</si>
  <si>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</si>
  <si>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</si>
  <si>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</si>
  <si>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</si>
  <si>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</si>
  <si>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</si>
  <si>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</si>
  <si>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</si>
  <si>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</si>
  <si>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</si>
  <si>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</si>
  <si>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</si>
  <si>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</si>
  <si>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</si>
  <si>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</si>
  <si>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</si>
  <si>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</si>
  <si>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</si>
  <si>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</si>
  <si>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</si>
  <si>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</si>
  <si>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</si>
  <si>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</si>
  <si>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</si>
  <si>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</si>
  <si>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</si>
  <si>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</si>
  <si>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</si>
  <si>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</si>
  <si>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</si>
  <si>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</si>
  <si>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</si>
  <si>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</si>
  <si>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</si>
  <si>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</si>
  <si>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</si>
  <si>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</si>
  <si>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</si>
  <si>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</si>
  <si>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</si>
  <si>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</si>
  <si>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</si>
  <si>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</si>
  <si>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</si>
  <si>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</si>
  <si>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</si>
  <si>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</si>
  <si>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</si>
  <si>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</si>
  <si>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</si>
  <si>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</si>
  <si>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</si>
  <si>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</si>
  <si>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</si>
  <si>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</si>
  <si>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</si>
  <si>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</si>
  <si>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</si>
  <si>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</si>
  <si>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</si>
  <si>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</si>
  <si>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</si>
  <si>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</si>
  <si>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</si>
  <si>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</si>
  <si>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</si>
  <si>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</si>
  <si>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</si>
  <si>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</si>
  <si>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</si>
  <si>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</si>
  <si>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</si>
  <si>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</si>
  <si>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</si>
  <si>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</si>
  <si>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</si>
  <si>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</si>
  <si>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</si>
  <si>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</si>
  <si>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</si>
  <si>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</si>
  <si>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</si>
  <si>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</si>
  <si>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</si>
  <si>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</si>
  <si>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</si>
  <si>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</si>
  <si>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</si>
  <si>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</si>
  <si>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</si>
  <si>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</si>
  <si>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</si>
  <si>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</si>
  <si>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</si>
  <si>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</si>
  <si>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</si>
  <si>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</si>
  <si>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</si>
  <si>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</si>
  <si>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</si>
  <si>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</si>
  <si>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</si>
  <si>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</si>
  <si>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</si>
  <si>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</si>
  <si>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</si>
  <si>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</si>
  <si>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</si>
  <si>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</si>
  <si>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</si>
  <si>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</si>
  <si>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</si>
  <si>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</si>
  <si>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</si>
  <si>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</si>
  <si>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</si>
  <si>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</si>
  <si>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</si>
  <si>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</si>
  <si>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</si>
  <si>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</si>
  <si>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</si>
  <si>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</si>
  <si>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</si>
  <si>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</si>
  <si>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</si>
  <si>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</si>
  <si>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</si>
  <si>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</si>
  <si>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</si>
  <si>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</si>
  <si>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</si>
  <si>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</si>
  <si>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</si>
  <si>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</si>
  <si>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</si>
  <si>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</si>
  <si>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</si>
  <si>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</si>
  <si>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</si>
  <si>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</si>
  <si>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</si>
  <si>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</si>
  <si>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</si>
  <si>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</si>
  <si>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</si>
  <si>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</si>
  <si>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</si>
  <si>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</si>
  <si>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</si>
  <si>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</si>
  <si>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</si>
  <si>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</si>
  <si>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</si>
  <si>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</si>
  <si>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</si>
  <si>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</si>
  <si>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</si>
  <si>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</si>
  <si>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</si>
  <si>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</si>
  <si>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</si>
  <si>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</si>
  <si>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</si>
  <si>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</si>
  <si>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</si>
  <si>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</si>
  <si>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</si>
  <si>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</si>
  <si>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</si>
  <si>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</si>
  <si>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</si>
  <si>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</si>
  <si>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</si>
  <si>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</si>
  <si>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</si>
  <si>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</si>
  <si>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</si>
  <si>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</si>
  <si>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</si>
  <si>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</si>
  <si>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</si>
  <si>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</si>
  <si>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</si>
  <si>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</si>
  <si>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</si>
  <si>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</si>
  <si>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</si>
  <si>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</si>
  <si>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</si>
  <si>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</si>
  <si>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</si>
  <si>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</si>
  <si>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</si>
  <si>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</si>
  <si>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</si>
  <si>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</si>
  <si>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</si>
  <si>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</si>
  <si>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</si>
  <si>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</si>
  <si>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</si>
  <si>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</si>
  <si>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</si>
  <si>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</si>
  <si>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</si>
  <si>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</si>
  <si>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</si>
  <si>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</si>
  <si>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</si>
  <si>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</si>
  <si>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</si>
  <si>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</si>
  <si>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</si>
  <si>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</si>
  <si>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</si>
  <si>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</si>
  <si>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</si>
  <si>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</si>
  <si>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</si>
  <si>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</si>
  <si>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</si>
  <si>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</si>
  <si>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</si>
  <si>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</si>
  <si>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</si>
  <si>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</si>
  <si>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</si>
  <si>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</si>
  <si>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</si>
  <si>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</si>
  <si>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</si>
  <si>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</si>
  <si>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</si>
  <si>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</si>
  <si>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</si>
  <si>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</si>
  <si>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</si>
  <si>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</si>
  <si>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</si>
  <si>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</si>
  <si>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</si>
  <si>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</si>
  <si>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</si>
  <si>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</si>
  <si>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</si>
  <si>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</si>
  <si>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</si>
  <si>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</si>
  <si>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</si>
  <si>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</si>
  <si>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</si>
  <si>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</si>
  <si>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</si>
  <si>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</si>
  <si>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</si>
  <si>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</si>
  <si>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</si>
  <si>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</si>
  <si>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</si>
  <si>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</si>
  <si>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</si>
  <si>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</si>
  <si>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</si>
  <si>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</si>
  <si>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</si>
  <si>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</si>
  <si>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</si>
  <si>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</si>
  <si>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</si>
  <si>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</si>
  <si>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</si>
  <si>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</si>
  <si>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</si>
  <si>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</si>
  <si>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</si>
  <si>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</si>
  <si>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</si>
  <si>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</si>
  <si>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</si>
  <si>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</si>
  <si>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</si>
  <si>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</si>
  <si>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</si>
  <si>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</si>
  <si>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</si>
  <si>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</si>
  <si>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</si>
  <si>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</si>
  <si>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</si>
  <si>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</si>
  <si>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</si>
  <si>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</si>
  <si>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</si>
  <si>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</si>
  <si>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</si>
  <si>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</si>
  <si>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</si>
  <si>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</si>
  <si>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</si>
  <si>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</si>
  <si>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</si>
  <si>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</si>
  <si>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</si>
  <si>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</si>
  <si>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</si>
  <si>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</si>
  <si>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</si>
  <si>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</si>
  <si>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</si>
  <si>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</si>
  <si>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</si>
  <si>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</si>
  <si>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</si>
  <si>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</si>
  <si>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</si>
  <si>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</si>
  <si>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</si>
  <si>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</si>
  <si>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</si>
  <si>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</si>
  <si>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</si>
  <si>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</si>
  <si>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</si>
  <si>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</si>
  <si>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</si>
  <si>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</si>
  <si>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</si>
  <si>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</si>
  <si>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</si>
  <si>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</si>
  <si>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</si>
  <si>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</si>
  <si>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</si>
  <si>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</si>
  <si>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</si>
  <si>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</si>
  <si>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</si>
  <si>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</si>
  <si>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</si>
  <si>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</si>
  <si>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</si>
  <si>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</si>
  <si>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</si>
  <si>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</si>
  <si>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</si>
  <si>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</si>
  <si>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</si>
  <si>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</si>
  <si>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</si>
  <si>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</si>
  <si>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</si>
  <si>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</si>
  <si>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</si>
  <si>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</si>
  <si>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</si>
  <si>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</si>
  <si>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</si>
  <si>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</si>
  <si>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</si>
  <si>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</si>
  <si>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</si>
  <si>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</si>
  <si>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</si>
  <si>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</si>
  <si>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</si>
  <si>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</si>
  <si>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</si>
  <si>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</si>
  <si>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</si>
  <si>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</si>
  <si>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</si>
  <si>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</si>
  <si>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</si>
  <si>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</si>
  <si>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</si>
  <si>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</si>
  <si>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</si>
  <si>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</si>
  <si>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</si>
  <si>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</si>
  <si>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</si>
  <si>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</si>
  <si>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</si>
  <si>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</si>
  <si>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</si>
  <si>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</si>
  <si>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</si>
  <si>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</si>
  <si>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</si>
  <si>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</si>
  <si>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</si>
  <si>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</si>
  <si>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</si>
  <si>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</si>
  <si>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</si>
  <si>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</si>
  <si>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</si>
  <si>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</si>
  <si>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</si>
  <si>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</si>
  <si>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</si>
  <si>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</si>
  <si>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</si>
  <si>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</si>
  <si>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</si>
  <si>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</si>
  <si>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</si>
  <si>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</si>
  <si>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</si>
  <si>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</si>
  <si>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</si>
  <si>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</si>
  <si>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</si>
  <si>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</si>
  <si>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</si>
  <si>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</si>
  <si>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</si>
  <si>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</si>
  <si>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</si>
  <si>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</si>
  <si>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</si>
  <si>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</si>
  <si>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</si>
  <si>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</si>
  <si>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</si>
  <si>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</si>
  <si>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</si>
  <si>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</si>
  <si>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</si>
  <si>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</si>
  <si>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</si>
  <si>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</si>
  <si>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</si>
  <si>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</si>
  <si>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</si>
  <si>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</si>
  <si>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</si>
  <si>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</si>
  <si>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</si>
  <si>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</si>
  <si>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</si>
  <si>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</si>
  <si>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</si>
  <si>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</si>
  <si>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</si>
  <si>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</si>
  <si>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</si>
  <si>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</si>
  <si>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</si>
  <si>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</si>
  <si>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</si>
  <si>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</si>
  <si>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</si>
  <si>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</si>
  <si>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</si>
  <si>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</si>
  <si>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</si>
  <si>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</si>
  <si>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</si>
  <si>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</si>
  <si>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</si>
  <si>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</si>
  <si>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</si>
  <si>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</si>
  <si>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</si>
  <si>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</si>
  <si>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</si>
  <si>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</si>
  <si>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</si>
  <si>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</si>
  <si>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</si>
  <si>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</si>
  <si>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</si>
  <si>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</si>
  <si>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</si>
  <si>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</si>
  <si>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</si>
  <si>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</si>
  <si>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</si>
  <si>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</si>
  <si>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</si>
  <si>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</si>
  <si>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</si>
  <si>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</si>
  <si>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</si>
  <si>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</si>
  <si>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</si>
  <si>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</si>
  <si>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</si>
  <si>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</si>
  <si>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</si>
  <si>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</si>
  <si>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</si>
  <si>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</si>
  <si>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</si>
  <si>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</si>
  <si>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</si>
  <si>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</si>
  <si>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</si>
  <si>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</si>
  <si>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</si>
  <si>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</si>
  <si>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</si>
  <si>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</si>
  <si>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</si>
  <si>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</si>
  <si>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</si>
  <si>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</si>
  <si>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</si>
  <si>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</si>
  <si>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</si>
  <si>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</si>
  <si>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</si>
  <si>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</si>
  <si>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</si>
  <si>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</si>
  <si>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</si>
  <si>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</si>
  <si>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</si>
  <si>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</si>
  <si>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</si>
  <si>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</si>
  <si>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</si>
  <si>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</si>
  <si>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</si>
  <si>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</si>
  <si>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</si>
  <si>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</si>
  <si>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</si>
  <si>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</si>
  <si>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</si>
  <si>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</si>
  <si>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</si>
  <si>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</si>
  <si>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</si>
  <si>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</si>
  <si>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</si>
  <si>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</si>
  <si>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</si>
  <si>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</si>
  <si>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</si>
  <si>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</si>
  <si>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</si>
  <si>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</si>
  <si>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</si>
  <si>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</si>
  <si>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</si>
  <si>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</si>
  <si>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</si>
  <si>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</si>
  <si>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</si>
  <si>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</si>
  <si>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</si>
  <si>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</si>
  <si>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</si>
  <si>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</si>
  <si>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</si>
  <si>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</si>
  <si>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</si>
  <si>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</si>
  <si>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</si>
  <si>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</si>
  <si>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</si>
  <si>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</si>
  <si>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</si>
  <si>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</si>
  <si>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</si>
  <si>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</si>
  <si>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</si>
  <si>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</si>
  <si>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</si>
  <si>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</si>
  <si>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</si>
  <si>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</si>
  <si>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</si>
  <si>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</si>
  <si>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</si>
  <si>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</si>
  <si>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</si>
  <si>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</si>
  <si>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</si>
  <si>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</si>
  <si>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</si>
  <si>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</si>
  <si>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</si>
  <si>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</si>
  <si>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</si>
  <si>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</si>
  <si>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</si>
  <si>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</si>
  <si>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</si>
  <si>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</si>
  <si>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</si>
  <si>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</si>
  <si>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</si>
  <si>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</si>
  <si>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</si>
  <si>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</si>
  <si>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</si>
  <si>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</si>
  <si>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</si>
  <si>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</si>
  <si>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</si>
  <si>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</si>
  <si>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</si>
  <si>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</si>
  <si>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</si>
  <si>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</si>
  <si>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</si>
  <si>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</si>
  <si>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</si>
  <si>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</si>
  <si>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</si>
  <si>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</si>
  <si>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</si>
  <si>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</si>
  <si>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</si>
  <si>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</si>
  <si>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</si>
  <si>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</si>
  <si>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</si>
  <si>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</si>
  <si>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</si>
  <si>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</si>
  <si>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</si>
  <si>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</si>
  <si>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</si>
  <si>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</si>
  <si>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</si>
  <si>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</si>
  <si>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</si>
  <si>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</si>
  <si>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</si>
  <si>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</si>
  <si>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</si>
  <si>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</si>
  <si>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</si>
  <si>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</si>
  <si>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</si>
  <si>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</si>
  <si>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</si>
  <si>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</si>
  <si>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</si>
  <si>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</si>
  <si>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</si>
  <si>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</si>
  <si>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</si>
  <si>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</si>
  <si>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</si>
  <si>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</si>
  <si>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</si>
  <si>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</si>
  <si>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</si>
  <si>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</si>
  <si>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</si>
  <si>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</si>
  <si>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</si>
  <si>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</si>
  <si>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</si>
  <si>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</si>
  <si>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</si>
  <si>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</si>
  <si>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</si>
  <si>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</si>
  <si>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</si>
  <si>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</si>
  <si>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</si>
  <si>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</si>
  <si>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</si>
  <si>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</si>
  <si>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</si>
  <si>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</si>
  <si>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</si>
  <si>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</si>
  <si>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</si>
  <si>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</si>
  <si>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</si>
  <si>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</si>
  <si>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</si>
  <si>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</si>
  <si>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</si>
  <si>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</si>
  <si>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</si>
  <si>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</si>
  <si>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</si>
  <si>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</si>
  <si>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</si>
  <si>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</si>
  <si>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</si>
  <si>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</si>
  <si>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</si>
  <si>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</si>
  <si>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</si>
  <si>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</si>
  <si>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</si>
  <si>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</si>
  <si>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</si>
  <si>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</si>
  <si>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</si>
  <si>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</si>
  <si>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</si>
  <si>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</si>
  <si>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</si>
  <si>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</si>
  <si>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</si>
  <si>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</si>
  <si>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</si>
  <si>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</si>
  <si>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</si>
  <si>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</si>
  <si>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</si>
  <si>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</si>
  <si>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</si>
  <si>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</si>
  <si>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</si>
  <si>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</si>
  <si>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</si>
  <si>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</si>
  <si>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</si>
  <si>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</si>
  <si>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</si>
  <si>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</si>
  <si>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</si>
  <si>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</si>
  <si>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</si>
  <si>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</si>
  <si>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</si>
  <si>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</si>
  <si>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</si>
  <si>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</si>
  <si>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</si>
  <si>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</si>
  <si>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</si>
  <si>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</si>
  <si>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</si>
  <si>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</si>
  <si>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</si>
  <si>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</si>
  <si>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</si>
  <si>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</si>
  <si>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</si>
  <si>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</si>
  <si>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</si>
  <si>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</si>
  <si>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</si>
  <si>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</si>
  <si>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</si>
  <si>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</si>
  <si>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</si>
  <si>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</si>
  <si>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</si>
  <si>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</si>
  <si>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</si>
  <si>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</si>
  <si>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</si>
  <si>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</si>
  <si>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</si>
  <si>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</si>
  <si>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</si>
  <si>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</si>
  <si>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</si>
  <si>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</si>
  <si>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</si>
  <si>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</si>
  <si>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</si>
  <si>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</si>
  <si>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</si>
  <si>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</si>
  <si>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</si>
  <si>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</si>
  <si>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</si>
  <si>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</si>
  <si>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</si>
  <si>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</si>
  <si>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</si>
  <si>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</si>
  <si>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</si>
  <si>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</si>
  <si>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</si>
  <si>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</si>
  <si>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</si>
  <si>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</si>
  <si>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</si>
  <si>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</si>
  <si>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</si>
  <si>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</si>
  <si>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</si>
  <si>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</si>
  <si>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</si>
  <si>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</si>
  <si>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</si>
  <si>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</si>
  <si>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</si>
  <si>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</si>
  <si>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</si>
  <si>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</si>
  <si>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</si>
  <si>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</si>
  <si>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</si>
  <si>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</si>
  <si>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</si>
  <si>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</si>
  <si>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</si>
  <si>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</si>
  <si>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</si>
  <si>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</si>
  <si>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</si>
  <si>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</si>
  <si>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</si>
  <si>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</si>
  <si>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</si>
  <si>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</si>
  <si>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</si>
  <si>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</si>
  <si>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</si>
  <si>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</si>
  <si>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</si>
  <si>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</si>
  <si>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</si>
  <si>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</si>
  <si>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</si>
  <si>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</si>
  <si>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</si>
  <si>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</si>
  <si>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</si>
  <si>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</si>
  <si>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</si>
  <si>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</si>
  <si>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</si>
  <si>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</si>
  <si>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</si>
  <si>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</si>
  <si>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</si>
  <si>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</si>
  <si>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</si>
  <si>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</si>
  <si>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</si>
  <si>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</si>
  <si>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</si>
  <si>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</si>
  <si>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</si>
  <si>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</si>
  <si>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</si>
  <si>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</si>
  <si>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</si>
  <si>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</si>
  <si>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</si>
  <si>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</si>
  <si>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</si>
  <si>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</si>
  <si>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</si>
  <si>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</si>
  <si>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</si>
  <si>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</si>
  <si>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</si>
  <si>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</si>
  <si>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</si>
  <si>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</si>
  <si>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</si>
  <si>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</si>
  <si>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</si>
  <si>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</si>
  <si>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</si>
  <si>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</si>
  <si>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</si>
  <si>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</si>
  <si>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</si>
  <si>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</si>
  <si>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</si>
  <si>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</si>
  <si>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</si>
  <si>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</si>
  <si>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</si>
  <si>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</si>
  <si>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</si>
  <si>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</si>
  <si>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</si>
  <si>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</si>
  <si>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</si>
  <si>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</si>
  <si>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</si>
  <si>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</si>
  <si>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</si>
  <si>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</si>
  <si>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</si>
  <si>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</si>
  <si>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</si>
  <si>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</si>
  <si>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</si>
  <si>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</si>
  <si>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</si>
  <si>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</si>
  <si>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</si>
  <si>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</si>
  <si>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</si>
  <si>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</si>
  <si>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</si>
  <si>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</si>
  <si>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</si>
  <si>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</si>
  <si>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</si>
  <si>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</si>
  <si>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</si>
  <si>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</si>
  <si>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</si>
  <si>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</si>
  <si>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</si>
  <si>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</si>
  <si>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</si>
  <si>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</si>
  <si>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</si>
  <si>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</si>
  <si>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</si>
  <si>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</si>
  <si>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</si>
  <si>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</si>
  <si>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</si>
  <si>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</si>
  <si>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</si>
  <si>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</si>
  <si>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</si>
  <si>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</si>
  <si>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</si>
  <si>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</si>
  <si>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</si>
  <si>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</si>
  <si>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</si>
  <si>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</si>
  <si>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</si>
  <si>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</si>
  <si>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</si>
  <si>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</si>
  <si>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</si>
  <si>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</si>
  <si>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</si>
  <si>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</si>
  <si>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</si>
  <si>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</si>
  <si>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</si>
  <si>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</si>
  <si>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</si>
  <si>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</si>
  <si>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</si>
  <si>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</si>
  <si>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</si>
  <si>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</si>
  <si>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</si>
  <si>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</si>
  <si>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</si>
  <si>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</si>
  <si>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</si>
  <si>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</si>
  <si>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</si>
  <si>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</si>
  <si>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</si>
  <si>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</si>
  <si>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</si>
  <si>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</si>
  <si>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</si>
  <si>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</si>
  <si>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</si>
  <si>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</si>
  <si>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</si>
  <si>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</si>
  <si>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</si>
  <si>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</si>
  <si>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</si>
  <si>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</si>
  <si>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</si>
  <si>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</si>
  <si>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</si>
  <si>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</si>
  <si>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</si>
  <si>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</si>
  <si>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</si>
  <si>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</si>
  <si>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</si>
  <si>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</si>
  <si>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</si>
  <si>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</si>
  <si>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</si>
  <si>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</si>
  <si>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</si>
  <si>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</si>
  <si>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</si>
  <si>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</si>
  <si>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</si>
  <si>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</si>
  <si>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</si>
  <si>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</si>
  <si>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</si>
  <si>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</si>
  <si>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</si>
  <si>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</si>
  <si>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</si>
  <si>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</si>
  <si>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</si>
  <si>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</si>
  <si>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</si>
  <si>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</si>
  <si>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</si>
  <si>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</si>
  <si>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</si>
  <si>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</si>
  <si>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</si>
  <si>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</si>
  <si>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</si>
  <si>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</si>
  <si>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</si>
  <si>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</si>
  <si>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</si>
  <si>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</si>
  <si>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</si>
  <si>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</si>
  <si>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</si>
  <si>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</si>
  <si>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</si>
  <si>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</si>
  <si>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</si>
  <si>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</si>
  <si>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</si>
  <si>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</si>
  <si>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</si>
  <si>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</si>
  <si>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</si>
  <si>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</si>
  <si>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</si>
  <si>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</si>
  <si>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</si>
  <si>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</si>
  <si>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</si>
  <si>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</si>
  <si>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</si>
  <si>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</si>
  <si>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</si>
  <si>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</si>
  <si>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</si>
  <si>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</si>
  <si>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</si>
  <si>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</si>
  <si>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</si>
  <si>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</si>
  <si>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</si>
  <si>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</si>
  <si>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</si>
  <si>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</si>
  <si>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</si>
  <si>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</si>
  <si>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</si>
  <si>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</si>
  <si>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</si>
  <si>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</si>
  <si>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</si>
  <si>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</si>
  <si>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</si>
  <si>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</si>
  <si>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</si>
  <si>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</si>
  <si>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</si>
  <si>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</si>
  <si>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</si>
  <si>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</si>
  <si>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</si>
  <si>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</si>
  <si>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</si>
  <si>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</si>
  <si>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</si>
  <si>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</si>
  <si>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</si>
  <si>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</si>
  <si>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</si>
  <si>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</si>
  <si>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</si>
  <si>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</si>
  <si>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</si>
  <si>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</si>
  <si>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</si>
  <si>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</si>
  <si>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</si>
  <si>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</si>
  <si>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</si>
  <si>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</si>
  <si>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</si>
  <si>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</si>
  <si>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</si>
  <si>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</si>
  <si>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</si>
  <si>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</si>
  <si>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</si>
  <si>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</si>
  <si>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</si>
  <si>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</si>
  <si>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</si>
  <si>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</si>
  <si>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</si>
  <si>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</si>
  <si>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</si>
  <si>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</si>
  <si>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</si>
  <si>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</si>
  <si>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</si>
  <si>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</si>
  <si>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</si>
  <si>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</si>
  <si>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</si>
  <si>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</si>
  <si>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</si>
  <si>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</si>
  <si>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</si>
  <si>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</si>
  <si>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</si>
  <si>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</si>
  <si>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</si>
  <si>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</si>
  <si>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</si>
  <si>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</si>
  <si>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</si>
  <si>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</si>
  <si>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</si>
  <si>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</si>
  <si>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</si>
  <si>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</si>
  <si>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</si>
  <si>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</si>
  <si>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</si>
  <si>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</si>
  <si>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</si>
  <si>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</si>
  <si>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</si>
  <si>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</si>
  <si>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</si>
  <si>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</si>
  <si>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</si>
  <si>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</si>
  <si>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</si>
  <si>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</si>
  <si>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</si>
  <si>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</si>
  <si>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</si>
  <si>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</si>
  <si>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</si>
  <si>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</si>
  <si>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</si>
  <si>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</si>
  <si>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</si>
  <si>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</si>
  <si>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</si>
  <si>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</si>
  <si>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</si>
  <si>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</si>
  <si>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</si>
  <si>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</si>
  <si>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</si>
  <si>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</si>
  <si>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</si>
  <si>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</si>
  <si>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</si>
  <si>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</si>
  <si>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</si>
  <si>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</si>
  <si>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</si>
  <si>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</si>
  <si>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</si>
  <si>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</si>
  <si>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</si>
  <si>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</si>
  <si>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</si>
  <si>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</si>
  <si>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</si>
  <si>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</si>
  <si>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</si>
  <si>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</si>
  <si>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</si>
  <si>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</si>
  <si>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</si>
  <si>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</si>
  <si>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</si>
  <si>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</si>
  <si>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</si>
  <si>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</si>
  <si>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</si>
  <si>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</si>
  <si>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</si>
  <si>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</si>
  <si>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</si>
  <si>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</si>
  <si>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</si>
  <si>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</si>
  <si>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</si>
  <si>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</si>
  <si>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</si>
  <si>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</si>
  <si>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</si>
  <si>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</si>
  <si>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</si>
  <si>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</si>
  <si>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</si>
  <si>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</si>
  <si>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</si>
  <si>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</si>
  <si>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</si>
  <si>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</si>
  <si>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</si>
  <si>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</si>
  <si>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</si>
  <si>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</si>
  <si>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</si>
  <si>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</si>
  <si>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</si>
  <si>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</si>
  <si>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</si>
  <si>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</si>
  <si>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</si>
  <si>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</si>
  <si>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</si>
  <si>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</si>
  <si>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</si>
  <si>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</si>
  <si>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</si>
  <si>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</si>
  <si>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</si>
  <si>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</si>
  <si>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</si>
  <si>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</si>
  <si>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</si>
  <si>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</si>
  <si>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</si>
  <si>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</si>
  <si>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</si>
  <si>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</si>
  <si>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</si>
  <si>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</si>
  <si>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</si>
  <si>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</si>
  <si>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</si>
  <si>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</si>
  <si>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</si>
  <si>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</si>
  <si>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</si>
  <si>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</si>
  <si>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</si>
  <si>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</si>
  <si>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</si>
  <si>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</si>
  <si>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</si>
  <si>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</si>
  <si>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</si>
  <si>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</si>
  <si>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</si>
  <si>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</si>
  <si>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</si>
  <si>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</si>
  <si>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</si>
  <si>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</si>
  <si>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</si>
  <si>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</si>
  <si>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</si>
  <si>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</si>
  <si>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</si>
  <si>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</si>
  <si>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</si>
  <si>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</si>
  <si>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Hoàng Anh</t>
  </si>
  <si>
    <t>Xây dựng mới TBA 3 pha 1000 kVA - 22/0,4kV Công ty Cổ phần GreenLigth Solar</t>
  </si>
  <si>
    <t>010/003</t>
  </si>
  <si>
    <t xml:space="preserve"> - Trạm biến áp được đặt tại trụ 010/003  nằm trên đường dây hiện hữu nhánh rẽ Bàu Sình 6.</t>
  </si>
  <si>
    <t>Sắt góc L75 x75 x8 x2000</t>
  </si>
  <si>
    <t>Sắt góc L75 x75 x8 x1660</t>
  </si>
  <si>
    <t>Sắt góc L75 x75 x8 x2200</t>
  </si>
  <si>
    <t>Sắt góc L75 x75 x8 x2400</t>
  </si>
  <si>
    <t>Sắt góc L75 x75 x8 x2600</t>
  </si>
  <si>
    <t>Sắt góc L50 x50 x5 x1190</t>
  </si>
  <si>
    <t>Sắt góc L50 x50 x5 x720</t>
  </si>
  <si>
    <t>Sắt góc L50 x50 x5 x920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</si>
</sst>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0" fillId="19" borderId="113" xfId="0" applyFill="1" applyBorder="1" applyAlignment="1">
      <alignment horizontal="center" vertical="center"/>
    </xf>
    <xf numFmtId="0" fontId="0" fillId="19" borderId="0" xfId="0" quotePrefix="1" applyFill="1" applyBorder="1" applyAlignment="1">
      <alignment horizontal="center" vertical="center"/>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1">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391662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274320</xdr:colOff>
      <xdr:row>124</xdr:row>
      <xdr:rowOff>39994</xdr:rowOff>
    </xdr:from>
    <xdr:to>
      <xdr:col>5</xdr:col>
      <xdr:colOff>1828801</xdr:colOff>
      <xdr:row>128</xdr:row>
      <xdr:rowOff>380993</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274320" y="28767394"/>
          <a:ext cx="6553201" cy="2108839"/>
          <a:chOff x="-103482" y="35871150"/>
          <a:chExt cx="9527019" cy="1957113"/>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103482" y="35871150"/>
            <a:ext cx="9527019" cy="1957113"/>
            <a:chOff x="-103482" y="29146500"/>
            <a:chExt cx="9527019" cy="19571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3482" y="29146500"/>
              <a:ext cx="9495131" cy="805993"/>
              <a:chOff x="257680" y="34604325"/>
              <a:chExt cx="7794002" cy="479640"/>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257680" y="34667913"/>
                <a:ext cx="2891646"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12838" y="30674991"/>
              <a:ext cx="3095623"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27914" y="30665469"/>
              <a:ext cx="3095623"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2" sqref="C212"/>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v>2400</v>
      </c>
      <c r="B1" s="1631" t="s">
        <v>2596</v>
      </c>
      <c r="C1" s="1345" t="s">
        <v>2597</v>
      </c>
      <c r="D1" s="1345" t="s">
        <v>2598</v>
      </c>
      <c r="F1" s="1717" t="s">
        <v>1704</v>
      </c>
      <c r="G1" s="1717" t="s">
        <v>4455</v>
      </c>
      <c r="H1" s="1717" t="s">
        <v>4747</v>
      </c>
      <c r="I1" s="1717" t="s">
        <v>4748</v>
      </c>
      <c r="K1" s="1717" t="s">
        <v>7289</v>
      </c>
    </row>
    <row r="2" spans="1:11" s="1632" customFormat="1" ht="21.75" hidden="1" customHeight="1">
      <c r="A2" s="1630"/>
      <c r="B2" s="1631">
        <v>2</v>
      </c>
      <c r="C2" s="1630">
        <v>3</v>
      </c>
      <c r="D2" s="1345">
        <v>4</v>
      </c>
      <c r="E2" s="1717"/>
      <c r="F2" s="1632">
        <v>3000</v>
      </c>
    </row>
    <row r="3" spans="1:11" hidden="1">
      <c r="A3" s="2966" t="s">
        <v>6487</v>
      </c>
      <c r="B3" s="2967"/>
      <c r="C3" s="2966" t="s">
        <v>6488</v>
      </c>
      <c r="D3" s="69" t="s">
        <v>6489</v>
      </c>
      <c r="E3" s="2968"/>
      <c r="F3" s="2968">
        <v>7</v>
      </c>
      <c r="G3" s="2968" t="s">
        <v>6490</v>
      </c>
      <c r="H3" s="2968"/>
      <c r="I3" s="2968"/>
      <c r="J3" s="2968" t="str">
        <f>A3</f>
        <v>CXDV3x120</v>
      </c>
      <c r="K3" s="2969" t="str">
        <f t="shared" ref="K3:K66" si="0">A3&amp;C3</f>
        <v>CXDV3x120 Cáp 24kV C/XLPE/DSTA/PVC 3x120mm2</v>
      </c>
    </row>
    <row r="4" spans="1:11" hidden="1">
      <c r="A4" s="2966" t="s">
        <v>6491</v>
      </c>
      <c r="B4" s="2967"/>
      <c r="C4" s="2966" t="s">
        <v>6492</v>
      </c>
      <c r="D4" s="69" t="s">
        <v>6489</v>
      </c>
      <c r="E4" s="2968"/>
      <c r="F4" s="2968">
        <v>7</v>
      </c>
      <c r="G4" s="2968" t="s">
        <v>6490</v>
      </c>
      <c r="H4" s="2968"/>
      <c r="I4" s="2968"/>
      <c r="J4" s="2968" t="str">
        <f t="shared" ref="J4:J67" si="1">A4</f>
        <v>CXDV3x150</v>
      </c>
      <c r="K4" s="2969" t="str">
        <f t="shared" si="0"/>
        <v>CXDV3x150 Cáp 24kV C/XLPE/DSTA/PVC 3x150mm2</v>
      </c>
    </row>
    <row r="5" spans="1:11" hidden="1">
      <c r="A5" s="2966" t="s">
        <v>6493</v>
      </c>
      <c r="B5" s="2967"/>
      <c r="C5" s="2966" t="s">
        <v>6494</v>
      </c>
      <c r="D5" s="69" t="s">
        <v>6489</v>
      </c>
      <c r="E5" s="69"/>
      <c r="F5" s="2968">
        <v>7</v>
      </c>
      <c r="G5" s="2968" t="s">
        <v>6490</v>
      </c>
      <c r="H5" s="69"/>
      <c r="I5" s="69"/>
      <c r="J5" s="2968" t="str">
        <f t="shared" si="1"/>
        <v>CXDV3x185</v>
      </c>
      <c r="K5" s="2969" t="str">
        <f t="shared" si="0"/>
        <v>CXDV3x185 Cáp 24kV C/XLPE/DSTA/PVC 3x185mm2</v>
      </c>
    </row>
    <row r="6" spans="1:11" hidden="1">
      <c r="A6" s="2966" t="s">
        <v>6495</v>
      </c>
      <c r="B6" s="2967"/>
      <c r="C6" s="2966" t="s">
        <v>6496</v>
      </c>
      <c r="D6" s="69" t="s">
        <v>6489</v>
      </c>
      <c r="E6" s="2968"/>
      <c r="F6" s="2968">
        <v>7</v>
      </c>
      <c r="G6" s="2968" t="s">
        <v>6490</v>
      </c>
      <c r="H6" s="2968"/>
      <c r="I6" s="2968"/>
      <c r="J6" s="2968" t="str">
        <f t="shared" si="1"/>
        <v>CXDV3x240</v>
      </c>
      <c r="K6" s="2969" t="str">
        <f t="shared" si="0"/>
        <v>CXDV3x240 Cáp 24kV C/XLPE/DSTA/PVC 3x240mm2</v>
      </c>
    </row>
    <row r="7" spans="1:11" hidden="1">
      <c r="A7" s="2966" t="s">
        <v>6497</v>
      </c>
      <c r="B7" s="2967"/>
      <c r="C7" s="2966" t="s">
        <v>6498</v>
      </c>
      <c r="D7" s="69" t="s">
        <v>6489</v>
      </c>
      <c r="E7" s="2968"/>
      <c r="F7" s="2968">
        <v>7</v>
      </c>
      <c r="G7" s="2968" t="s">
        <v>6490</v>
      </c>
      <c r="H7" s="2968"/>
      <c r="I7" s="2968"/>
      <c r="J7" s="2968" t="str">
        <f t="shared" si="1"/>
        <v>CXDV3x25</v>
      </c>
      <c r="K7" s="2969" t="str">
        <f t="shared" si="0"/>
        <v>CXDV3x25 Cáp 24kV C/XLPE/DSTA/PVC 3x25mm2</v>
      </c>
    </row>
    <row r="8" spans="1:11" hidden="1">
      <c r="A8" s="2966" t="s">
        <v>6499</v>
      </c>
      <c r="B8" s="2967"/>
      <c r="C8" s="2966" t="s">
        <v>6500</v>
      </c>
      <c r="D8" s="69" t="s">
        <v>6489</v>
      </c>
      <c r="E8" s="2968"/>
      <c r="F8" s="2968">
        <v>7</v>
      </c>
      <c r="G8" s="2968" t="s">
        <v>6490</v>
      </c>
      <c r="H8" s="2968"/>
      <c r="I8" s="2968"/>
      <c r="J8" s="2968" t="str">
        <f t="shared" si="1"/>
        <v>CXDV3x35</v>
      </c>
      <c r="K8" s="2969" t="str">
        <f t="shared" si="0"/>
        <v>CXDV3x35 Cáp 24kV C/XLPE/DSTA/PVC 3x35mm2</v>
      </c>
    </row>
    <row r="9" spans="1:11" hidden="1">
      <c r="A9" s="2966" t="s">
        <v>6501</v>
      </c>
      <c r="B9" s="2967"/>
      <c r="C9" s="2966" t="s">
        <v>6502</v>
      </c>
      <c r="D9" s="69" t="s">
        <v>6489</v>
      </c>
      <c r="E9" s="2968"/>
      <c r="F9" s="2968">
        <v>7</v>
      </c>
      <c r="G9" s="2968" t="s">
        <v>6490</v>
      </c>
      <c r="H9" s="2968"/>
      <c r="I9" s="2968"/>
      <c r="J9" s="2968" t="str">
        <f t="shared" si="1"/>
        <v>CXDV3x50</v>
      </c>
      <c r="K9" s="2969" t="str">
        <f t="shared" si="0"/>
        <v>CXDV3x50 Cáp 24kV C/XLPE/DSTA/PVC 3x50mm2</v>
      </c>
    </row>
    <row r="10" spans="1:11" hidden="1">
      <c r="A10" s="2966" t="s">
        <v>6503</v>
      </c>
      <c r="B10" s="2967"/>
      <c r="C10" s="2966" t="s">
        <v>6504</v>
      </c>
      <c r="D10" s="69" t="s">
        <v>6489</v>
      </c>
      <c r="E10" s="2968"/>
      <c r="F10" s="2968">
        <v>7</v>
      </c>
      <c r="G10" s="2968" t="s">
        <v>6490</v>
      </c>
      <c r="H10" s="2968"/>
      <c r="I10" s="2968"/>
      <c r="J10" s="2968" t="str">
        <f t="shared" si="1"/>
        <v>CXDV3x70</v>
      </c>
      <c r="K10" s="2969" t="str">
        <f t="shared" si="0"/>
        <v>CXDV3x70 Cáp 24kV C/XLPE/DSTA/PVC 3x70mm2</v>
      </c>
    </row>
    <row r="11" spans="1:11" hidden="1">
      <c r="A11" s="2966" t="s">
        <v>6505</v>
      </c>
      <c r="B11" s="2967"/>
      <c r="C11" s="2966" t="s">
        <v>6506</v>
      </c>
      <c r="D11" s="69" t="s">
        <v>6489</v>
      </c>
      <c r="E11" s="2968"/>
      <c r="F11" s="2968">
        <v>7</v>
      </c>
      <c r="G11" s="2968" t="s">
        <v>6490</v>
      </c>
      <c r="H11" s="2968"/>
      <c r="I11" s="2968"/>
      <c r="J11" s="2968" t="str">
        <f t="shared" si="1"/>
        <v>CXDV3x95</v>
      </c>
      <c r="K11" s="2969" t="str">
        <f t="shared" si="0"/>
        <v>CXDV3x95 Cáp 24kV C/XLPE/DSTA/PVC 3x95mm2</v>
      </c>
    </row>
    <row r="12" spans="1:11" hidden="1">
      <c r="A12" s="2966" t="s">
        <v>6507</v>
      </c>
      <c r="B12" s="2967"/>
      <c r="C12" s="2966" t="s">
        <v>6508</v>
      </c>
      <c r="D12" s="69" t="s">
        <v>2379</v>
      </c>
      <c r="E12" s="2968"/>
      <c r="F12" s="2968">
        <v>9</v>
      </c>
      <c r="G12" s="2968" t="s">
        <v>6509</v>
      </c>
      <c r="H12" s="2968"/>
      <c r="I12" s="2968"/>
      <c r="J12" s="2968" t="str">
        <f t="shared" si="1"/>
        <v>DS630</v>
      </c>
      <c r="K12" s="2969" t="str">
        <f t="shared" si="0"/>
        <v xml:space="preserve">DS630 DS 3P - 24KV - 630A  </v>
      </c>
    </row>
    <row r="13" spans="1:11" hidden="1">
      <c r="A13" s="2966" t="s">
        <v>6510</v>
      </c>
      <c r="B13" s="2967"/>
      <c r="C13" s="2966" t="s">
        <v>6511</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6512</v>
      </c>
      <c r="B14" s="2967"/>
      <c r="C14" s="2966" t="s">
        <v>6513</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6514</v>
      </c>
      <c r="B15" s="2967"/>
      <c r="C15" s="2966" t="s">
        <v>6515</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6516</v>
      </c>
      <c r="B16" s="2967"/>
      <c r="C16" s="2966" t="s">
        <v>6517</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6518</v>
      </c>
      <c r="B17" s="2967"/>
      <c r="C17" s="2966" t="s">
        <v>6519</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6520</v>
      </c>
      <c r="B18" s="2967"/>
      <c r="C18" s="2966" t="s">
        <v>6521</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6522</v>
      </c>
      <c r="B19" s="2967"/>
      <c r="C19" s="2966" t="s">
        <v>6523</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6524</v>
      </c>
      <c r="B20" s="2967"/>
      <c r="C20" s="2966" t="s">
        <v>6525</v>
      </c>
      <c r="D20" s="69" t="s">
        <v>2379</v>
      </c>
      <c r="E20" s="2968"/>
      <c r="F20" s="2968">
        <v>50</v>
      </c>
      <c r="G20" s="2968" t="s">
        <v>510</v>
      </c>
      <c r="H20" s="2968"/>
      <c r="I20" s="2968"/>
      <c r="J20" s="2968" t="str">
        <f t="shared" si="1"/>
        <v>HCN3x95</v>
      </c>
      <c r="K20" s="2969" t="str">
        <f t="shared" si="0"/>
        <v xml:space="preserve">HCN3x95 Hộp nối cáp ngầm 24kV 3x95mm2 </v>
      </c>
    </row>
    <row r="21" spans="1:11" hidden="1">
      <c r="A21" s="2966" t="s">
        <v>6526</v>
      </c>
      <c r="B21" s="2967"/>
      <c r="C21" s="2966" t="s">
        <v>7324</v>
      </c>
      <c r="D21" s="69" t="s">
        <v>2379</v>
      </c>
      <c r="E21" s="2968"/>
      <c r="F21" s="2968">
        <v>9</v>
      </c>
      <c r="G21" s="2968" t="s">
        <v>6509</v>
      </c>
      <c r="H21" s="2968"/>
      <c r="I21" s="2968"/>
      <c r="J21" s="2968" t="str">
        <f t="shared" si="1"/>
        <v>LBS630</v>
      </c>
      <c r="K21" s="2969" t="str">
        <f t="shared" si="0"/>
        <v>LBS630 LBS SF6 3pha 24kV 630A - 16kA (MBA cấp nguồn + Phụ kiện)</v>
      </c>
    </row>
    <row r="22" spans="1:11" hidden="1">
      <c r="A22" s="2966" t="s">
        <v>6527</v>
      </c>
      <c r="B22" s="2967"/>
      <c r="C22" s="2966" t="s">
        <v>6528</v>
      </c>
      <c r="D22" s="69" t="s">
        <v>2379</v>
      </c>
      <c r="E22" s="2968"/>
      <c r="F22" s="2968">
        <v>9</v>
      </c>
      <c r="G22" s="2968" t="s">
        <v>6509</v>
      </c>
      <c r="H22" s="2968"/>
      <c r="I22" s="2968"/>
      <c r="J22" s="2968" t="str">
        <f t="shared" si="1"/>
        <v>LTD800</v>
      </c>
      <c r="K22" s="2969" t="str">
        <f t="shared" si="0"/>
        <v xml:space="preserve">LTD800 LTD 1P 24KV - 800A </v>
      </c>
    </row>
    <row r="23" spans="1:11" hidden="1">
      <c r="A23" s="2966" t="s">
        <v>6529</v>
      </c>
      <c r="B23" s="2967"/>
      <c r="C23" s="2966" t="s">
        <v>6530</v>
      </c>
      <c r="D23" s="69" t="s">
        <v>2379</v>
      </c>
      <c r="E23" s="2968"/>
      <c r="F23" s="2968">
        <v>9</v>
      </c>
      <c r="G23" s="2968" t="s">
        <v>6509</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6509</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6509</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6509</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6509</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6509</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6509</v>
      </c>
      <c r="H29" s="2968"/>
      <c r="I29" s="2968"/>
      <c r="J29" s="2968" t="str">
        <f t="shared" si="1"/>
        <v>ACB4000</v>
      </c>
      <c r="K29" s="2969" t="str">
        <f t="shared" si="0"/>
        <v>ACB4000ACB 3P - 4000A - 85KA (nạp lò xo bằng tay)</v>
      </c>
    </row>
    <row r="30" spans="1:11" hidden="1">
      <c r="A30" s="2966" t="s">
        <v>5605</v>
      </c>
      <c r="B30" s="2967" t="s">
        <v>5602</v>
      </c>
      <c r="C30" s="2966" t="s">
        <v>5606</v>
      </c>
      <c r="D30" s="69" t="s">
        <v>2547</v>
      </c>
      <c r="E30" s="2968"/>
      <c r="F30" s="2968">
        <v>4</v>
      </c>
      <c r="G30" s="2968" t="s">
        <v>6509</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6509</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6509</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6509</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6509</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6509</v>
      </c>
      <c r="H36" s="2968"/>
      <c r="I36" s="2968"/>
      <c r="J36" s="2968" t="str">
        <f t="shared" si="1"/>
        <v>ATM40A</v>
      </c>
      <c r="K36" s="2969" t="str">
        <f t="shared" si="0"/>
        <v>ATM40AAptomat 2 cực 220V - 40A - 7,5kA</v>
      </c>
    </row>
    <row r="37" spans="1:11" hidden="1">
      <c r="A37" s="2966" t="s">
        <v>5582</v>
      </c>
      <c r="B37" s="2967"/>
      <c r="C37" s="2966" t="s">
        <v>5583</v>
      </c>
      <c r="D37" s="69" t="s">
        <v>2547</v>
      </c>
      <c r="E37" s="2968"/>
      <c r="F37" s="2968">
        <v>4</v>
      </c>
      <c r="G37" s="2968" t="s">
        <v>6509</v>
      </c>
      <c r="H37" s="2968"/>
      <c r="I37" s="2968"/>
      <c r="J37" s="2968" t="str">
        <f t="shared" si="1"/>
        <v>ATM50A</v>
      </c>
      <c r="K37" s="2969" t="str">
        <f t="shared" si="0"/>
        <v>ATM50AAptomat 2 cực 220V - 50A - 15kA</v>
      </c>
    </row>
    <row r="38" spans="1:11" hidden="1">
      <c r="A38" s="2966" t="s">
        <v>5584</v>
      </c>
      <c r="B38" s="2967"/>
      <c r="C38" s="2966" t="s">
        <v>5585</v>
      </c>
      <c r="D38" s="69" t="s">
        <v>2547</v>
      </c>
      <c r="E38" s="2968"/>
      <c r="F38" s="2968">
        <v>4</v>
      </c>
      <c r="G38" s="2968" t="s">
        <v>6509</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6509</v>
      </c>
      <c r="H39" s="2968"/>
      <c r="I39" s="2968"/>
      <c r="J39" s="2968" t="str">
        <f t="shared" si="1"/>
        <v>ATM100A</v>
      </c>
      <c r="K39" s="2969" t="str">
        <f t="shared" si="0"/>
        <v>ATM100AAptomat 2 cực 220V -100A</v>
      </c>
    </row>
    <row r="40" spans="1:11" hidden="1">
      <c r="A40" s="2966" t="s">
        <v>5588</v>
      </c>
      <c r="B40" s="2967"/>
      <c r="C40" s="2966" t="s">
        <v>5589</v>
      </c>
      <c r="D40" s="69" t="s">
        <v>2547</v>
      </c>
      <c r="E40" s="2968"/>
      <c r="F40" s="2968">
        <v>4</v>
      </c>
      <c r="G40" s="2968" t="s">
        <v>6509</v>
      </c>
      <c r="H40" s="2968"/>
      <c r="I40" s="2968"/>
      <c r="J40" s="2968" t="str">
        <f t="shared" si="1"/>
        <v>ATM125A</v>
      </c>
      <c r="K40" s="2969" t="str">
        <f t="shared" si="0"/>
        <v>ATM125AAptomat 2 cực 220V -125A-30kA</v>
      </c>
    </row>
    <row r="41" spans="1:11" hidden="1">
      <c r="A41" s="2966" t="s">
        <v>5586</v>
      </c>
      <c r="B41" s="2967"/>
      <c r="C41" s="2966" t="s">
        <v>5587</v>
      </c>
      <c r="D41" s="69" t="s">
        <v>2547</v>
      </c>
      <c r="E41" s="2968"/>
      <c r="F41" s="2968">
        <v>4</v>
      </c>
      <c r="G41" s="2968" t="s">
        <v>6509</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5624</v>
      </c>
      <c r="B46" s="2967"/>
      <c r="C46" s="2966" t="s">
        <v>5625</v>
      </c>
      <c r="D46" s="69" t="s">
        <v>2547</v>
      </c>
      <c r="E46" s="2968"/>
      <c r="F46" s="2968">
        <v>50</v>
      </c>
      <c r="G46" s="2968" t="s">
        <v>510</v>
      </c>
      <c r="H46" s="2968"/>
      <c r="I46" s="2968"/>
      <c r="J46" s="2968" t="str">
        <f t="shared" si="1"/>
        <v>BANGdc</v>
      </c>
      <c r="K46" s="2969" t="str">
        <f t="shared" si="0"/>
        <v>BANGdcBảng báo độ cao</v>
      </c>
    </row>
    <row r="47" spans="1:11" hidden="1">
      <c r="A47" s="2966" t="s">
        <v>6531</v>
      </c>
      <c r="B47" s="2967"/>
      <c r="C47" s="2966" t="s">
        <v>6532</v>
      </c>
      <c r="D47" s="69" t="s">
        <v>2433</v>
      </c>
      <c r="E47" s="2968"/>
      <c r="F47" s="2968">
        <v>50</v>
      </c>
      <c r="G47" s="2968" t="s">
        <v>510</v>
      </c>
      <c r="H47" s="2968"/>
      <c r="I47" s="2968"/>
      <c r="J47" s="2968" t="str">
        <f t="shared" si="1"/>
        <v>BANGNH</v>
      </c>
      <c r="K47" s="2969" t="str">
        <f t="shared" si="0"/>
        <v>BANGNHBảng cảnh báo nguy hiểm</v>
      </c>
    </row>
    <row r="48" spans="1:11" hidden="1">
      <c r="A48" s="2966" t="s">
        <v>6533</v>
      </c>
      <c r="B48" s="2967"/>
      <c r="C48" s="2966" t="s">
        <v>6534</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6535</v>
      </c>
      <c r="B51" s="2967"/>
      <c r="C51" s="2966" t="s">
        <v>6536</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6537</v>
      </c>
      <c r="B52" s="2967"/>
      <c r="C52" s="2966" t="s">
        <v>6538</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6539</v>
      </c>
      <c r="B53" s="2967"/>
      <c r="C53" s="2966" t="s">
        <v>6540</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5713</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6541</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6542</v>
      </c>
      <c r="B58" s="2967"/>
      <c r="C58" s="2966" t="s">
        <v>6543</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6544</v>
      </c>
      <c r="B59" s="2967"/>
      <c r="C59" s="2966" t="s">
        <v>6545</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6009</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6546</v>
      </c>
      <c r="B62" s="2967"/>
      <c r="C62" s="2966" t="s">
        <v>7312</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6547</v>
      </c>
      <c r="B64" s="2967"/>
      <c r="C64" s="2966" t="s">
        <v>6548</v>
      </c>
      <c r="D64" s="69" t="s">
        <v>853</v>
      </c>
      <c r="E64" s="2968"/>
      <c r="F64" s="2968">
        <v>2000</v>
      </c>
      <c r="G64" s="2968" t="s">
        <v>510</v>
      </c>
      <c r="H64" s="2968"/>
      <c r="I64" s="2968"/>
      <c r="J64" s="2968" t="str">
        <f t="shared" si="1"/>
        <v>BT12M200</v>
      </c>
      <c r="K64" s="2969" t="str">
        <f t="shared" si="0"/>
        <v>BT12M200Bê tông mác 200 đá 1x2</v>
      </c>
    </row>
    <row r="65" spans="1:11" hidden="1">
      <c r="A65" s="2966" t="s">
        <v>5399</v>
      </c>
      <c r="B65" s="2967"/>
      <c r="C65" s="2966" t="s">
        <v>5400</v>
      </c>
      <c r="D65" s="69" t="s">
        <v>853</v>
      </c>
      <c r="E65" s="2968"/>
      <c r="F65" s="2968">
        <v>3000</v>
      </c>
      <c r="G65" s="2968" t="s">
        <v>510</v>
      </c>
      <c r="H65" s="2968"/>
      <c r="I65" s="2968"/>
      <c r="J65" s="2968" t="str">
        <f t="shared" si="1"/>
        <v>BT200</v>
      </c>
      <c r="K65" s="2969" t="str">
        <f t="shared" si="0"/>
        <v>BT200Bêtông đá 1x2 mac 200</v>
      </c>
    </row>
    <row r="66" spans="1:11" hidden="1">
      <c r="A66" s="2966" t="s">
        <v>5401</v>
      </c>
      <c r="B66" s="2967"/>
      <c r="C66" s="2966" t="s">
        <v>5402</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5525</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5519</v>
      </c>
      <c r="B85" s="2967"/>
      <c r="C85" s="2966" t="s">
        <v>5520</v>
      </c>
      <c r="D85" s="69" t="s">
        <v>2547</v>
      </c>
      <c r="E85" s="2968"/>
      <c r="F85" s="2968">
        <v>2000</v>
      </c>
      <c r="G85" s="2968" t="s">
        <v>510</v>
      </c>
      <c r="H85" s="2968"/>
      <c r="I85" s="2968"/>
      <c r="J85" s="2968" t="str">
        <f t="shared" si="3"/>
        <v>TI1000</v>
      </c>
      <c r="K85" s="2969" t="str">
        <f t="shared" si="2"/>
        <v>TI1000Biến dòng 600V - 1000/5A</v>
      </c>
    </row>
    <row r="86" spans="1:11" hidden="1">
      <c r="A86" s="2966" t="s">
        <v>5521</v>
      </c>
      <c r="B86" s="2967"/>
      <c r="C86" s="2966" t="s">
        <v>5522</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5523</v>
      </c>
      <c r="B89" s="2967"/>
      <c r="C89" s="2966" t="s">
        <v>5524</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6549</v>
      </c>
      <c r="B102" s="2967" t="s">
        <v>6550</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6551</v>
      </c>
      <c r="B104" s="2967" t="s">
        <v>6552</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6553</v>
      </c>
      <c r="B107" s="2967" t="s">
        <v>5309</v>
      </c>
      <c r="C107" s="2966" t="s">
        <v>6554</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6555</v>
      </c>
      <c r="B110" s="2967" t="s">
        <v>6556</v>
      </c>
      <c r="C110" s="2966" t="s">
        <v>6557</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6558</v>
      </c>
      <c r="B113" s="2967" t="s">
        <v>5318</v>
      </c>
      <c r="C113" s="2966" t="s">
        <v>6559</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6560</v>
      </c>
      <c r="B116" s="2967" t="s">
        <v>5067</v>
      </c>
      <c r="C116" s="2966" t="s">
        <v>6561</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6562</v>
      </c>
      <c r="B118" s="2967" t="s">
        <v>5321</v>
      </c>
      <c r="C118" s="2966" t="s">
        <v>6563</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6564</v>
      </c>
      <c r="B123" s="2967" t="s">
        <v>5067</v>
      </c>
      <c r="C123" s="2966" t="s">
        <v>6565</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6566</v>
      </c>
      <c r="B126" s="2967" t="s">
        <v>5312</v>
      </c>
      <c r="C126" s="2966" t="s">
        <v>6567</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6568</v>
      </c>
      <c r="B129" s="2967" t="s">
        <v>5306</v>
      </c>
      <c r="C129" s="2966" t="s">
        <v>6569</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6570</v>
      </c>
      <c r="B133" s="2967" t="s">
        <v>5067</v>
      </c>
      <c r="C133" s="2966" t="s">
        <v>6571</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5165</v>
      </c>
      <c r="B143" s="2967"/>
      <c r="C143" s="2966" t="s">
        <v>5166</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6456</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6572</v>
      </c>
      <c r="B147" s="2967"/>
      <c r="C147" s="2966" t="s">
        <v>6573</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6574</v>
      </c>
      <c r="B148" s="2967" t="s">
        <v>5067</v>
      </c>
      <c r="C148" s="2966" t="s">
        <v>6575</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6576</v>
      </c>
      <c r="B149" s="2967" t="s">
        <v>5067</v>
      </c>
      <c r="C149" s="2966" t="s">
        <v>6577</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6348</v>
      </c>
      <c r="B150" s="2967"/>
      <c r="C150" s="2966" t="s">
        <v>6347</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6349</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6344</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6419</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6421</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6420</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6578</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6578</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6578</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6578</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6578</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6578</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6578</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6578</v>
      </c>
      <c r="H164" s="2968"/>
      <c r="I164" s="2968"/>
      <c r="J164" s="2968" t="str">
        <f t="shared" si="5"/>
        <v xml:space="preserve">MNX15-6 </v>
      </c>
      <c r="K164" s="2969" t="str">
        <f t="shared" si="4"/>
        <v>MNX15-6 Bộ móng neo 1500x600 cho chằng xuống: MNX15-6</v>
      </c>
    </row>
    <row r="165" spans="1:11" hidden="1">
      <c r="A165" s="2966" t="s">
        <v>6579</v>
      </c>
      <c r="B165" s="2967" t="s">
        <v>6556</v>
      </c>
      <c r="C165" s="2966" t="s">
        <v>6580</v>
      </c>
      <c r="D165" s="69" t="s">
        <v>2379</v>
      </c>
      <c r="E165" s="2968"/>
      <c r="F165" s="2968">
        <v>2000</v>
      </c>
      <c r="G165" s="2968" t="s">
        <v>6578</v>
      </c>
      <c r="H165" s="2968"/>
      <c r="I165" s="2968"/>
      <c r="J165" s="2968" t="str">
        <f t="shared" si="5"/>
        <v>NXL-H</v>
      </c>
      <c r="K165" s="2969" t="str">
        <f t="shared" si="4"/>
        <v>NXL-HBộ móng neo xòe cho chằng lệch (HT)</v>
      </c>
    </row>
    <row r="166" spans="1:11" hidden="1">
      <c r="A166" s="2966" t="s">
        <v>6581</v>
      </c>
      <c r="B166" s="2967" t="s">
        <v>5257</v>
      </c>
      <c r="C166" s="2966" t="s">
        <v>6582</v>
      </c>
      <c r="D166" s="69" t="s">
        <v>2379</v>
      </c>
      <c r="E166" s="2968"/>
      <c r="F166" s="2968">
        <v>2000</v>
      </c>
      <c r="G166" s="2968" t="s">
        <v>6578</v>
      </c>
      <c r="H166" s="2968"/>
      <c r="I166" s="2968"/>
      <c r="J166" s="2968" t="str">
        <f t="shared" si="5"/>
        <v>NXL-HD</v>
      </c>
      <c r="K166" s="2969" t="str">
        <f t="shared" si="4"/>
        <v>NXL-HDBộ móng neo xòe cho chằng lệch (HT) - Lỗ đá</v>
      </c>
    </row>
    <row r="167" spans="1:11" hidden="1">
      <c r="A167" s="2966" t="s">
        <v>6583</v>
      </c>
      <c r="B167" s="2967" t="s">
        <v>5315</v>
      </c>
      <c r="C167" s="2966" t="s">
        <v>6584</v>
      </c>
      <c r="D167" s="69" t="s">
        <v>2379</v>
      </c>
      <c r="E167" s="2968"/>
      <c r="F167" s="2968">
        <v>2000</v>
      </c>
      <c r="G167" s="2968" t="s">
        <v>6578</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6578</v>
      </c>
      <c r="H168" s="2968"/>
      <c r="I168" s="2968"/>
      <c r="J168" s="2968" t="str">
        <f t="shared" si="5"/>
        <v>NXL</v>
      </c>
      <c r="K168" s="2969" t="str">
        <f t="shared" si="4"/>
        <v>NXLBộ móng neo xòe cho chằng lệch: NXL</v>
      </c>
    </row>
    <row r="169" spans="1:11" hidden="1">
      <c r="A169" s="2966" t="s">
        <v>6585</v>
      </c>
      <c r="B169" s="2967" t="s">
        <v>6586</v>
      </c>
      <c r="C169" s="2966" t="s">
        <v>6587</v>
      </c>
      <c r="D169" s="69" t="s">
        <v>2379</v>
      </c>
      <c r="E169" s="2968"/>
      <c r="F169" s="2968">
        <v>2000</v>
      </c>
      <c r="G169" s="2968" t="s">
        <v>6578</v>
      </c>
      <c r="H169" s="2968"/>
      <c r="I169" s="2968"/>
      <c r="J169" s="2968" t="str">
        <f t="shared" si="5"/>
        <v>NXX-H</v>
      </c>
      <c r="K169" s="2969" t="str">
        <f t="shared" si="4"/>
        <v>NXX-HBộ móng neo xòe cho chằng xuống (HT)</v>
      </c>
    </row>
    <row r="170" spans="1:11" hidden="1">
      <c r="A170" s="2966" t="s">
        <v>6588</v>
      </c>
      <c r="B170" s="2967" t="s">
        <v>5306</v>
      </c>
      <c r="C170" s="2966" t="s">
        <v>6589</v>
      </c>
      <c r="D170" s="69" t="s">
        <v>2379</v>
      </c>
      <c r="E170" s="2968"/>
      <c r="F170" s="2968">
        <v>2000</v>
      </c>
      <c r="G170" s="2968" t="s">
        <v>6578</v>
      </c>
      <c r="H170" s="2968"/>
      <c r="I170" s="2968"/>
      <c r="J170" s="2968" t="str">
        <f t="shared" si="5"/>
        <v>NXX-HD</v>
      </c>
      <c r="K170" s="2969" t="str">
        <f t="shared" si="4"/>
        <v>NXX-HDBộ móng neo xòe cho chằng xuống (HT) - Lỗ đá</v>
      </c>
    </row>
    <row r="171" spans="1:11" hidden="1">
      <c r="A171" s="2966" t="s">
        <v>6590</v>
      </c>
      <c r="B171" s="2967" t="s">
        <v>5315</v>
      </c>
      <c r="C171" s="2966" t="s">
        <v>6591</v>
      </c>
      <c r="D171" s="69" t="s">
        <v>2379</v>
      </c>
      <c r="E171" s="2968"/>
      <c r="F171" s="2968">
        <v>2000</v>
      </c>
      <c r="G171" s="2968" t="s">
        <v>6578</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6578</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6592</v>
      </c>
      <c r="B174" s="2967" t="s">
        <v>6593</v>
      </c>
      <c r="C174" s="2966" t="s">
        <v>6594</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6595</v>
      </c>
      <c r="B175" s="2967" t="s">
        <v>6596</v>
      </c>
      <c r="C175" s="2966" t="s">
        <v>6597</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6598</v>
      </c>
      <c r="B176" s="2967" t="s">
        <v>6599</v>
      </c>
      <c r="C176" s="2966" t="s">
        <v>6600</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6601</v>
      </c>
      <c r="B177" s="2967" t="s">
        <v>6602</v>
      </c>
      <c r="C177" s="2966" t="s">
        <v>6603</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6604</v>
      </c>
      <c r="B178" s="2967" t="s">
        <v>6605</v>
      </c>
      <c r="C178" s="2966" t="s">
        <v>6606</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6607</v>
      </c>
      <c r="B179" s="2967" t="s">
        <v>5434</v>
      </c>
      <c r="C179" s="2966" t="s">
        <v>6608</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6609</v>
      </c>
      <c r="B180" s="2967" t="s">
        <v>5430</v>
      </c>
      <c r="C180" s="2966" t="s">
        <v>6610</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6611</v>
      </c>
      <c r="B181" s="2967" t="s">
        <v>5430</v>
      </c>
      <c r="C181" s="2966" t="s">
        <v>6612</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6613</v>
      </c>
      <c r="B182" s="2967" t="s">
        <v>5431</v>
      </c>
      <c r="C182" s="2966" t="s">
        <v>6614</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6615</v>
      </c>
      <c r="B187" s="2967"/>
      <c r="C187" s="2966" t="s">
        <v>6616</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6617</v>
      </c>
      <c r="B188" s="2967"/>
      <c r="C188" s="2966" t="s">
        <v>6618</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6452</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6619</v>
      </c>
      <c r="B190" s="2967" t="s">
        <v>6620</v>
      </c>
      <c r="C190" s="2966" t="s">
        <v>6621</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6454</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6622</v>
      </c>
      <c r="B192" s="2967" t="s">
        <v>6623</v>
      </c>
      <c r="C192" s="2966" t="s">
        <v>6454</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6455</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6624</v>
      </c>
      <c r="B194" s="2967"/>
      <c r="C194" s="2966" t="s">
        <v>6455</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6453</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6625</v>
      </c>
      <c r="B197" s="2967" t="s">
        <v>6626</v>
      </c>
      <c r="C197" s="2966" t="s">
        <v>6627</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6628</v>
      </c>
      <c r="B198" s="2967" t="s">
        <v>6626</v>
      </c>
      <c r="C198" s="2966" t="s">
        <v>6629</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6630</v>
      </c>
      <c r="B199" s="2967" t="s">
        <v>6631</v>
      </c>
      <c r="C199" s="2966" t="s">
        <v>6632</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6633</v>
      </c>
      <c r="B200" s="2967" t="s">
        <v>6631</v>
      </c>
      <c r="C200" s="2966" t="s">
        <v>6634</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6635</v>
      </c>
      <c r="B204" s="2967" t="s">
        <v>6636</v>
      </c>
      <c r="C204" s="2966" t="s">
        <v>6637</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6638</v>
      </c>
      <c r="B206" s="2967" t="s">
        <v>6639</v>
      </c>
      <c r="C206" s="2966" t="s">
        <v>6640</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6641</v>
      </c>
      <c r="B218" s="2967" t="s">
        <v>6636</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6642</v>
      </c>
      <c r="B219" s="2967" t="s">
        <v>6643</v>
      </c>
      <c r="C219" s="2966" t="s">
        <v>6644</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6645</v>
      </c>
      <c r="B220" s="2967" t="s">
        <v>6643</v>
      </c>
      <c r="C220" s="2966" t="s">
        <v>6646</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6647</v>
      </c>
      <c r="B228" s="2967" t="s">
        <v>6631</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6648</v>
      </c>
      <c r="B230" s="2967" t="s">
        <v>6649</v>
      </c>
      <c r="C230" s="2966" t="s">
        <v>6650</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6651</v>
      </c>
      <c r="B231" s="2967" t="s">
        <v>6652</v>
      </c>
      <c r="C231" s="2966" t="s">
        <v>6653</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6654</v>
      </c>
      <c r="B233" s="2967" t="s">
        <v>6636</v>
      </c>
      <c r="C233" s="2966" t="s">
        <v>6655</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6656</v>
      </c>
      <c r="B235" s="2967" t="s">
        <v>6657</v>
      </c>
      <c r="C235" s="2966" t="s">
        <v>6658</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6659</v>
      </c>
      <c r="B236" s="2967" t="s">
        <v>6631</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6660</v>
      </c>
      <c r="B238" s="2967" t="s">
        <v>5229</v>
      </c>
      <c r="C238" s="2966" t="s">
        <v>6661</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6662</v>
      </c>
      <c r="B239" s="2967" t="s">
        <v>6663</v>
      </c>
      <c r="C239" s="2966" t="s">
        <v>6664</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6665</v>
      </c>
      <c r="B241" s="2967" t="s">
        <v>6636</v>
      </c>
      <c r="C241" s="2966" t="s">
        <v>6666</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6667</v>
      </c>
      <c r="B243" s="2967" t="s">
        <v>6668</v>
      </c>
      <c r="C243" s="2966" t="s">
        <v>6669</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6670</v>
      </c>
      <c r="B270" s="2967"/>
      <c r="C270" s="2966" t="s">
        <v>6671</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6672</v>
      </c>
      <c r="B295" s="2967"/>
      <c r="C295" s="2966" t="s">
        <v>6673</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6674</v>
      </c>
      <c r="B298" s="2967"/>
      <c r="C298" s="2966" t="s">
        <v>6675</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6676</v>
      </c>
      <c r="B302" s="2967"/>
      <c r="C302" s="2966" t="s">
        <v>6677</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6678</v>
      </c>
      <c r="B306" s="2967"/>
      <c r="C306" s="2966" t="s">
        <v>6679</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6680</v>
      </c>
      <c r="B309" s="2967"/>
      <c r="C309" s="2966" t="s">
        <v>6681</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6682</v>
      </c>
      <c r="B311" s="2967"/>
      <c r="C311" s="2966" t="s">
        <v>6683</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6684</v>
      </c>
      <c r="B313" s="2967"/>
      <c r="C313" s="2966" t="s">
        <v>6685</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6686</v>
      </c>
      <c r="B316" s="2967"/>
      <c r="C316" s="2966" t="s">
        <v>6687</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6424</v>
      </c>
      <c r="B319" s="2973"/>
      <c r="C319" s="2966" t="s">
        <v>6425</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6688</v>
      </c>
      <c r="B331" s="2967"/>
      <c r="C331" s="2966" t="s">
        <v>6689</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6690</v>
      </c>
      <c r="B334" s="2967" t="s">
        <v>1012</v>
      </c>
      <c r="C334" s="2966" t="s">
        <v>6691</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6692</v>
      </c>
      <c r="B338" s="2967"/>
      <c r="C338" s="2966" t="s">
        <v>6693</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6694</v>
      </c>
      <c r="B340" s="2967"/>
      <c r="C340" s="2966" t="s">
        <v>6695</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6696</v>
      </c>
      <c r="B351" s="2967"/>
      <c r="C351" s="2966" t="s">
        <v>6697</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6698</v>
      </c>
      <c r="B354" s="2967"/>
      <c r="C354" s="2966" t="s">
        <v>6699</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6700</v>
      </c>
      <c r="B357" s="2967"/>
      <c r="C357" s="2966" t="s">
        <v>6701</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6702</v>
      </c>
      <c r="B358" s="2967"/>
      <c r="C358" s="2966" t="s">
        <v>6703</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6704</v>
      </c>
      <c r="B359" s="2967"/>
      <c r="C359" s="2966" t="s">
        <v>6705</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6706</v>
      </c>
      <c r="B361" s="2967"/>
      <c r="C361" s="2966" t="s">
        <v>6707</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6708</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6708</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6708</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6708</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6708</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6708</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6490</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6490</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6490</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6490</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6490</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6490</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6490</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6490</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6490</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6490</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6490</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6490</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6490</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6490</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6490</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6490</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6490</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6490</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6490</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6490</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6490</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6490</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6490</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6490</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6490</v>
      </c>
      <c r="H397" s="2968">
        <v>120</v>
      </c>
      <c r="I397" s="2968"/>
      <c r="J397" s="2968" t="str">
        <f t="shared" si="13"/>
        <v>XLPE95AC</v>
      </c>
      <c r="K397" s="2969" t="str">
        <f t="shared" si="12"/>
        <v>XLPE95ACCáp 24KV AC/XLPE/PVC 95mm2</v>
      </c>
    </row>
    <row r="398" spans="1:11" hidden="1">
      <c r="A398" s="2966" t="s">
        <v>6709</v>
      </c>
      <c r="B398" s="2967"/>
      <c r="C398" s="2966" t="s">
        <v>6710</v>
      </c>
      <c r="D398" s="69" t="s">
        <v>2526</v>
      </c>
      <c r="E398" s="2968"/>
      <c r="F398" s="2968">
        <v>8</v>
      </c>
      <c r="G398" s="2968" t="s">
        <v>6490</v>
      </c>
      <c r="H398" s="2968">
        <v>85</v>
      </c>
      <c r="I398" s="2968"/>
      <c r="J398" s="2968" t="str">
        <f t="shared" si="13"/>
        <v>ACX120</v>
      </c>
      <c r="K398" s="2969" t="str">
        <f t="shared" si="12"/>
        <v>ACX120Cáp 24KV ACX 120mm2</v>
      </c>
    </row>
    <row r="399" spans="1:11" hidden="1">
      <c r="A399" s="2966" t="s">
        <v>6711</v>
      </c>
      <c r="B399" s="2967"/>
      <c r="C399" s="2966" t="s">
        <v>6712</v>
      </c>
      <c r="D399" s="69" t="s">
        <v>2526</v>
      </c>
      <c r="E399" s="2968"/>
      <c r="F399" s="2968">
        <v>8</v>
      </c>
      <c r="G399" s="2968" t="s">
        <v>6490</v>
      </c>
      <c r="H399" s="2968">
        <v>70</v>
      </c>
      <c r="I399" s="2968"/>
      <c r="J399" s="2968" t="str">
        <f t="shared" si="13"/>
        <v>ACX150</v>
      </c>
      <c r="K399" s="2969" t="str">
        <f t="shared" si="12"/>
        <v>ACX150Cáp 24KV ACX 150mm2</v>
      </c>
    </row>
    <row r="400" spans="1:11" hidden="1">
      <c r="A400" s="2966" t="s">
        <v>6713</v>
      </c>
      <c r="B400" s="2967"/>
      <c r="C400" s="2966" t="s">
        <v>6714</v>
      </c>
      <c r="D400" s="69" t="s">
        <v>2526</v>
      </c>
      <c r="E400" s="2968"/>
      <c r="F400" s="2968">
        <v>8</v>
      </c>
      <c r="G400" s="2968" t="s">
        <v>6490</v>
      </c>
      <c r="H400" s="2968">
        <v>50</v>
      </c>
      <c r="I400" s="2968"/>
      <c r="J400" s="2968" t="str">
        <f t="shared" si="13"/>
        <v>ACX185</v>
      </c>
      <c r="K400" s="2969" t="str">
        <f t="shared" si="12"/>
        <v>ACX185Cáp 24KV ACX 185mm2</v>
      </c>
    </row>
    <row r="401" spans="1:11" hidden="1">
      <c r="A401" s="2966" t="s">
        <v>6715</v>
      </c>
      <c r="B401" s="2967"/>
      <c r="C401" s="2966" t="s">
        <v>6716</v>
      </c>
      <c r="D401" s="69" t="s">
        <v>2526</v>
      </c>
      <c r="E401" s="2968"/>
      <c r="F401" s="2968">
        <v>8</v>
      </c>
      <c r="G401" s="2968" t="s">
        <v>6490</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6490</v>
      </c>
      <c r="H402" s="2968"/>
      <c r="I402" s="2968"/>
      <c r="J402" s="2968" t="str">
        <f t="shared" si="13"/>
        <v>ACXV50</v>
      </c>
      <c r="K402" s="2969" t="str">
        <f t="shared" si="12"/>
        <v>ACXV50Cáp 24KV ACX 50mm2</v>
      </c>
    </row>
    <row r="403" spans="1:11" hidden="1">
      <c r="A403" s="2966" t="s">
        <v>6717</v>
      </c>
      <c r="B403" s="2967"/>
      <c r="C403" s="2966" t="s">
        <v>6718</v>
      </c>
      <c r="D403" s="69" t="s">
        <v>2526</v>
      </c>
      <c r="E403" s="2968"/>
      <c r="F403" s="2968">
        <v>8</v>
      </c>
      <c r="G403" s="2968" t="s">
        <v>6490</v>
      </c>
      <c r="H403" s="2968"/>
      <c r="I403" s="2968"/>
      <c r="J403" s="2968" t="str">
        <f t="shared" si="13"/>
        <v>ACX70</v>
      </c>
      <c r="K403" s="2969" t="str">
        <f t="shared" si="12"/>
        <v>ACX70Cáp 24KV ACX 70mm2</v>
      </c>
    </row>
    <row r="404" spans="1:11" hidden="1">
      <c r="A404" s="2966" t="s">
        <v>6719</v>
      </c>
      <c r="B404" s="2967"/>
      <c r="C404" s="2966" t="s">
        <v>6720</v>
      </c>
      <c r="D404" s="69" t="s">
        <v>2526</v>
      </c>
      <c r="E404" s="2968"/>
      <c r="F404" s="2968">
        <v>8</v>
      </c>
      <c r="G404" s="2968" t="s">
        <v>6490</v>
      </c>
      <c r="H404" s="2968"/>
      <c r="I404" s="2968"/>
      <c r="J404" s="2968" t="str">
        <f t="shared" si="13"/>
        <v>ACX95</v>
      </c>
      <c r="K404" s="2969" t="str">
        <f t="shared" si="12"/>
        <v>ACX95Cáp 24KV ACX 95mm2</v>
      </c>
    </row>
    <row r="405" spans="1:11" ht="26.4" hidden="1">
      <c r="A405" s="2971" t="s">
        <v>6412</v>
      </c>
      <c r="B405" s="2967"/>
      <c r="C405" s="2966" t="s">
        <v>6333</v>
      </c>
      <c r="D405" s="69" t="s">
        <v>2526</v>
      </c>
      <c r="E405" s="2968"/>
      <c r="F405" s="2968">
        <v>8</v>
      </c>
      <c r="G405" s="2968" t="s">
        <v>6490</v>
      </c>
      <c r="H405" s="2968"/>
      <c r="I405" s="2968"/>
      <c r="J405" s="2968" t="str">
        <f t="shared" si="13"/>
        <v xml:space="preserve">ACXH120
</v>
      </c>
      <c r="K405" s="2969" t="str">
        <f t="shared" si="12"/>
        <v>ACXH120
Cáp 24KV ACXH 120mm2</v>
      </c>
    </row>
    <row r="406" spans="1:11" hidden="1">
      <c r="A406" s="2966" t="s">
        <v>6721</v>
      </c>
      <c r="B406" s="2967"/>
      <c r="C406" s="2966" t="s">
        <v>6722</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6437</v>
      </c>
      <c r="B407" s="2967"/>
      <c r="C407" s="2966" t="s">
        <v>6484</v>
      </c>
      <c r="D407" s="69" t="s">
        <v>2526</v>
      </c>
      <c r="E407" s="2968"/>
      <c r="F407" s="2968">
        <v>8</v>
      </c>
      <c r="G407" s="2968" t="s">
        <v>6490</v>
      </c>
      <c r="H407" s="2968"/>
      <c r="I407" s="2968"/>
      <c r="J407" s="2968" t="str">
        <f t="shared" si="13"/>
        <v>ACXH50</v>
      </c>
      <c r="K407" s="2969" t="str">
        <f t="shared" si="12"/>
        <v>ACXH50Cáp 24KV ACXH 50mm2</v>
      </c>
    </row>
    <row r="408" spans="1:11" hidden="1">
      <c r="A408" s="2971" t="s">
        <v>6411</v>
      </c>
      <c r="B408" s="2967"/>
      <c r="C408" s="2966" t="s">
        <v>6413</v>
      </c>
      <c r="D408" s="69" t="s">
        <v>2526</v>
      </c>
      <c r="E408" s="2968"/>
      <c r="F408" s="2968">
        <v>8</v>
      </c>
      <c r="G408" s="2968" t="s">
        <v>6490</v>
      </c>
      <c r="H408" s="2968"/>
      <c r="I408" s="2968"/>
      <c r="J408" s="2968" t="str">
        <f t="shared" si="13"/>
        <v>ACXH70</v>
      </c>
      <c r="K408" s="2969" t="str">
        <f t="shared" si="12"/>
        <v>ACXH70Cáp 24KV ACXH 70mm2</v>
      </c>
    </row>
    <row r="409" spans="1:11" hidden="1">
      <c r="A409" s="2966" t="s">
        <v>6410</v>
      </c>
      <c r="B409" s="2967"/>
      <c r="C409" s="2966" t="s">
        <v>5012</v>
      </c>
      <c r="D409" s="69" t="s">
        <v>2526</v>
      </c>
      <c r="E409" s="2968"/>
      <c r="F409" s="2968">
        <v>8</v>
      </c>
      <c r="G409" s="2968" t="s">
        <v>6490</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6490</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6490</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6490</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6490</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6490</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6490</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6490</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6490</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6490</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6490</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6490</v>
      </c>
      <c r="H420" s="2968"/>
      <c r="I420" s="2968"/>
      <c r="J420" s="2968" t="str">
        <f t="shared" si="13"/>
        <v>XLPE395D</v>
      </c>
      <c r="K420" s="2969" t="str">
        <f t="shared" si="12"/>
        <v>XLPE395DCáp 24kV C/XLPE/DSTA/PVC3x95mm2</v>
      </c>
    </row>
    <row r="421" spans="1:11" hidden="1">
      <c r="A421" s="2966" t="s">
        <v>6723</v>
      </c>
      <c r="B421" s="2967"/>
      <c r="C421" s="2966" t="s">
        <v>2703</v>
      </c>
      <c r="D421" s="69" t="s">
        <v>2526</v>
      </c>
      <c r="E421" s="2968"/>
      <c r="F421" s="2968">
        <v>7</v>
      </c>
      <c r="G421" s="2968" t="s">
        <v>6490</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6490</v>
      </c>
      <c r="H422" s="2968"/>
      <c r="I422" s="2968"/>
      <c r="J422" s="2968" t="str">
        <f t="shared" si="13"/>
        <v>XLPE120</v>
      </c>
      <c r="K422" s="2969" t="str">
        <f t="shared" si="12"/>
        <v>XLPE120Cáp 24KV C/XLPE/PVC 120mm2</v>
      </c>
    </row>
    <row r="423" spans="1:11" hidden="1">
      <c r="A423" s="2966" t="s">
        <v>6724</v>
      </c>
      <c r="B423" s="2967"/>
      <c r="C423" s="2966" t="s">
        <v>2704</v>
      </c>
      <c r="D423" s="69" t="s">
        <v>2526</v>
      </c>
      <c r="E423" s="2968"/>
      <c r="F423" s="2968">
        <v>7</v>
      </c>
      <c r="G423" s="2968" t="s">
        <v>6490</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6490</v>
      </c>
      <c r="H424" s="2968"/>
      <c r="I424" s="2968"/>
      <c r="J424" s="2968" t="str">
        <f t="shared" si="13"/>
        <v>XLPE150</v>
      </c>
      <c r="K424" s="2969" t="str">
        <f t="shared" si="12"/>
        <v>XLPE150Cáp 24KV C/XLPE/PVC 150mm2</v>
      </c>
    </row>
    <row r="425" spans="1:11" hidden="1">
      <c r="A425" s="2966" t="s">
        <v>6725</v>
      </c>
      <c r="B425" s="2967"/>
      <c r="C425" s="2966" t="s">
        <v>2705</v>
      </c>
      <c r="D425" s="69" t="s">
        <v>2526</v>
      </c>
      <c r="E425" s="2968"/>
      <c r="F425" s="2968">
        <v>7</v>
      </c>
      <c r="G425" s="2968" t="s">
        <v>6490</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6490</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6490</v>
      </c>
      <c r="H427" s="2968"/>
      <c r="I427" s="2968"/>
      <c r="J427" s="2968" t="str">
        <f t="shared" si="13"/>
        <v>XLPE22</v>
      </c>
      <c r="K427" s="2969" t="str">
        <f t="shared" si="12"/>
        <v>XLPE22Cáp 24KV C/XLPE/PVC 22mm2</v>
      </c>
    </row>
    <row r="428" spans="1:11" hidden="1">
      <c r="A428" s="2966" t="s">
        <v>6726</v>
      </c>
      <c r="B428" s="2967"/>
      <c r="C428" s="2966" t="s">
        <v>2706</v>
      </c>
      <c r="D428" s="69" t="s">
        <v>2526</v>
      </c>
      <c r="E428" s="2968"/>
      <c r="F428" s="2968">
        <v>7</v>
      </c>
      <c r="G428" s="2968" t="s">
        <v>6490</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6490</v>
      </c>
      <c r="H429" s="2968"/>
      <c r="I429" s="2968"/>
      <c r="J429" s="2968" t="str">
        <f t="shared" si="13"/>
        <v>XLPE240</v>
      </c>
      <c r="K429" s="2969" t="str">
        <f t="shared" si="12"/>
        <v>XLPE240Cáp 24KV C/XLPE/PVC 240mm2</v>
      </c>
    </row>
    <row r="430" spans="1:11" hidden="1">
      <c r="A430" s="2966" t="s">
        <v>6727</v>
      </c>
      <c r="B430" s="2967"/>
      <c r="C430" s="2966" t="s">
        <v>2707</v>
      </c>
      <c r="D430" s="69" t="s">
        <v>2526</v>
      </c>
      <c r="E430" s="2968"/>
      <c r="F430" s="2968">
        <v>7</v>
      </c>
      <c r="G430" s="2968" t="s">
        <v>6490</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6490</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6490</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6490</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6490</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6490</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6490</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6490</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6490</v>
      </c>
      <c r="H438" s="2968"/>
      <c r="I438" s="2968"/>
      <c r="J438" s="2968" t="str">
        <f t="shared" si="13"/>
        <v>XLPE70C</v>
      </c>
      <c r="K438" s="2969" t="str">
        <f t="shared" si="12"/>
        <v>XLPE70CCáp 24KV C/XLPE-70mm2</v>
      </c>
    </row>
    <row r="439" spans="1:11" hidden="1">
      <c r="A439" s="2966" t="s">
        <v>6728</v>
      </c>
      <c r="B439" s="2967"/>
      <c r="C439" s="2966" t="s">
        <v>6729</v>
      </c>
      <c r="D439" s="69" t="s">
        <v>6489</v>
      </c>
      <c r="E439" s="2968"/>
      <c r="F439" s="2968">
        <v>7</v>
      </c>
      <c r="G439" s="2968" t="s">
        <v>6490</v>
      </c>
      <c r="H439" s="2968"/>
      <c r="I439" s="2968"/>
      <c r="J439" s="2968" t="str">
        <f t="shared" si="13"/>
        <v>CXVSE3x120</v>
      </c>
      <c r="K439" s="2969" t="str">
        <f t="shared" si="12"/>
        <v>CXVSE3x120Cáp 24kV CXV/SE/DSTA 3x120mm2</v>
      </c>
    </row>
    <row r="440" spans="1:11" hidden="1">
      <c r="A440" s="2966" t="s">
        <v>6730</v>
      </c>
      <c r="B440" s="2967"/>
      <c r="C440" s="2966" t="s">
        <v>6731</v>
      </c>
      <c r="D440" s="69" t="s">
        <v>6489</v>
      </c>
      <c r="E440" s="2968"/>
      <c r="F440" s="2968">
        <v>7</v>
      </c>
      <c r="G440" s="2968" t="s">
        <v>6490</v>
      </c>
      <c r="H440" s="2968"/>
      <c r="I440" s="2968"/>
      <c r="J440" s="2968" t="str">
        <f t="shared" si="13"/>
        <v>CXVSE3x150</v>
      </c>
      <c r="K440" s="2969" t="str">
        <f t="shared" si="12"/>
        <v>CXVSE3x150Cáp 24kV CXV/SE/DSTA 3x150mm2</v>
      </c>
    </row>
    <row r="441" spans="1:11" hidden="1">
      <c r="A441" s="2966" t="s">
        <v>6732</v>
      </c>
      <c r="B441" s="2967"/>
      <c r="C441" s="2966" t="s">
        <v>6733</v>
      </c>
      <c r="D441" s="69" t="s">
        <v>6489</v>
      </c>
      <c r="E441" s="2968"/>
      <c r="F441" s="2968">
        <v>7</v>
      </c>
      <c r="G441" s="2968" t="s">
        <v>6490</v>
      </c>
      <c r="H441" s="2968">
        <v>720</v>
      </c>
      <c r="I441" s="2968"/>
      <c r="J441" s="2968" t="str">
        <f t="shared" si="13"/>
        <v>CXVSE3x185</v>
      </c>
      <c r="K441" s="2969" t="str">
        <f t="shared" si="12"/>
        <v>CXVSE3x185Cáp 24kV CXV/SE/DSTA 3x185mm2</v>
      </c>
    </row>
    <row r="442" spans="1:11" hidden="1">
      <c r="A442" s="2966" t="s">
        <v>6734</v>
      </c>
      <c r="B442" s="2967"/>
      <c r="C442" s="2966" t="s">
        <v>6735</v>
      </c>
      <c r="D442" s="69" t="s">
        <v>6489</v>
      </c>
      <c r="E442" s="2968"/>
      <c r="F442" s="2968">
        <v>7</v>
      </c>
      <c r="G442" s="2968" t="s">
        <v>6490</v>
      </c>
      <c r="H442" s="2968">
        <v>810</v>
      </c>
      <c r="I442" s="2968"/>
      <c r="J442" s="2968" t="str">
        <f t="shared" si="13"/>
        <v>CXVSE3x240</v>
      </c>
      <c r="K442" s="2969" t="str">
        <f t="shared" si="12"/>
        <v>CXVSE3x240Cáp 24kV CXV/SE/DSTA 3x240mm2</v>
      </c>
    </row>
    <row r="443" spans="1:11" hidden="1">
      <c r="A443" s="2966" t="s">
        <v>6736</v>
      </c>
      <c r="B443" s="2967"/>
      <c r="C443" s="2966" t="s">
        <v>6737</v>
      </c>
      <c r="D443" s="69" t="s">
        <v>6489</v>
      </c>
      <c r="E443" s="2968"/>
      <c r="F443" s="2968">
        <v>7</v>
      </c>
      <c r="G443" s="2968" t="s">
        <v>6490</v>
      </c>
      <c r="H443" s="2968">
        <v>920</v>
      </c>
      <c r="I443" s="2968"/>
      <c r="J443" s="2968" t="str">
        <f t="shared" si="13"/>
        <v>CXVSE3x25</v>
      </c>
      <c r="K443" s="2969" t="str">
        <f t="shared" si="12"/>
        <v>CXVSE3x25Cáp 24kV CXV/SE/DSTA 3x25mm2</v>
      </c>
    </row>
    <row r="444" spans="1:11" hidden="1">
      <c r="A444" s="2966" t="s">
        <v>6738</v>
      </c>
      <c r="B444" s="2967"/>
      <c r="C444" s="2966" t="s">
        <v>6739</v>
      </c>
      <c r="D444" s="69" t="s">
        <v>6489</v>
      </c>
      <c r="E444" s="2968"/>
      <c r="F444" s="2968">
        <v>7</v>
      </c>
      <c r="G444" s="2968" t="s">
        <v>6490</v>
      </c>
      <c r="H444" s="2968">
        <v>1190</v>
      </c>
      <c r="I444" s="2968"/>
      <c r="J444" s="2968" t="str">
        <f t="shared" si="13"/>
        <v>CXVSE3x300</v>
      </c>
      <c r="K444" s="2969" t="str">
        <f t="shared" si="12"/>
        <v>CXVSE3x300Cáp 24kV CXV/SE/DSTA 3x300mm2</v>
      </c>
    </row>
    <row r="445" spans="1:11" hidden="1">
      <c r="A445" s="2966" t="s">
        <v>6740</v>
      </c>
      <c r="B445" s="2967"/>
      <c r="C445" s="2966" t="s">
        <v>6741</v>
      </c>
      <c r="D445" s="69" t="s">
        <v>6489</v>
      </c>
      <c r="E445" s="2968"/>
      <c r="F445" s="2968">
        <v>7</v>
      </c>
      <c r="G445" s="2968" t="s">
        <v>6490</v>
      </c>
      <c r="H445" s="2968"/>
      <c r="I445" s="2968"/>
      <c r="J445" s="2968" t="str">
        <f t="shared" si="13"/>
        <v>CXVSE3x35</v>
      </c>
      <c r="K445" s="2969" t="str">
        <f t="shared" si="12"/>
        <v>CXVSE3x35Cáp 24kV CXV/SE/DSTA 3x35mm2</v>
      </c>
    </row>
    <row r="446" spans="1:11" hidden="1">
      <c r="A446" s="2966" t="s">
        <v>6742</v>
      </c>
      <c r="B446" s="2967"/>
      <c r="C446" s="2966" t="s">
        <v>6743</v>
      </c>
      <c r="D446" s="69" t="s">
        <v>6489</v>
      </c>
      <c r="E446" s="2968"/>
      <c r="F446" s="2968">
        <v>7</v>
      </c>
      <c r="G446" s="2968" t="s">
        <v>6490</v>
      </c>
      <c r="H446" s="2968"/>
      <c r="I446" s="2968"/>
      <c r="J446" s="2968" t="str">
        <f t="shared" si="13"/>
        <v>CXVSE3x400</v>
      </c>
      <c r="K446" s="2969" t="str">
        <f t="shared" si="12"/>
        <v>CXVSE3x400Cáp 24kV CXV/SE/DSTA 3x400mm2</v>
      </c>
    </row>
    <row r="447" spans="1:11" hidden="1">
      <c r="A447" s="2966" t="s">
        <v>6744</v>
      </c>
      <c r="B447" s="2967"/>
      <c r="C447" s="2966" t="s">
        <v>6745</v>
      </c>
      <c r="D447" s="69" t="s">
        <v>6489</v>
      </c>
      <c r="E447" s="2968"/>
      <c r="F447" s="2968">
        <v>7</v>
      </c>
      <c r="G447" s="2968" t="s">
        <v>6490</v>
      </c>
      <c r="H447" s="2968"/>
      <c r="I447" s="2968"/>
      <c r="J447" s="2968" t="str">
        <f t="shared" si="13"/>
        <v>CXVSE3x50</v>
      </c>
      <c r="K447" s="2969" t="str">
        <f t="shared" si="12"/>
        <v>CXVSE3x50Cáp 24kV CXV/SE/DSTA 3x50mm2</v>
      </c>
    </row>
    <row r="448" spans="1:11" hidden="1">
      <c r="A448" s="2966" t="s">
        <v>6746</v>
      </c>
      <c r="B448" s="2967"/>
      <c r="C448" s="2966" t="s">
        <v>6747</v>
      </c>
      <c r="D448" s="69" t="s">
        <v>6489</v>
      </c>
      <c r="E448" s="2968"/>
      <c r="F448" s="2968">
        <v>7</v>
      </c>
      <c r="G448" s="2968" t="s">
        <v>6490</v>
      </c>
      <c r="H448" s="2968"/>
      <c r="I448" s="2968"/>
      <c r="J448" s="2968" t="str">
        <f t="shared" si="13"/>
        <v>CXVSE3x70</v>
      </c>
      <c r="K448" s="2969" t="str">
        <f t="shared" si="12"/>
        <v>CXVSE3x70Cáp 24kV CXV/SE/DSTA 3x70mm2</v>
      </c>
    </row>
    <row r="449" spans="1:11" hidden="1">
      <c r="A449" s="2966" t="s">
        <v>6748</v>
      </c>
      <c r="B449" s="2967"/>
      <c r="C449" s="2966" t="s">
        <v>6749</v>
      </c>
      <c r="D449" s="69" t="s">
        <v>6489</v>
      </c>
      <c r="E449" s="2968"/>
      <c r="F449" s="2968">
        <v>7</v>
      </c>
      <c r="G449" s="2968" t="s">
        <v>6490</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6490</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6490</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6490</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6490</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6490</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6490</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6490</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6490</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6490</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6490</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6490</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6490</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6490</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6490</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6490</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6490</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6490</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6490</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6490</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6490</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6490</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6490</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6490</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6490</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6490</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6490</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6490</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6490</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6490</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6750</v>
      </c>
      <c r="B481" s="2967"/>
      <c r="C481" s="2966" t="s">
        <v>6751</v>
      </c>
      <c r="D481" s="69" t="s">
        <v>2526</v>
      </c>
      <c r="E481" s="2968"/>
      <c r="F481" s="2968">
        <v>7</v>
      </c>
      <c r="G481" s="2968" t="s">
        <v>6490</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6490</v>
      </c>
      <c r="H482" s="2968"/>
      <c r="I482" s="2968"/>
      <c r="J482" s="2968" t="str">
        <f t="shared" si="15"/>
        <v>cxv25</v>
      </c>
      <c r="K482" s="2969" t="str">
        <f t="shared" si="14"/>
        <v>cxv25Cáp đồng bọc 24KV-CXV-25</v>
      </c>
    </row>
    <row r="483" spans="1:11" hidden="1">
      <c r="A483" s="2966" t="s">
        <v>6486</v>
      </c>
      <c r="B483" s="2984"/>
      <c r="C483" s="2966" t="s">
        <v>6752</v>
      </c>
      <c r="D483" s="69" t="s">
        <v>2526</v>
      </c>
      <c r="E483" s="2968"/>
      <c r="F483" s="2968">
        <v>7</v>
      </c>
      <c r="G483" s="2968" t="s">
        <v>6490</v>
      </c>
      <c r="H483" s="2968"/>
      <c r="I483" s="2968"/>
      <c r="J483" s="2968" t="str">
        <f t="shared" si="15"/>
        <v>cxv50</v>
      </c>
      <c r="K483" s="2969" t="str">
        <f t="shared" si="14"/>
        <v>cxv50Cáp đồng bọc 24KV-CXV-50</v>
      </c>
    </row>
    <row r="484" spans="1:11" hidden="1">
      <c r="A484" s="2966" t="s">
        <v>6753</v>
      </c>
      <c r="B484" s="2984"/>
      <c r="C484" s="2966" t="s">
        <v>6754</v>
      </c>
      <c r="D484" s="69" t="s">
        <v>2526</v>
      </c>
      <c r="E484" s="2968"/>
      <c r="F484" s="2968">
        <v>7</v>
      </c>
      <c r="G484" s="2968" t="s">
        <v>6490</v>
      </c>
      <c r="H484" s="2968"/>
      <c r="I484" s="2968"/>
      <c r="J484" s="2968" t="str">
        <f t="shared" si="15"/>
        <v>cxv70</v>
      </c>
      <c r="K484" s="2969" t="str">
        <f t="shared" si="14"/>
        <v>cxv70Cáp đồng bọc 24KV-CXV-70</v>
      </c>
    </row>
    <row r="485" spans="1:11" hidden="1">
      <c r="A485" s="2966" t="s">
        <v>6400</v>
      </c>
      <c r="B485" s="2984"/>
      <c r="C485" s="2966" t="s">
        <v>6401</v>
      </c>
      <c r="D485" s="69" t="s">
        <v>2526</v>
      </c>
      <c r="E485" s="2968"/>
      <c r="F485" s="2968">
        <v>7</v>
      </c>
      <c r="G485" s="2968" t="s">
        <v>6490</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6509</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6509</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6509</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6509</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6509</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6509</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6509</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6509</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6509</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6509</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6509</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6509</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6509</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6509</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6509</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6509</v>
      </c>
      <c r="H501" s="2968"/>
      <c r="I501" s="2968"/>
      <c r="J501" s="2968" t="str">
        <f t="shared" si="15"/>
        <v>cv95</v>
      </c>
      <c r="K501" s="2969" t="str">
        <f t="shared" si="14"/>
        <v>cv95Cáp đồng bọc CV95</v>
      </c>
    </row>
    <row r="502" spans="1:11" hidden="1">
      <c r="A502" s="2966" t="s">
        <v>6755</v>
      </c>
      <c r="B502" s="2967"/>
      <c r="C502" s="2966" t="s">
        <v>6756</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6757</v>
      </c>
      <c r="B503" s="2967"/>
      <c r="C503" s="2966" t="s">
        <v>6758</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6759</v>
      </c>
      <c r="B504" s="2967"/>
      <c r="C504" s="2966" t="s">
        <v>6760</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6761</v>
      </c>
      <c r="B505" s="2967"/>
      <c r="C505" s="2966" t="s">
        <v>6762</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6763</v>
      </c>
      <c r="B506" s="2967"/>
      <c r="C506" s="2966" t="s">
        <v>6764</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6765</v>
      </c>
      <c r="B507" s="2967"/>
      <c r="C507" s="2966" t="s">
        <v>6766</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6767</v>
      </c>
      <c r="B508" s="2967"/>
      <c r="C508" s="2981" t="s">
        <v>6768</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6769</v>
      </c>
      <c r="B509" s="2967"/>
      <c r="C509" s="2966" t="s">
        <v>6770</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6771</v>
      </c>
      <c r="B510" s="2967"/>
      <c r="C510" s="2966" t="s">
        <v>6772</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6773</v>
      </c>
      <c r="B511" s="2967"/>
      <c r="C511" s="2966" t="s">
        <v>6774</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5694</v>
      </c>
      <c r="B520" s="2967"/>
      <c r="C520" s="2966" t="s">
        <v>5695</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6775</v>
      </c>
      <c r="B521" s="2967"/>
      <c r="C521" s="2966" t="s">
        <v>6776</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6777</v>
      </c>
      <c r="B522" s="2967"/>
      <c r="C522" s="2966" t="s">
        <v>6778</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6779</v>
      </c>
      <c r="B523" s="2967"/>
      <c r="C523" s="2966" t="s">
        <v>6780</v>
      </c>
      <c r="D523" s="69" t="s">
        <v>6489</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6490</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6490</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6490</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6490</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6490</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6490</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6490</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6490</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6490</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6490</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6490</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6490</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6490</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6490</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6490</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6490</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6490</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6490</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6490</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6490</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6490</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6490</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6490</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6490</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6490</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6490</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6490</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6490</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6490</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6490</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6490</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6490</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6490</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6490</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6490</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6490</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6490</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6490</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6490</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6490</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6490</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6490</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6490</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6490</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6490</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6490</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6490</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6490</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6490</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6490</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6490</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6490</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6490</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5698</v>
      </c>
      <c r="B580" s="2967"/>
      <c r="C580" s="2966" t="s">
        <v>5699</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5696</v>
      </c>
      <c r="B586" s="2967"/>
      <c r="C586" s="2966" t="s">
        <v>5697</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5204</v>
      </c>
      <c r="B587" s="2967"/>
      <c r="C587" s="2966" t="s">
        <v>6369</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5578</v>
      </c>
      <c r="B599" s="2967"/>
      <c r="C599" s="2966" t="s">
        <v>5579</v>
      </c>
      <c r="D599" s="69" t="s">
        <v>2547</v>
      </c>
      <c r="E599" s="2968"/>
      <c r="F599" s="2968">
        <v>50</v>
      </c>
      <c r="G599" s="2968" t="s">
        <v>510</v>
      </c>
      <c r="H599" s="2968"/>
      <c r="I599" s="2968"/>
      <c r="J599" s="2968" t="str">
        <f t="shared" si="19"/>
        <v>CBtep32</v>
      </c>
      <c r="K599" s="2969" t="str">
        <f t="shared" si="18"/>
        <v>CBtep32CB tép 32A</v>
      </c>
    </row>
    <row r="600" spans="1:11" hidden="1">
      <c r="A600" s="2966" t="s">
        <v>5580</v>
      </c>
      <c r="B600" s="2967"/>
      <c r="C600" s="2966" t="s">
        <v>5581</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5609</v>
      </c>
      <c r="B605" s="2967"/>
      <c r="C605" s="2966" t="s">
        <v>5610</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5607</v>
      </c>
      <c r="B606" s="2967"/>
      <c r="C606" s="2966" t="s">
        <v>5608</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6509</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6409</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6408</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6408</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6408</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6406</v>
      </c>
      <c r="B619" s="2967"/>
      <c r="C619" s="2966" t="s">
        <v>6407</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5618</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6781</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hidden="1">
      <c r="A644" s="2966" t="s">
        <v>6422</v>
      </c>
      <c r="B644" s="2973"/>
      <c r="C644" s="2966" t="s">
        <v>6423</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6365</v>
      </c>
      <c r="B646" s="2967"/>
      <c r="C646" s="2966" t="s">
        <v>5612</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5611</v>
      </c>
      <c r="B647" s="2967"/>
      <c r="C647" s="2966" t="s">
        <v>5612</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6782</v>
      </c>
      <c r="B650" s="2967"/>
      <c r="C650" s="2966" t="s">
        <v>6783</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6784</v>
      </c>
      <c r="B652" s="2967"/>
      <c r="C652" s="2966" t="s">
        <v>6785</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6786</v>
      </c>
      <c r="B657" s="2967"/>
      <c r="C657" s="2966" t="s">
        <v>6787</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6788</v>
      </c>
      <c r="B662" s="2967"/>
      <c r="C662" s="2966" t="s">
        <v>6789</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6790</v>
      </c>
      <c r="B664" s="2967"/>
      <c r="C664" s="2966" t="s">
        <v>6791</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5167</v>
      </c>
      <c r="B667" s="2967"/>
      <c r="C667" s="2966" t="s">
        <v>5168</v>
      </c>
      <c r="D667" s="69" t="s">
        <v>2433</v>
      </c>
      <c r="E667" s="2968"/>
      <c r="F667" s="2968">
        <v>50</v>
      </c>
      <c r="G667" s="2968" t="s">
        <v>510</v>
      </c>
      <c r="H667" s="2968"/>
      <c r="I667" s="2968"/>
      <c r="J667" s="2968" t="str">
        <f t="shared" si="21"/>
        <v>CDbr</v>
      </c>
      <c r="K667" s="2969" t="str">
        <f t="shared" si="20"/>
        <v>CDbrCổ dê bắt rack</v>
      </c>
    </row>
    <row r="668" spans="1:11" hidden="1">
      <c r="A668" s="2966" t="s">
        <v>6792</v>
      </c>
      <c r="B668" s="2967"/>
      <c r="C668" s="2966" t="s">
        <v>6793</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6794</v>
      </c>
      <c r="B670" s="2967"/>
      <c r="C670" s="2966" t="s">
        <v>6795</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5170</v>
      </c>
      <c r="B688" s="2967"/>
      <c r="C688" s="2966" t="s">
        <v>5171</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5172</v>
      </c>
      <c r="B689" s="2967"/>
      <c r="C689" s="2966" t="s">
        <v>5173</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6796</v>
      </c>
      <c r="B694" s="2967"/>
      <c r="C694" s="2966" t="s">
        <v>6797</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6798</v>
      </c>
      <c r="B695" s="2967"/>
      <c r="C695" s="2966" t="s">
        <v>6799</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6800</v>
      </c>
      <c r="B696" s="2967"/>
      <c r="C696" s="2966" t="s">
        <v>6801</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6802</v>
      </c>
      <c r="B697" s="2967"/>
      <c r="C697" s="2966" t="s">
        <v>6803</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5178</v>
      </c>
      <c r="B699" s="2967"/>
      <c r="C699" s="2966" t="s">
        <v>5179</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5176</v>
      </c>
      <c r="B700" s="2967"/>
      <c r="C700" s="2966" t="s">
        <v>5177</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5180</v>
      </c>
      <c r="B701" s="2967"/>
      <c r="C701" s="2966" t="s">
        <v>5181</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6804</v>
      </c>
      <c r="B702" s="2967"/>
      <c r="C702" s="2966" t="s">
        <v>6805</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6806</v>
      </c>
      <c r="B723" s="2967"/>
      <c r="C723" s="2966" t="s">
        <v>6807</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6509</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6509</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6509</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6578</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6578</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6578</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6578</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6578</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6354</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c r="A754" s="2966" t="s">
        <v>6317</v>
      </c>
      <c r="B754" s="2967"/>
      <c r="C754" s="2966" t="s">
        <v>6140</v>
      </c>
      <c r="D754" s="69" t="s">
        <v>2379</v>
      </c>
      <c r="E754" s="2968"/>
      <c r="F754" s="2968">
        <v>2000</v>
      </c>
      <c r="G754" s="2968" t="s">
        <v>355</v>
      </c>
      <c r="H754" s="2968"/>
      <c r="I754" s="2968"/>
      <c r="J754" s="2968" t="str">
        <f t="shared" si="23"/>
        <v>X-com-fcola</v>
      </c>
      <c r="K754" s="2969" t="str">
        <f t="shared" si="22"/>
        <v>X-com-fcolaĐà đơn Composite 2400 bắt FCO + LA</v>
      </c>
    </row>
    <row r="755" spans="1:11">
      <c r="A755" s="2966" t="s">
        <v>6808</v>
      </c>
      <c r="B755" s="2967"/>
      <c r="C755" s="2966" t="s">
        <v>6809</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6810</v>
      </c>
      <c r="B756" s="2967"/>
      <c r="C756" s="2966" t="s">
        <v>6811</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6812</v>
      </c>
      <c r="B760" s="2967"/>
      <c r="C760" s="2966" t="s">
        <v>6813</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6814</v>
      </c>
      <c r="B761" s="2967"/>
      <c r="C761" s="2966" t="s">
        <v>6815</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6816</v>
      </c>
      <c r="B762" s="2967"/>
      <c r="C762" s="2966" t="s">
        <v>6817</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6818</v>
      </c>
      <c r="B763" s="2967"/>
      <c r="C763" s="2966" t="s">
        <v>6819</v>
      </c>
      <c r="D763" s="69" t="s">
        <v>2547</v>
      </c>
      <c r="E763" s="2968"/>
      <c r="F763" s="2968">
        <v>50</v>
      </c>
      <c r="G763" s="2968" t="s">
        <v>355</v>
      </c>
      <c r="H763" s="2968"/>
      <c r="I763" s="2968"/>
      <c r="J763" s="2968" t="str">
        <f t="shared" si="23"/>
        <v>D2200</v>
      </c>
      <c r="K763" s="2969" t="str">
        <f t="shared" si="22"/>
        <v>D2200Đà sắt L75x75x8-2200 - 4 ốp</v>
      </c>
    </row>
    <row r="764" spans="1:11">
      <c r="A764" s="2966" t="s">
        <v>6820</v>
      </c>
      <c r="B764" s="2967"/>
      <c r="C764" s="2966" t="s">
        <v>6821</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6822</v>
      </c>
      <c r="B765" s="2967"/>
      <c r="C765" s="2966" t="s">
        <v>6823</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6824</v>
      </c>
      <c r="B766" s="2967"/>
      <c r="C766" s="2966" t="s">
        <v>6825</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6826</v>
      </c>
      <c r="B767" s="2967"/>
      <c r="C767" s="2966" t="s">
        <v>6827</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6828</v>
      </c>
      <c r="B769" s="2967"/>
      <c r="C769" s="2966" t="s">
        <v>6829</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6830</v>
      </c>
      <c r="B770" s="2967"/>
      <c r="C770" s="2966" t="s">
        <v>6831</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6832</v>
      </c>
      <c r="B771" s="2967"/>
      <c r="C771" s="2966" t="s">
        <v>6833</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5756</v>
      </c>
      <c r="B772" s="2967"/>
      <c r="C772" s="2966" t="s">
        <v>5757</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6834</v>
      </c>
      <c r="B773" s="2967"/>
      <c r="C773" s="2966" t="s">
        <v>6835</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5776</v>
      </c>
      <c r="B774" s="2967"/>
      <c r="C774" s="2966" t="s">
        <v>5777</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5770</v>
      </c>
      <c r="B775" s="2967"/>
      <c r="C775" s="2966" t="s">
        <v>5771</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5764</v>
      </c>
      <c r="B776" s="2967"/>
      <c r="C776" s="2966" t="s">
        <v>5765</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5762</v>
      </c>
      <c r="B777" s="2967"/>
      <c r="C777" s="2966" t="s">
        <v>5763</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7293</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7293</v>
      </c>
      <c r="D780" s="69" t="s">
        <v>2547</v>
      </c>
      <c r="E780" s="2968"/>
      <c r="F780" s="2968">
        <v>50</v>
      </c>
      <c r="G780" s="2968" t="s">
        <v>355</v>
      </c>
      <c r="H780" s="2968"/>
      <c r="I780" s="2968"/>
      <c r="J780" s="2968" t="str">
        <f t="shared" si="25"/>
        <v>U100-700</v>
      </c>
      <c r="K780" s="2969" t="str">
        <f t="shared" si="24"/>
        <v>U100-700Đà U100x46x4.5x</v>
      </c>
    </row>
    <row r="781" spans="1:11" hidden="1">
      <c r="A781" s="2966" t="s">
        <v>5738</v>
      </c>
      <c r="B781" s="2967"/>
      <c r="C781" s="2966" t="s">
        <v>5739</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5746</v>
      </c>
      <c r="B782" s="2967"/>
      <c r="C782" s="2966" t="s">
        <v>5747</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5744</v>
      </c>
      <c r="B783" s="2967"/>
      <c r="C783" s="2966" t="s">
        <v>5745</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5742</v>
      </c>
      <c r="B784" s="2967"/>
      <c r="C784" s="2966" t="s">
        <v>5743</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5740</v>
      </c>
      <c r="B785" s="2967"/>
      <c r="C785" s="2966" t="s">
        <v>5741</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7294</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7294</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7294</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7294</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7294</v>
      </c>
      <c r="D791" s="69" t="s">
        <v>2547</v>
      </c>
      <c r="E791" s="2968"/>
      <c r="F791" s="2968">
        <v>50</v>
      </c>
      <c r="G791" s="2968" t="s">
        <v>355</v>
      </c>
      <c r="H791" s="2968"/>
      <c r="I791" s="2968"/>
      <c r="J791" s="2968" t="str">
        <f t="shared" si="25"/>
        <v>U160-740</v>
      </c>
      <c r="K791" s="2969" t="str">
        <f t="shared" si="24"/>
        <v>U160-740Đà U100x68x5x</v>
      </c>
    </row>
    <row r="792" spans="1:11" hidden="1">
      <c r="A792" s="2966" t="s">
        <v>5748</v>
      </c>
      <c r="B792" s="2967"/>
      <c r="C792" s="2966" t="s">
        <v>5749</v>
      </c>
      <c r="D792" s="69" t="s">
        <v>2243</v>
      </c>
      <c r="E792" s="2968"/>
      <c r="F792" s="2968">
        <v>50</v>
      </c>
      <c r="G792" s="2968" t="s">
        <v>355</v>
      </c>
      <c r="H792" s="2968"/>
      <c r="I792" s="2968"/>
      <c r="J792" s="2968" t="str">
        <f t="shared" si="25"/>
        <v>U12-285</v>
      </c>
      <c r="K792" s="2969" t="str">
        <f t="shared" si="24"/>
        <v>U12-285Đà U120x52x4,8x2850mm</v>
      </c>
    </row>
    <row r="793" spans="1:11" hidden="1">
      <c r="A793" s="2966" t="s">
        <v>5736</v>
      </c>
      <c r="B793" s="2967"/>
      <c r="C793" s="2966" t="s">
        <v>5737</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5734</v>
      </c>
      <c r="B794" s="2967"/>
      <c r="C794" s="2966" t="s">
        <v>5735</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6836</v>
      </c>
      <c r="B795" s="2967"/>
      <c r="C795" s="2966" t="s">
        <v>6837</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6838</v>
      </c>
      <c r="B796" s="2967"/>
      <c r="C796" s="2966" t="s">
        <v>6839</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5732</v>
      </c>
      <c r="B797" s="2967"/>
      <c r="C797" s="2966" t="s">
        <v>5733</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5730</v>
      </c>
      <c r="B798" s="2967"/>
      <c r="C798" s="2966" t="s">
        <v>5731</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6840</v>
      </c>
      <c r="B799" s="2967"/>
      <c r="C799" s="2966" t="s">
        <v>6841</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6842</v>
      </c>
      <c r="B800" s="2967"/>
      <c r="C800" s="2966" t="s">
        <v>6843</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6844</v>
      </c>
      <c r="B801" s="2967"/>
      <c r="C801" s="2966" t="s">
        <v>6845</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5728</v>
      </c>
      <c r="B802" s="2967"/>
      <c r="C802" s="2966" t="s">
        <v>5729</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6846</v>
      </c>
      <c r="B803" s="2967"/>
      <c r="C803" s="2966" t="s">
        <v>6847</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6848</v>
      </c>
      <c r="B804" s="2967"/>
      <c r="C804" s="2966" t="s">
        <v>6849</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6850</v>
      </c>
      <c r="B805" s="2967"/>
      <c r="C805" s="2966" t="s">
        <v>6851</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5758</v>
      </c>
      <c r="B806" s="2967"/>
      <c r="C806" s="2966" t="s">
        <v>5759</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5766</v>
      </c>
      <c r="B807" s="2967"/>
      <c r="C807" s="2966" t="s">
        <v>5767</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5752</v>
      </c>
      <c r="B808" s="2967"/>
      <c r="C808" s="2966" t="s">
        <v>5753</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6852</v>
      </c>
      <c r="B809" s="2967"/>
      <c r="C809" s="2966" t="s">
        <v>6853</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6854</v>
      </c>
      <c r="B810" s="2967"/>
      <c r="C810" s="2966" t="s">
        <v>6855</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5778</v>
      </c>
      <c r="B812" s="2967"/>
      <c r="C812" s="2966" t="s">
        <v>5779</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5772</v>
      </c>
      <c r="B813" s="2967"/>
      <c r="C813" s="2966" t="s">
        <v>5773</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5760</v>
      </c>
      <c r="B814" s="2967"/>
      <c r="C814" s="2966" t="s">
        <v>5761</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5768</v>
      </c>
      <c r="B815" s="2967"/>
      <c r="C815" s="2966" t="s">
        <v>5769</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5754</v>
      </c>
      <c r="B816" s="2967"/>
      <c r="C816" s="2966" t="s">
        <v>5755</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5780</v>
      </c>
      <c r="B817" s="2967"/>
      <c r="C817" s="2966" t="s">
        <v>5781</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5774</v>
      </c>
      <c r="B818" s="2967"/>
      <c r="C818" s="2966" t="s">
        <v>5775</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5228</v>
      </c>
      <c r="B821" s="2967" t="s">
        <v>5229</v>
      </c>
      <c r="C821" s="2966" t="s">
        <v>5230</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6856</v>
      </c>
      <c r="B822" s="2967" t="s">
        <v>6657</v>
      </c>
      <c r="C822" s="2966" t="s">
        <v>6857</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6858</v>
      </c>
      <c r="B824" s="2967" t="s">
        <v>6663</v>
      </c>
      <c r="C824" s="2966" t="s">
        <v>6859</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5231</v>
      </c>
      <c r="B825" s="2967" t="s">
        <v>5232</v>
      </c>
      <c r="C825" s="2966" t="s">
        <v>5233</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5234</v>
      </c>
      <c r="B826" s="2967" t="s">
        <v>5235</v>
      </c>
      <c r="C826" s="2966" t="s">
        <v>5236</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6860</v>
      </c>
      <c r="B832" s="2967" t="s">
        <v>6639</v>
      </c>
      <c r="C832" s="2966" t="s">
        <v>6861</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6862</v>
      </c>
      <c r="B833" s="2967" t="s">
        <v>6652</v>
      </c>
      <c r="C833" s="2966" t="s">
        <v>6863</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5237</v>
      </c>
      <c r="B836" s="2967" t="s">
        <v>5238</v>
      </c>
      <c r="C836" s="2966" t="s">
        <v>5239</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5245</v>
      </c>
      <c r="B841" s="2967" t="s">
        <v>5246</v>
      </c>
      <c r="C841" s="2966" t="s">
        <v>5247</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6864</v>
      </c>
      <c r="B857" s="2967" t="s">
        <v>6865</v>
      </c>
      <c r="C857" s="2966" t="s">
        <v>6866</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5254</v>
      </c>
      <c r="B862" s="2967" t="s">
        <v>5255</v>
      </c>
      <c r="C862" s="2966" t="s">
        <v>5256</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5212</v>
      </c>
      <c r="B882" s="2967"/>
      <c r="C882" s="2966" t="s">
        <v>5213</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5210</v>
      </c>
      <c r="B883" s="2967"/>
      <c r="C883" s="2966" t="s">
        <v>5211</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5373</v>
      </c>
      <c r="B884" s="2967"/>
      <c r="C884" s="2966" t="s">
        <v>5374</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5371</v>
      </c>
      <c r="B887" s="2967"/>
      <c r="C887" s="2966" t="s">
        <v>5372</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6867</v>
      </c>
      <c r="B892" s="2967"/>
      <c r="C892" s="2966" t="s">
        <v>6868</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6869</v>
      </c>
      <c r="B893" s="2967"/>
      <c r="C893" s="2966" t="s">
        <v>6870</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6871</v>
      </c>
      <c r="B894" s="2967"/>
      <c r="C894" s="2966" t="s">
        <v>6872</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6873</v>
      </c>
      <c r="B895" s="2967"/>
      <c r="C895" s="2966" t="s">
        <v>6874</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6875</v>
      </c>
      <c r="B896" s="2967"/>
      <c r="C896" s="2966" t="s">
        <v>6876</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6877</v>
      </c>
      <c r="B897" s="2967"/>
      <c r="C897" s="2966" t="s">
        <v>6878</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6879</v>
      </c>
      <c r="B898" s="2967"/>
      <c r="C898" s="2966" t="s">
        <v>6880</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6881</v>
      </c>
      <c r="B899" s="2967"/>
      <c r="C899" s="2966" t="s">
        <v>6882</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6883</v>
      </c>
      <c r="B900" s="2967"/>
      <c r="C900" s="2966" t="s">
        <v>6884</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5214</v>
      </c>
      <c r="B902" s="2967"/>
      <c r="C902" s="2966" t="s">
        <v>5215</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5656</v>
      </c>
      <c r="B911" s="2967" t="s">
        <v>5641</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5657</v>
      </c>
      <c r="B913" s="2967" t="s">
        <v>5642</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5658</v>
      </c>
      <c r="B916" s="2967" t="s">
        <v>5643</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5659</v>
      </c>
      <c r="B919" s="2967" t="s">
        <v>5644</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5660</v>
      </c>
      <c r="B922" s="2967" t="s">
        <v>5644</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5661</v>
      </c>
      <c r="B924" s="2967" t="s">
        <v>5644</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5649</v>
      </c>
      <c r="B926" s="2967" t="s">
        <v>5637</v>
      </c>
      <c r="C926" s="2966" t="s">
        <v>5650</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5662</v>
      </c>
      <c r="B928" s="2967" t="s">
        <v>5645</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5665</v>
      </c>
      <c r="B929" s="2967" t="s">
        <v>5638</v>
      </c>
      <c r="C929" s="2966" t="s">
        <v>5666</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5651</v>
      </c>
      <c r="B931" s="2967" t="s">
        <v>5638</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5652</v>
      </c>
      <c r="B933" s="2967" t="s">
        <v>5638</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5669</v>
      </c>
      <c r="B934" s="2967" t="s">
        <v>5645</v>
      </c>
      <c r="C934" s="2966" t="s">
        <v>5664</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5663</v>
      </c>
      <c r="B935" s="2967" t="s">
        <v>5645</v>
      </c>
      <c r="C935" s="2966" t="s">
        <v>5664</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5647</v>
      </c>
      <c r="B936" s="2967" t="s">
        <v>5637</v>
      </c>
      <c r="C936" s="2966" t="s">
        <v>5648</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5653</v>
      </c>
      <c r="B938" s="2967" t="s">
        <v>5638</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5667</v>
      </c>
      <c r="B940" s="2967" t="s">
        <v>5639</v>
      </c>
      <c r="C940" s="2966" t="s">
        <v>5668</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5654</v>
      </c>
      <c r="B942" s="2967" t="s">
        <v>5639</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5655</v>
      </c>
      <c r="B944" s="2967" t="s">
        <v>5640</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7295</v>
      </c>
      <c r="D958" s="69" t="s">
        <v>2547</v>
      </c>
      <c r="E958" s="2968"/>
      <c r="F958" s="2968">
        <v>50</v>
      </c>
      <c r="G958" s="2968" t="s">
        <v>510</v>
      </c>
      <c r="H958" s="2968"/>
      <c r="I958" s="2968"/>
      <c r="J958" s="2968" t="str">
        <f t="shared" si="29"/>
        <v>ssf</v>
      </c>
      <c r="K958" s="2969" t="str">
        <f t="shared" si="28"/>
        <v>ssfDây buộc cổ sứ</v>
      </c>
    </row>
    <row r="959" spans="1:11" hidden="1">
      <c r="A959" s="2966" t="s">
        <v>6385</v>
      </c>
      <c r="B959" s="2967"/>
      <c r="C959" s="2966" t="s">
        <v>7296</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6386</v>
      </c>
      <c r="B960" s="2967"/>
      <c r="C960" s="2966" t="s">
        <v>7297</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6387</v>
      </c>
      <c r="B961" s="2967"/>
      <c r="C961" s="2966" t="s">
        <v>7298</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6388</v>
      </c>
      <c r="B962" s="2967"/>
      <c r="C962" s="2966" t="s">
        <v>7299</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6382</v>
      </c>
      <c r="B963" s="2967"/>
      <c r="C963" s="2966" t="s">
        <v>7300</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6383</v>
      </c>
      <c r="B964" s="2967"/>
      <c r="C964" s="2966" t="s">
        <v>7301</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6384</v>
      </c>
      <c r="B965" s="2967"/>
      <c r="C965" s="2966" t="s">
        <v>7302</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6885</v>
      </c>
      <c r="B966" s="2967"/>
      <c r="C966" s="2966" t="s">
        <v>6886</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6887</v>
      </c>
      <c r="B967" s="2967"/>
      <c r="C967" s="2966" t="s">
        <v>6888</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6440</v>
      </c>
      <c r="B968" s="2967"/>
      <c r="C968" s="2966" t="s">
        <v>7304</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6392</v>
      </c>
      <c r="B969" s="2967"/>
      <c r="C969" s="2966" t="s">
        <v>7305</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6393</v>
      </c>
      <c r="B970" s="2967"/>
      <c r="C970" s="2966" t="s">
        <v>7306</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6394</v>
      </c>
      <c r="B971" s="2967"/>
      <c r="C971" s="2966" t="s">
        <v>7307</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6395</v>
      </c>
      <c r="B972" s="2967"/>
      <c r="C972" s="2966" t="s">
        <v>6396</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6389</v>
      </c>
      <c r="B973" s="2967"/>
      <c r="C973" s="2966" t="s">
        <v>7308</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6390</v>
      </c>
      <c r="B974" s="2967"/>
      <c r="C974" s="2966" t="s">
        <v>7309</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6391</v>
      </c>
      <c r="B975" s="2967"/>
      <c r="C975" s="2966" t="s">
        <v>7310</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6889</v>
      </c>
      <c r="B976" s="2967"/>
      <c r="C976" s="2966" t="s">
        <v>6890</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6891</v>
      </c>
      <c r="B977" s="2967"/>
      <c r="C977" s="2966" t="s">
        <v>6892</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6893</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6894</v>
      </c>
      <c r="B984" s="2967"/>
      <c r="C984" s="2966" t="s">
        <v>6895</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6896</v>
      </c>
      <c r="B996" s="2967"/>
      <c r="C996" s="2966" t="s">
        <v>6897</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6898</v>
      </c>
      <c r="B1003" s="2967"/>
      <c r="C1003" s="2981" t="s">
        <v>4921</v>
      </c>
      <c r="D1003" s="69" t="s">
        <v>6899</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6900</v>
      </c>
      <c r="B1005" s="2967"/>
      <c r="C1005" s="2981" t="s">
        <v>4919</v>
      </c>
      <c r="D1005" s="69" t="s">
        <v>6899</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6901</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6902</v>
      </c>
      <c r="B1025" s="2967" t="s">
        <v>5835</v>
      </c>
      <c r="C1025" s="2966" t="s">
        <v>6903</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6904</v>
      </c>
      <c r="B1026" s="2967" t="s">
        <v>5838</v>
      </c>
      <c r="C1026" s="2966" t="s">
        <v>6905</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5391</v>
      </c>
      <c r="B1031" s="2967" t="s">
        <v>5392</v>
      </c>
      <c r="C1031" s="2966" t="s">
        <v>5393</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5264</v>
      </c>
      <c r="B1037" s="2967" t="s">
        <v>5265</v>
      </c>
      <c r="C1037" s="2966" t="s">
        <v>5266</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5271</v>
      </c>
      <c r="B1042" s="2967" t="s">
        <v>1705</v>
      </c>
      <c r="C1042" s="2966" t="s">
        <v>5272</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5269</v>
      </c>
      <c r="B1043" s="2967" t="s">
        <v>1705</v>
      </c>
      <c r="C1043" s="2966" t="s">
        <v>5270</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6509</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6509</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6509</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6509</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6906</v>
      </c>
      <c r="B1060" s="2967" t="s">
        <v>6643</v>
      </c>
      <c r="C1060" s="2981" t="s">
        <v>6907</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6908</v>
      </c>
      <c r="B1064" s="2967" t="s">
        <v>6643</v>
      </c>
      <c r="C1064" s="2981" t="s">
        <v>6909</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5284</v>
      </c>
      <c r="B1065" s="2967" t="s">
        <v>2122</v>
      </c>
      <c r="C1065" s="2981" t="s">
        <v>5285</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5277</v>
      </c>
      <c r="B1066" s="2967" t="s">
        <v>5278</v>
      </c>
      <c r="C1066" s="2981" t="s">
        <v>5279</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5678</v>
      </c>
      <c r="B1071" s="2967" t="s">
        <v>5641</v>
      </c>
      <c r="C1071" s="2981" t="s">
        <v>5679</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5680</v>
      </c>
      <c r="B1072" s="2967" t="s">
        <v>5642</v>
      </c>
      <c r="C1072" s="2981" t="s">
        <v>5681</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5682</v>
      </c>
      <c r="B1073" s="2967" t="s">
        <v>5643</v>
      </c>
      <c r="C1073" s="2981" t="s">
        <v>5683</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5684</v>
      </c>
      <c r="B1074" s="2967" t="s">
        <v>5644</v>
      </c>
      <c r="C1074" s="2981" t="s">
        <v>5685</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5686</v>
      </c>
      <c r="B1075" s="2967" t="s">
        <v>5644</v>
      </c>
      <c r="C1075" s="2981" t="s">
        <v>5687</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5688</v>
      </c>
      <c r="B1076" s="2967" t="s">
        <v>5644</v>
      </c>
      <c r="C1076" s="2981" t="s">
        <v>5689</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5670</v>
      </c>
      <c r="B1077" s="2967" t="s">
        <v>5637</v>
      </c>
      <c r="C1077" s="2981" t="s">
        <v>5671</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5690</v>
      </c>
      <c r="B1078" s="2967" t="s">
        <v>5645</v>
      </c>
      <c r="C1078" s="2981" t="s">
        <v>5691</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5692</v>
      </c>
      <c r="B1079" s="2967" t="s">
        <v>5646</v>
      </c>
      <c r="C1079" s="2981" t="s">
        <v>5693</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5672</v>
      </c>
      <c r="B1080" s="2967" t="s">
        <v>5638</v>
      </c>
      <c r="C1080" s="2981" t="s">
        <v>5673</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5674</v>
      </c>
      <c r="B1081" s="2967" t="s">
        <v>5639</v>
      </c>
      <c r="C1081" s="2981" t="s">
        <v>5675</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5676</v>
      </c>
      <c r="B1082" s="2967" t="s">
        <v>5640</v>
      </c>
      <c r="C1082" s="2981" t="s">
        <v>5677</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6509</v>
      </c>
      <c r="H1083" s="2968"/>
      <c r="I1083" s="2968"/>
      <c r="J1083" s="2968" t="str">
        <f t="shared" si="33"/>
        <v>FCO100-22</v>
      </c>
      <c r="K1083" s="2969" t="str">
        <f t="shared" si="32"/>
        <v>FCO100-22FCO 24kV - 100A</v>
      </c>
    </row>
    <row r="1084" spans="1:11" hidden="1">
      <c r="A1084" s="2966" t="s">
        <v>6910</v>
      </c>
      <c r="B1084" s="2967" t="s">
        <v>5512</v>
      </c>
      <c r="C1084" s="2981" t="s">
        <v>95</v>
      </c>
      <c r="D1084" s="69" t="s">
        <v>2547</v>
      </c>
      <c r="E1084" s="2968"/>
      <c r="F1084" s="2968">
        <v>2</v>
      </c>
      <c r="G1084" s="2968" t="s">
        <v>6509</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6509</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6509</v>
      </c>
      <c r="H1086" s="2968"/>
      <c r="I1086" s="2968"/>
      <c r="J1086" s="2968" t="str">
        <f t="shared" si="33"/>
        <v>FCO200-22</v>
      </c>
      <c r="K1086" s="2969" t="str">
        <f t="shared" si="32"/>
        <v xml:space="preserve">FCO200-22FCO 24KV - 200A </v>
      </c>
    </row>
    <row r="1087" spans="1:11" hidden="1">
      <c r="A1087" s="2966" t="s">
        <v>1893</v>
      </c>
      <c r="B1087" s="2967" t="s">
        <v>6911</v>
      </c>
      <c r="C1087" s="2981" t="s">
        <v>6912</v>
      </c>
      <c r="D1087" s="69" t="s">
        <v>2547</v>
      </c>
      <c r="E1087" s="2968"/>
      <c r="F1087" s="2968">
        <v>2</v>
      </c>
      <c r="G1087" s="2968" t="s">
        <v>6509</v>
      </c>
      <c r="H1087" s="2968"/>
      <c r="I1087" s="2968"/>
      <c r="J1087" s="2968" t="str">
        <f t="shared" si="33"/>
        <v>FCO100</v>
      </c>
      <c r="K1087" s="2969" t="str">
        <f t="shared" si="32"/>
        <v>FCO100FCO 27kV - 100A</v>
      </c>
    </row>
    <row r="1088" spans="1:11" hidden="1">
      <c r="A1088" s="2966" t="s">
        <v>672</v>
      </c>
      <c r="B1088" s="2967" t="s">
        <v>6911</v>
      </c>
      <c r="C1088" s="2981" t="s">
        <v>6913</v>
      </c>
      <c r="D1088" s="69" t="s">
        <v>2547</v>
      </c>
      <c r="E1088" s="2968"/>
      <c r="F1088" s="2968">
        <v>2</v>
      </c>
      <c r="G1088" s="2968" t="s">
        <v>6509</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6914</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6474</v>
      </c>
      <c r="B1093" s="2967" t="s">
        <v>5369</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5793</v>
      </c>
      <c r="B1096" s="2967"/>
      <c r="C1096" s="2981" t="s">
        <v>5794</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5785</v>
      </c>
      <c r="B1100" s="2967"/>
      <c r="C1100" s="2981" t="s">
        <v>5786</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5791</v>
      </c>
      <c r="B1101" s="2967"/>
      <c r="C1101" s="2981" t="s">
        <v>5792</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5789</v>
      </c>
      <c r="B1102" s="2967"/>
      <c r="C1102" s="2981" t="s">
        <v>5790</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5783</v>
      </c>
      <c r="B1103" s="2967"/>
      <c r="C1103" s="2981" t="s">
        <v>5784</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5787</v>
      </c>
      <c r="B1106" s="2967"/>
      <c r="C1106" s="2981" t="s">
        <v>5788</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5635</v>
      </c>
      <c r="B1126" s="2967" t="s">
        <v>688</v>
      </c>
      <c r="C1126" s="2981" t="s">
        <v>6915</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5632</v>
      </c>
      <c r="B1132" s="2967"/>
      <c r="C1132" s="2981" t="s">
        <v>6916</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5396</v>
      </c>
      <c r="B1139" s="2967" t="s">
        <v>5397</v>
      </c>
      <c r="C1139" s="2966" t="s">
        <v>5398</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6917</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6918</v>
      </c>
      <c r="B1163" s="2967"/>
      <c r="C1163" s="2966" t="s">
        <v>6919</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6920</v>
      </c>
      <c r="B1164" s="2967"/>
      <c r="C1164" s="2981" t="s">
        <v>6921</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6922</v>
      </c>
      <c r="B1166" s="2967"/>
      <c r="C1166" s="2966" t="s">
        <v>6923</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6924</v>
      </c>
      <c r="B1167" s="2967"/>
      <c r="C1167" s="2966" t="s">
        <v>6925</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6926</v>
      </c>
      <c r="B1169" s="2967"/>
      <c r="C1169" s="2966" t="s">
        <v>6927</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6928</v>
      </c>
      <c r="B1170" s="2967"/>
      <c r="C1170" s="2966" t="s">
        <v>6929</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6930</v>
      </c>
      <c r="B1175" s="2967"/>
      <c r="C1175" s="2966" t="s">
        <v>6931</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6932</v>
      </c>
      <c r="B1177" s="2967"/>
      <c r="C1177" s="2966" t="s">
        <v>6933</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6934</v>
      </c>
      <c r="B1179" s="2967"/>
      <c r="C1179" s="2966" t="s">
        <v>6935</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5904</v>
      </c>
      <c r="B1181" s="2967" t="s">
        <v>5905</v>
      </c>
      <c r="C1181" s="2966" t="s">
        <v>5906</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5907</v>
      </c>
      <c r="B1182" s="2967" t="s">
        <v>5908</v>
      </c>
      <c r="C1182" s="2966" t="s">
        <v>5909</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5910</v>
      </c>
      <c r="B1183" s="2967" t="s">
        <v>5911</v>
      </c>
      <c r="C1183" s="2966" t="s">
        <v>5912</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5901</v>
      </c>
      <c r="B1184" s="2967" t="s">
        <v>5902</v>
      </c>
      <c r="C1184" s="2966" t="s">
        <v>5903</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6379</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6438</v>
      </c>
      <c r="B1187" s="2967"/>
      <c r="C1187" s="2966" t="s">
        <v>6380</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6936</v>
      </c>
      <c r="B1189" s="2967"/>
      <c r="C1189" s="2966" t="s">
        <v>6937</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6938</v>
      </c>
      <c r="B1190" s="2967"/>
      <c r="C1190" s="2966" t="s">
        <v>6939</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6940</v>
      </c>
      <c r="B1191" s="2967"/>
      <c r="C1191" s="2966" t="s">
        <v>6939</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6941</v>
      </c>
      <c r="B1192" s="2967"/>
      <c r="C1192" s="2966" t="s">
        <v>6942</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5208</v>
      </c>
      <c r="B1198" s="2967"/>
      <c r="C1198" s="2966" t="s">
        <v>5209</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5448</v>
      </c>
      <c r="B1210" s="2967" t="s">
        <v>5449</v>
      </c>
      <c r="C1210" s="2966" t="s">
        <v>5450</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5451</v>
      </c>
      <c r="B1211" s="2967" t="s">
        <v>5452</v>
      </c>
      <c r="C1211" s="2966" t="s">
        <v>5453</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5445</v>
      </c>
      <c r="B1212" s="2967" t="s">
        <v>5446</v>
      </c>
      <c r="C1212" s="2966" t="s">
        <v>5447</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5454</v>
      </c>
      <c r="B1213" s="2967" t="s">
        <v>5455</v>
      </c>
      <c r="C1213" s="2966" t="s">
        <v>5456</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5457</v>
      </c>
      <c r="B1214" s="2967" t="s">
        <v>5458</v>
      </c>
      <c r="C1214" s="2966" t="s">
        <v>5459</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5426</v>
      </c>
      <c r="B1215" s="2967" t="s">
        <v>5409</v>
      </c>
      <c r="C1215" s="2966" t="s">
        <v>5427</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5428</v>
      </c>
      <c r="B1216" s="2967" t="s">
        <v>5411</v>
      </c>
      <c r="C1216" s="2966" t="s">
        <v>5429</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5420</v>
      </c>
      <c r="B1217" s="2967" t="s">
        <v>5406</v>
      </c>
      <c r="C1217" s="2966" t="s">
        <v>5421</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5422</v>
      </c>
      <c r="B1218" s="2967" t="s">
        <v>5407</v>
      </c>
      <c r="C1218" s="2966" t="s">
        <v>5423</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5424</v>
      </c>
      <c r="B1219" s="2967" t="s">
        <v>5408</v>
      </c>
      <c r="C1219" s="2966" t="s">
        <v>5425</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5416</v>
      </c>
      <c r="B1220" s="2967" t="s">
        <v>5409</v>
      </c>
      <c r="C1220" s="2966" t="s">
        <v>5417</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6943</v>
      </c>
      <c r="B1221" s="3004" t="s">
        <v>5409</v>
      </c>
      <c r="C1221" s="2969" t="s">
        <v>6944</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5418</v>
      </c>
      <c r="B1222" s="2967" t="s">
        <v>5411</v>
      </c>
      <c r="C1222" s="2966" t="s">
        <v>5419</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6945</v>
      </c>
      <c r="B1223" s="2967" t="s">
        <v>5411</v>
      </c>
      <c r="C1223" s="2966" t="s">
        <v>6946</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5412</v>
      </c>
      <c r="B1224" s="2967" t="s">
        <v>5406</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5413</v>
      </c>
      <c r="B1225" s="2967" t="s">
        <v>5407</v>
      </c>
      <c r="C1225" s="2966" t="s">
        <v>5414</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6947</v>
      </c>
      <c r="B1226" s="2967" t="s">
        <v>5407</v>
      </c>
      <c r="C1226" s="2966" t="s">
        <v>6948</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5415</v>
      </c>
      <c r="B1227" s="2967" t="s">
        <v>5408</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6949</v>
      </c>
      <c r="B1229" s="2967" t="s">
        <v>5408</v>
      </c>
      <c r="C1229" s="2966" t="s">
        <v>6950</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5410</v>
      </c>
      <c r="B1232" s="2967" t="s">
        <v>5411</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5460</v>
      </c>
      <c r="B1237" s="3010" t="s">
        <v>476</v>
      </c>
      <c r="C1237" s="3009" t="s">
        <v>5461</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6951</v>
      </c>
      <c r="B1239" s="2967" t="s">
        <v>6596</v>
      </c>
      <c r="C1239" s="2966" t="s">
        <v>6952</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5801</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6478</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5439</v>
      </c>
      <c r="B1263" s="2967" t="s">
        <v>5432</v>
      </c>
      <c r="C1263" s="2966" t="s">
        <v>5440</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5441</v>
      </c>
      <c r="B1264" s="2967" t="s">
        <v>5433</v>
      </c>
      <c r="C1264" s="2966" t="s">
        <v>5442</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5443</v>
      </c>
      <c r="B1265" s="2967" t="s">
        <v>5434</v>
      </c>
      <c r="C1265" s="2966" t="s">
        <v>5444</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5435</v>
      </c>
      <c r="B1266" s="2967" t="s">
        <v>5430</v>
      </c>
      <c r="C1266" s="2966" t="s">
        <v>5436</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5437</v>
      </c>
      <c r="B1267" s="2967" t="s">
        <v>5431</v>
      </c>
      <c r="C1267" s="2966" t="s">
        <v>5438</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6953</v>
      </c>
      <c r="B1268" s="2967" t="s">
        <v>5434</v>
      </c>
      <c r="C1268" s="2966" t="s">
        <v>6954</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6955</v>
      </c>
      <c r="B1269" s="2967" t="s">
        <v>6593</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6956</v>
      </c>
      <c r="B1271" s="2967" t="s">
        <v>5430</v>
      </c>
      <c r="C1271" s="2966" t="s">
        <v>6957</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6958</v>
      </c>
      <c r="B1272" s="2967" t="s">
        <v>6599</v>
      </c>
      <c r="C1272" s="2966" t="s">
        <v>6959</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6960</v>
      </c>
      <c r="B1273" s="2967" t="s">
        <v>5430</v>
      </c>
      <c r="C1273" s="2966" t="s">
        <v>6961</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6962</v>
      </c>
      <c r="B1274" s="2967" t="s">
        <v>6602</v>
      </c>
      <c r="C1274" s="2966" t="s">
        <v>6963</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6964</v>
      </c>
      <c r="B1275" s="2967" t="s">
        <v>5431</v>
      </c>
      <c r="C1275" s="2966" t="s">
        <v>6965</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6966</v>
      </c>
      <c r="B1276" s="2967" t="s">
        <v>6605</v>
      </c>
      <c r="C1276" s="2966" t="s">
        <v>6967</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6968</v>
      </c>
      <c r="B1283" s="3004" t="s">
        <v>1762</v>
      </c>
      <c r="C1283" s="2969" t="s">
        <v>6969</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6970</v>
      </c>
      <c r="B1285" s="3004" t="s">
        <v>6552</v>
      </c>
      <c r="C1285" s="2969" t="s">
        <v>6971</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6972</v>
      </c>
      <c r="B1287" s="3004" t="s">
        <v>6550</v>
      </c>
      <c r="C1287" s="2969" t="s">
        <v>6973</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5799</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5798</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5797</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5796</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5795</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5800</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6974</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6975</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6976</v>
      </c>
      <c r="B1312" s="3004" t="s">
        <v>6636</v>
      </c>
      <c r="C1312" s="2969" t="s">
        <v>6977</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6978</v>
      </c>
      <c r="B1313" s="3004" t="s">
        <v>6636</v>
      </c>
      <c r="C1313" s="2969" t="s">
        <v>6979</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6980</v>
      </c>
      <c r="B1314" s="3004" t="s">
        <v>6636</v>
      </c>
      <c r="C1314" s="2969" t="s">
        <v>6981</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6982</v>
      </c>
      <c r="B1315" s="3004" t="s">
        <v>6636</v>
      </c>
      <c r="C1315" s="2969" t="s">
        <v>6983</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6984</v>
      </c>
      <c r="B1316" s="3004" t="s">
        <v>6631</v>
      </c>
      <c r="C1316" s="2969" t="s">
        <v>6985</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6986</v>
      </c>
      <c r="B1317" s="3004" t="s">
        <v>6631</v>
      </c>
      <c r="C1317" s="2969" t="s">
        <v>6987</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6988</v>
      </c>
      <c r="B1318" s="3004" t="s">
        <v>6631</v>
      </c>
      <c r="C1318" s="2969" t="s">
        <v>6989</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6990</v>
      </c>
      <c r="B1319" s="3004" t="s">
        <v>6631</v>
      </c>
      <c r="C1319" s="2969" t="s">
        <v>6991</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6992</v>
      </c>
      <c r="B1320" s="3004" t="s">
        <v>6626</v>
      </c>
      <c r="C1320" s="2969" t="s">
        <v>6993</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6994</v>
      </c>
      <c r="B1321" s="3004" t="s">
        <v>6626</v>
      </c>
      <c r="C1321" s="2969" t="s">
        <v>6995</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6325</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6326</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6324</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6996</v>
      </c>
      <c r="B1332" s="3004"/>
      <c r="C1332" s="2969" t="s">
        <v>6997</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6998</v>
      </c>
      <c r="B1335" s="3004"/>
      <c r="C1335" s="2969" t="s">
        <v>6999</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7000</v>
      </c>
      <c r="B1350" s="3004" t="s">
        <v>7001</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7002</v>
      </c>
      <c r="B1353" s="3004" t="s">
        <v>7001</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7003</v>
      </c>
      <c r="B1377" s="3004" t="s">
        <v>7004</v>
      </c>
      <c r="C1377" s="2969" t="s">
        <v>7005</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6399</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7006</v>
      </c>
      <c r="B1380" s="3004" t="s">
        <v>7004</v>
      </c>
      <c r="C1380" s="2969" t="s">
        <v>7007</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6398</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7008</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7009</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7010</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7011</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7012</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7013</v>
      </c>
      <c r="B1410" s="3004"/>
      <c r="C1410" s="2969" t="s">
        <v>7014</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7015</v>
      </c>
      <c r="B1411" s="3004"/>
      <c r="C1411" s="2969" t="s">
        <v>7016</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5724</v>
      </c>
      <c r="B1417" s="3004"/>
      <c r="C1417" s="2969" t="s">
        <v>5725</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5726</v>
      </c>
      <c r="B1419" s="3004"/>
      <c r="C1419" s="2969" t="s">
        <v>5727</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5720</v>
      </c>
      <c r="B1423" s="3004"/>
      <c r="C1423" s="2969" t="s">
        <v>5721</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5722</v>
      </c>
      <c r="B1425" s="3004"/>
      <c r="C1425" s="2969" t="s">
        <v>5723</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6435</v>
      </c>
      <c r="B1450" s="3004"/>
      <c r="C1450" s="2969" t="s">
        <v>6375</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6436</v>
      </c>
      <c r="B1451" s="3004"/>
      <c r="C1451" s="2969" t="s">
        <v>6376</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6509</v>
      </c>
      <c r="H1453" s="2968"/>
      <c r="I1453" s="2968"/>
      <c r="J1453" s="2968" t="str">
        <f t="shared" si="45"/>
        <v>LA12</v>
      </c>
      <c r="K1453" s="2969" t="str">
        <f t="shared" si="44"/>
        <v>LA12LA 12kV 10kA</v>
      </c>
    </row>
    <row r="1454" spans="1:11" hidden="1">
      <c r="A1454" s="2969" t="s">
        <v>5517</v>
      </c>
      <c r="B1454" s="3004" t="s">
        <v>5516</v>
      </c>
      <c r="C1454" s="2969" t="s">
        <v>1190</v>
      </c>
      <c r="D1454" s="2968" t="s">
        <v>2547</v>
      </c>
      <c r="E1454" s="2968"/>
      <c r="F1454" s="2968">
        <v>3</v>
      </c>
      <c r="G1454" s="2968" t="s">
        <v>6509</v>
      </c>
      <c r="H1454" s="2968"/>
      <c r="I1454" s="2968"/>
      <c r="J1454" s="2968" t="str">
        <f t="shared" si="45"/>
        <v>LA12DD</v>
      </c>
      <c r="K1454" s="2969" t="str">
        <f t="shared" si="44"/>
        <v>LA12DDLA 12kV 10kA</v>
      </c>
    </row>
    <row r="1455" spans="1:11" hidden="1">
      <c r="A1455" s="2969" t="s">
        <v>5518</v>
      </c>
      <c r="B1455" s="3004" t="s">
        <v>5516</v>
      </c>
      <c r="C1455" s="2969" t="s">
        <v>1189</v>
      </c>
      <c r="D1455" s="2968" t="s">
        <v>2547</v>
      </c>
      <c r="E1455" s="2968"/>
      <c r="F1455" s="2968">
        <v>3</v>
      </c>
      <c r="G1455" s="2968" t="s">
        <v>6509</v>
      </c>
      <c r="H1455" s="2968"/>
      <c r="I1455" s="2968"/>
      <c r="J1455" s="2968" t="str">
        <f t="shared" si="45"/>
        <v>LA18DD</v>
      </c>
      <c r="K1455" s="2969" t="str">
        <f t="shared" si="44"/>
        <v>LA18DDLA 18kV 10kA</v>
      </c>
    </row>
    <row r="1456" spans="1:11" hidden="1">
      <c r="A1456" s="2969" t="s">
        <v>5378</v>
      </c>
      <c r="B1456" s="3004">
        <v>74316</v>
      </c>
      <c r="C1456" s="2969" t="s">
        <v>5379</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5385</v>
      </c>
      <c r="B1457" s="3004">
        <v>74316</v>
      </c>
      <c r="C1457" s="2969" t="s">
        <v>5379</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7017</v>
      </c>
      <c r="B1458" s="3004" t="s">
        <v>7018</v>
      </c>
      <c r="C1458" s="2969" t="s">
        <v>7019</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7020</v>
      </c>
      <c r="B1459" s="3004" t="s">
        <v>7021</v>
      </c>
      <c r="C1459" s="2969" t="s">
        <v>7022</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7023</v>
      </c>
      <c r="B1460" s="3004" t="s">
        <v>7024</v>
      </c>
      <c r="C1460" s="2969" t="s">
        <v>7025</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7026</v>
      </c>
      <c r="B1461" s="3004" t="s">
        <v>7027</v>
      </c>
      <c r="C1461" s="2969" t="s">
        <v>7028</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7029</v>
      </c>
      <c r="B1462" s="3004" t="s">
        <v>7030</v>
      </c>
      <c r="C1462" s="2969" t="s">
        <v>7031</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7032</v>
      </c>
      <c r="B1463" s="3004" t="s">
        <v>5375</v>
      </c>
      <c r="C1463" s="2969" t="s">
        <v>7033</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6462</v>
      </c>
      <c r="B1464" s="3004"/>
      <c r="C1464" s="2969" t="s">
        <v>6464</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6447</v>
      </c>
      <c r="B1465" s="3004"/>
      <c r="C1465" s="2969" t="s">
        <v>6460</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7034</v>
      </c>
      <c r="B1467" s="3004" t="s">
        <v>5257</v>
      </c>
      <c r="C1467" s="2969" t="s">
        <v>7035</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7036</v>
      </c>
      <c r="B1468" s="3004" t="s">
        <v>5257</v>
      </c>
      <c r="C1468" s="2969" t="s">
        <v>7035</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7037</v>
      </c>
      <c r="B1469" s="3004" t="s">
        <v>5257</v>
      </c>
      <c r="C1469" s="2969" t="s">
        <v>7038</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5357</v>
      </c>
      <c r="B1471" s="3004" t="s">
        <v>5358</v>
      </c>
      <c r="C1471" s="2969" t="s">
        <v>5359</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5348</v>
      </c>
      <c r="B1472" s="3004" t="s">
        <v>5349</v>
      </c>
      <c r="C1472" s="2969" t="s">
        <v>5350</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6449</v>
      </c>
      <c r="B1473" s="3004"/>
      <c r="C1473" s="2969" t="s">
        <v>6451</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6471</v>
      </c>
      <c r="B1474" s="3004"/>
      <c r="C1474" s="2969" t="s">
        <v>6473</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5490</v>
      </c>
      <c r="B1481" s="3004" t="s">
        <v>5491</v>
      </c>
      <c r="C1481" s="2969" t="s">
        <v>5492</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5469</v>
      </c>
      <c r="B1482" s="3004">
        <v>73213</v>
      </c>
      <c r="C1482" s="2969" t="s">
        <v>5470</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5471</v>
      </c>
      <c r="B1483" s="3004">
        <v>73413</v>
      </c>
      <c r="C1483" s="2969" t="s">
        <v>5472</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7039</v>
      </c>
      <c r="B1493" s="3004"/>
      <c r="C1493" s="2969" t="s">
        <v>7040</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7041</v>
      </c>
      <c r="B1501" s="3004" t="s">
        <v>6668</v>
      </c>
      <c r="C1501" s="2969" t="s">
        <v>7042</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6481</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7043</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5481</v>
      </c>
      <c r="B1512" s="3004" t="s">
        <v>5480</v>
      </c>
      <c r="C1512" s="2969" t="s">
        <v>5482</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5386</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5386</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5182</v>
      </c>
      <c r="B1515" s="3004"/>
      <c r="C1515" s="2969" t="s">
        <v>5183</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5184</v>
      </c>
      <c r="B1516" s="3004"/>
      <c r="C1516" s="2969" t="s">
        <v>5185</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6445</v>
      </c>
      <c r="B1517" s="3004"/>
      <c r="C1517" s="2969" t="s">
        <v>6459</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c r="A1519" s="2969" t="s">
        <v>7044</v>
      </c>
      <c r="B1519" s="3004" t="s">
        <v>5067</v>
      </c>
      <c r="C1519" s="2969" t="s">
        <v>7045</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c r="A1520" s="2969" t="s">
        <v>7046</v>
      </c>
      <c r="B1520" s="3004" t="s">
        <v>5067</v>
      </c>
      <c r="C1520" s="2969" t="s">
        <v>7047</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7048</v>
      </c>
      <c r="B1521" s="3004" t="s">
        <v>5067</v>
      </c>
      <c r="C1521" s="2969" t="s">
        <v>7049</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7050</v>
      </c>
      <c r="B1522" s="3004" t="s">
        <v>5067</v>
      </c>
      <c r="C1522" s="2969" t="s">
        <v>7051</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7052</v>
      </c>
      <c r="B1523" s="3004" t="s">
        <v>5067</v>
      </c>
      <c r="C1523" s="2969" t="s">
        <v>7053</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5331</v>
      </c>
      <c r="B1524" s="3004" t="s">
        <v>5332</v>
      </c>
      <c r="C1524" s="2969" t="s">
        <v>5333</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5334</v>
      </c>
      <c r="B1525" s="3004" t="s">
        <v>5335</v>
      </c>
      <c r="C1525" s="2969" t="s">
        <v>5336</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5188</v>
      </c>
      <c r="B1526" s="3004" t="s">
        <v>5189</v>
      </c>
      <c r="C1526" s="2969" t="s">
        <v>5190</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5834</v>
      </c>
      <c r="B1527" s="3004" t="s">
        <v>5835</v>
      </c>
      <c r="C1527" s="2969" t="s">
        <v>5836</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5837</v>
      </c>
      <c r="B1528" s="3004" t="s">
        <v>5838</v>
      </c>
      <c r="C1528" s="2969" t="s">
        <v>5839</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5840</v>
      </c>
      <c r="B1529" s="3004" t="s">
        <v>5841</v>
      </c>
      <c r="C1529" s="2969" t="s">
        <v>5842</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5849</v>
      </c>
      <c r="B1530" s="3004" t="s">
        <v>5841</v>
      </c>
      <c r="C1530" s="2969" t="s">
        <v>5850</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5851</v>
      </c>
      <c r="B1531" s="3004" t="s">
        <v>5841</v>
      </c>
      <c r="C1531" s="2969" t="s">
        <v>5852</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7054</v>
      </c>
      <c r="B1532" s="3004" t="s">
        <v>6649</v>
      </c>
      <c r="C1532" s="2969" t="s">
        <v>7055</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5819</v>
      </c>
      <c r="B1533" s="3004" t="s">
        <v>5820</v>
      </c>
      <c r="C1533" s="2969" t="s">
        <v>5821</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5816</v>
      </c>
      <c r="B1534" s="3004" t="s">
        <v>5817</v>
      </c>
      <c r="C1534" s="2969" t="s">
        <v>5818</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5813</v>
      </c>
      <c r="B1535" s="3004" t="s">
        <v>5814</v>
      </c>
      <c r="C1535" s="2969" t="s">
        <v>5815</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5807</v>
      </c>
      <c r="B1536" s="3004" t="s">
        <v>5808</v>
      </c>
      <c r="C1536" s="2969" t="s">
        <v>5809</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5810</v>
      </c>
      <c r="B1537" s="3004" t="s">
        <v>5811</v>
      </c>
      <c r="C1537" s="2969" t="s">
        <v>5812</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5804</v>
      </c>
      <c r="B1538" s="3004" t="s">
        <v>5805</v>
      </c>
      <c r="C1538" s="2969" t="s">
        <v>5806</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7056</v>
      </c>
      <c r="B1539" s="3004" t="s">
        <v>5315</v>
      </c>
      <c r="C1539" s="2969" t="s">
        <v>7057</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7058</v>
      </c>
      <c r="B1540" s="3004" t="s">
        <v>6586</v>
      </c>
      <c r="C1540" s="2969" t="s">
        <v>7059</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7060</v>
      </c>
      <c r="B1541" s="3004" t="s">
        <v>6556</v>
      </c>
      <c r="C1541" s="2969" t="s">
        <v>7061</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7062</v>
      </c>
      <c r="B1542" s="3004" t="s">
        <v>5306</v>
      </c>
      <c r="C1542" s="2969" t="s">
        <v>7063</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7064</v>
      </c>
      <c r="B1543" s="3004" t="s">
        <v>5309</v>
      </c>
      <c r="C1543" s="2969" t="s">
        <v>7065</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7066</v>
      </c>
      <c r="B1544" s="3004" t="s">
        <v>5312</v>
      </c>
      <c r="C1544" s="2969" t="s">
        <v>7067</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7068</v>
      </c>
      <c r="B1545" s="3004" t="s">
        <v>5318</v>
      </c>
      <c r="C1545" s="2969" t="s">
        <v>7069</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7070</v>
      </c>
      <c r="B1546" s="3004" t="s">
        <v>5321</v>
      </c>
      <c r="C1546" s="2969" t="s">
        <v>7071</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7072</v>
      </c>
      <c r="B1547" s="3004" t="s">
        <v>5315</v>
      </c>
      <c r="C1547" s="2969" t="s">
        <v>7073</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7074</v>
      </c>
      <c r="B1548" s="3004" t="s">
        <v>7075</v>
      </c>
      <c r="C1548" s="2969" t="s">
        <v>7076</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7077</v>
      </c>
      <c r="B1549" s="3004" t="s">
        <v>6620</v>
      </c>
      <c r="C1549" s="2969" t="s">
        <v>7078</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7079</v>
      </c>
      <c r="B1550" s="3004" t="s">
        <v>7080</v>
      </c>
      <c r="C1550" s="2969" t="s">
        <v>7081</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7082</v>
      </c>
      <c r="B1551" s="3004" t="s">
        <v>5315</v>
      </c>
      <c r="C1551" s="2969" t="s">
        <v>7083</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7084</v>
      </c>
      <c r="B1552" s="3004" t="s">
        <v>6556</v>
      </c>
      <c r="C1552" s="2969" t="s">
        <v>7085</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7086</v>
      </c>
      <c r="B1553" s="3004" t="s">
        <v>5306</v>
      </c>
      <c r="C1553" s="2969" t="s">
        <v>7087</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5383</v>
      </c>
      <c r="B1556" s="3004" t="s">
        <v>1773</v>
      </c>
      <c r="C1556" s="2969" t="s">
        <v>5384</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5376</v>
      </c>
      <c r="B1562" s="3004" t="s">
        <v>5377</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5633</v>
      </c>
      <c r="B1568" s="3004" t="s">
        <v>5342</v>
      </c>
      <c r="C1568" s="2969" t="s">
        <v>7088</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5576</v>
      </c>
      <c r="B1572" s="3004" t="s">
        <v>58</v>
      </c>
      <c r="C1572" s="2969" t="s">
        <v>5577</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5380</v>
      </c>
      <c r="B1573" s="3004" t="s">
        <v>5381</v>
      </c>
      <c r="C1573" s="2969" t="s">
        <v>5382</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5465</v>
      </c>
      <c r="B1578" s="3004" t="s">
        <v>5466</v>
      </c>
      <c r="C1578" s="2969" t="s">
        <v>5467</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7089</v>
      </c>
      <c r="B1581" s="3004"/>
      <c r="C1581" s="2969" t="s">
        <v>7090</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5224</v>
      </c>
      <c r="B1594" s="3004" t="s">
        <v>5222</v>
      </c>
      <c r="C1594" s="2969" t="s">
        <v>5225</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5473</v>
      </c>
      <c r="B1605" s="3004" t="s">
        <v>5474</v>
      </c>
      <c r="C1605" s="2969" t="s">
        <v>5475</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6482</v>
      </c>
      <c r="B1606" s="3004"/>
      <c r="C1606" s="2969" t="s">
        <v>6483</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7091</v>
      </c>
      <c r="B1610" s="3004" t="s">
        <v>6623</v>
      </c>
      <c r="C1610" s="2969" t="s">
        <v>7092</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5325</v>
      </c>
      <c r="B1612" s="3004" t="s">
        <v>5326</v>
      </c>
      <c r="C1612" s="2969" t="s">
        <v>5327</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7093</v>
      </c>
      <c r="B1613" s="3004" t="s">
        <v>7094</v>
      </c>
      <c r="C1613" s="2969" t="s">
        <v>7095</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5296</v>
      </c>
      <c r="B1619" s="3004" t="s">
        <v>5297</v>
      </c>
      <c r="C1619" s="2969" t="s">
        <v>5298</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5299</v>
      </c>
      <c r="B1620" s="3004" t="s">
        <v>5300</v>
      </c>
      <c r="C1620" s="2969" t="s">
        <v>5301</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5302</v>
      </c>
      <c r="B1621" s="3004" t="s">
        <v>5303</v>
      </c>
      <c r="C1621" s="2969" t="s">
        <v>5304</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5305</v>
      </c>
      <c r="B1622" s="3004" t="s">
        <v>5306</v>
      </c>
      <c r="C1622" s="2969" t="s">
        <v>5307</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5292</v>
      </c>
      <c r="B1623" s="3004" t="s">
        <v>5067</v>
      </c>
      <c r="C1623" s="2969" t="s">
        <v>5293</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5308</v>
      </c>
      <c r="B1624" s="3004" t="s">
        <v>5309</v>
      </c>
      <c r="C1624" s="2969" t="s">
        <v>5310</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5311</v>
      </c>
      <c r="B1625" s="3004" t="s">
        <v>5312</v>
      </c>
      <c r="C1625" s="2969" t="s">
        <v>5313</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5317</v>
      </c>
      <c r="B1626" s="3004" t="s">
        <v>5318</v>
      </c>
      <c r="C1626" s="2969" t="s">
        <v>5319</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5320</v>
      </c>
      <c r="B1627" s="3004" t="s">
        <v>5321</v>
      </c>
      <c r="C1627" s="2969" t="s">
        <v>5322</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5323</v>
      </c>
      <c r="B1628" s="3004" t="s">
        <v>5315</v>
      </c>
      <c r="C1628" s="2969" t="s">
        <v>5324</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5328</v>
      </c>
      <c r="B1629" s="3004" t="s">
        <v>5329</v>
      </c>
      <c r="C1629" s="2969" t="s">
        <v>5330</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5351</v>
      </c>
      <c r="B1630" s="3004" t="s">
        <v>5352</v>
      </c>
      <c r="C1630" s="2969" t="s">
        <v>5353</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5314</v>
      </c>
      <c r="B1631" s="3004" t="s">
        <v>5315</v>
      </c>
      <c r="C1631" s="2969" t="s">
        <v>5316</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5339</v>
      </c>
      <c r="B1632" s="3004" t="s">
        <v>2259</v>
      </c>
      <c r="C1632" s="2969" t="s">
        <v>5340</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c r="A1633" s="2969" t="s">
        <v>5288</v>
      </c>
      <c r="B1633" s="3004" t="s">
        <v>5067</v>
      </c>
      <c r="C1633" s="2969" t="s">
        <v>5289</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5290</v>
      </c>
      <c r="B1634" s="3004" t="s">
        <v>5067</v>
      </c>
      <c r="C1634" s="2969" t="s">
        <v>5291</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5286</v>
      </c>
      <c r="B1635" s="3004" t="s">
        <v>5067</v>
      </c>
      <c r="C1635" s="2969" t="s">
        <v>5287</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7096</v>
      </c>
      <c r="B1639" s="3004" t="s">
        <v>7097</v>
      </c>
      <c r="C1639" s="2969" t="s">
        <v>7098</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7099</v>
      </c>
      <c r="B1640" s="3004" t="s">
        <v>7100</v>
      </c>
      <c r="C1640" s="2969" t="s">
        <v>7101</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7102</v>
      </c>
      <c r="B1641" s="3004" t="s">
        <v>7103</v>
      </c>
      <c r="C1641" s="2969" t="s">
        <v>7104</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7105</v>
      </c>
      <c r="B1642" s="3004" t="s">
        <v>7106</v>
      </c>
      <c r="C1642" s="2969" t="s">
        <v>7107</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7108</v>
      </c>
      <c r="B1643" s="3004" t="s">
        <v>7075</v>
      </c>
      <c r="C1643" s="2969" t="s">
        <v>7109</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7110</v>
      </c>
      <c r="B1644" s="3004" t="s">
        <v>7111</v>
      </c>
      <c r="C1644" s="2969" t="s">
        <v>7112</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5354</v>
      </c>
      <c r="B1645" s="3004" t="s">
        <v>5355</v>
      </c>
      <c r="C1645" s="2969" t="s">
        <v>5356</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5361</v>
      </c>
      <c r="B1646" s="3004" t="s">
        <v>5347</v>
      </c>
      <c r="C1646" s="2969" t="s">
        <v>5362</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5363</v>
      </c>
      <c r="B1647" s="3004" t="s">
        <v>5349</v>
      </c>
      <c r="C1647" s="2969" t="s">
        <v>5364</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5365</v>
      </c>
      <c r="B1648" s="3004" t="s">
        <v>5366</v>
      </c>
      <c r="C1648" s="2969" t="s">
        <v>5367</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5368</v>
      </c>
      <c r="B1649" s="3004" t="s">
        <v>5369</v>
      </c>
      <c r="C1649" s="2969" t="s">
        <v>5370</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5341</v>
      </c>
      <c r="B1650" s="3004" t="s">
        <v>5342</v>
      </c>
      <c r="C1650" s="2969" t="s">
        <v>5343</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6509</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6509</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6509</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6509</v>
      </c>
      <c r="H1656" s="2968"/>
      <c r="I1656" s="2968"/>
      <c r="J1656" s="2968" t="str">
        <f t="shared" si="51"/>
        <v>LBFCO200-22</v>
      </c>
      <c r="K1656" s="2969" t="str">
        <f t="shared" si="50"/>
        <v>LBFCO200-22LBFCO-24KV-200A</v>
      </c>
    </row>
    <row r="1657" spans="1:11" hidden="1">
      <c r="A1657" s="2969" t="s">
        <v>599</v>
      </c>
      <c r="B1657" s="3015" t="s">
        <v>1501</v>
      </c>
      <c r="C1657" s="2969" t="s">
        <v>7325</v>
      </c>
      <c r="D1657" s="2968" t="s">
        <v>2433</v>
      </c>
      <c r="E1657" s="2968"/>
      <c r="F1657" s="2968">
        <v>9</v>
      </c>
      <c r="G1657" s="2968" t="s">
        <v>6509</v>
      </c>
      <c r="H1657" s="2968"/>
      <c r="I1657" s="2968"/>
      <c r="J1657" s="2968" t="str">
        <f t="shared" si="51"/>
        <v>LBS 16</v>
      </c>
      <c r="K1657" s="2969" t="str">
        <f t="shared" si="50"/>
        <v>LBS 16LBS SF6 3pha 24kV 630A - 16kA (MBA cấp nguồn + Phụ kiện)</v>
      </c>
    </row>
    <row r="1658" spans="1:11" hidden="1">
      <c r="A1658" s="2969" t="s">
        <v>533</v>
      </c>
      <c r="B1658" s="3015" t="s">
        <v>1501</v>
      </c>
      <c r="C1658" s="2969" t="s">
        <v>3328</v>
      </c>
      <c r="D1658" s="2968" t="s">
        <v>2433</v>
      </c>
      <c r="E1658" s="2968"/>
      <c r="F1658" s="2968">
        <v>9</v>
      </c>
      <c r="G1658" s="2968" t="s">
        <v>6509</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6509</v>
      </c>
      <c r="H1663" s="2968"/>
      <c r="I1663" s="2968"/>
      <c r="J1663" s="2968" t="str">
        <f t="shared" si="51"/>
        <v>LTD</v>
      </c>
      <c r="K1663" s="2969" t="str">
        <f t="shared" si="50"/>
        <v>LTDLTD 1P 24KV - 800A</v>
      </c>
    </row>
    <row r="1664" spans="1:11" hidden="1">
      <c r="A1664" s="2969" t="s">
        <v>5226</v>
      </c>
      <c r="B1664" s="3004"/>
      <c r="C1664" s="2969" t="s">
        <v>5227</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5280</v>
      </c>
      <c r="B1670" s="3004" t="s">
        <v>5281</v>
      </c>
      <c r="C1670" s="2969" t="s">
        <v>5282</v>
      </c>
      <c r="D1670" s="2968" t="s">
        <v>5283</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6509</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6509</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6509</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6509</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6509</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6509</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6509</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6509</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6509</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6509</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6509</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6509</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6509</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6509</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6509</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6509</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6509</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6509</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6509</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6509</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6509</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6509</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6509</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6509</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6509</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6509</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6509</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6509</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6509</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6509</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6509</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6509</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6509</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6509</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6509</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6509</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6509</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6509</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6509</v>
      </c>
      <c r="H1711" s="2968"/>
      <c r="I1711" s="2968"/>
      <c r="J1711" s="2968" t="str">
        <f t="shared" si="53"/>
        <v>TR7501</v>
      </c>
      <c r="K1711" s="2969" t="str">
        <f t="shared" si="52"/>
        <v>TR7501Máy biến áp 22/0,4kV- 750kVA</v>
      </c>
    </row>
    <row r="1712" spans="1:11" hidden="1">
      <c r="A1712" s="2969" t="s">
        <v>7113</v>
      </c>
      <c r="B1712" s="3004" t="s">
        <v>5508</v>
      </c>
      <c r="C1712" s="2969" t="s">
        <v>7114</v>
      </c>
      <c r="D1712" s="2968" t="s">
        <v>3285</v>
      </c>
      <c r="E1712" s="2968"/>
      <c r="F1712" s="2968">
        <v>1</v>
      </c>
      <c r="G1712" s="2968" t="s">
        <v>6509</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6509</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6509</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6509</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6509</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6509</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6509</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6509</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6509</v>
      </c>
      <c r="H1720" s="2968"/>
      <c r="I1720" s="2968"/>
      <c r="J1720" s="2968" t="str">
        <f t="shared" si="53"/>
        <v>ATM50</v>
      </c>
      <c r="K1720" s="2969" t="str">
        <f t="shared" si="52"/>
        <v xml:space="preserve">ATM50MCCB - 3P-400V-63A-25KA  Icu=Ics </v>
      </c>
    </row>
    <row r="1721" spans="1:11" hidden="1">
      <c r="A1721" s="2969" t="s">
        <v>7115</v>
      </c>
      <c r="B1721" s="3004" t="s">
        <v>7116</v>
      </c>
      <c r="C1721" s="2969" t="s">
        <v>7117</v>
      </c>
      <c r="D1721" s="2968" t="s">
        <v>2547</v>
      </c>
      <c r="E1721" s="2968"/>
      <c r="F1721" s="2968">
        <v>4</v>
      </c>
      <c r="G1721" s="2968" t="s">
        <v>6509</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6509</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6509</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6509</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6509</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6509</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6509</v>
      </c>
      <c r="H1727" s="2968"/>
      <c r="I1727" s="2968"/>
      <c r="J1727" s="2968" t="str">
        <f t="shared" si="53"/>
        <v>ATM200</v>
      </c>
      <c r="K1727" s="2969" t="str">
        <f t="shared" si="52"/>
        <v>ATM200MCCB 3 cực 400V -200A - 35KA</v>
      </c>
    </row>
    <row r="1728" spans="1:11" hidden="1">
      <c r="A1728" s="2969" t="s">
        <v>5597</v>
      </c>
      <c r="B1728" s="3004"/>
      <c r="C1728" s="2969" t="s">
        <v>5598</v>
      </c>
      <c r="D1728" s="2968" t="s">
        <v>2547</v>
      </c>
      <c r="E1728" s="2968"/>
      <c r="F1728" s="2968">
        <v>4</v>
      </c>
      <c r="G1728" s="2968" t="s">
        <v>6509</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6509</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6509</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6509</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6509</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6509</v>
      </c>
      <c r="H1733" s="2968"/>
      <c r="I1733" s="2968"/>
      <c r="J1733" s="2968" t="str">
        <f t="shared" si="55"/>
        <v>ATM100</v>
      </c>
      <c r="K1733" s="2969" t="str">
        <f t="shared" si="54"/>
        <v>ATM100MCCB 3 cực 400V-100A - 30KA</v>
      </c>
    </row>
    <row r="1734" spans="1:11" hidden="1">
      <c r="A1734" s="2969" t="s">
        <v>5591</v>
      </c>
      <c r="B1734" s="3004"/>
      <c r="C1734" s="2969" t="s">
        <v>5592</v>
      </c>
      <c r="D1734" s="2968" t="s">
        <v>2547</v>
      </c>
      <c r="E1734" s="2968"/>
      <c r="F1734" s="2968">
        <v>4</v>
      </c>
      <c r="G1734" s="2968" t="s">
        <v>6509</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6509</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6509</v>
      </c>
      <c r="H1736" s="2968"/>
      <c r="I1736" s="2968"/>
      <c r="J1736" s="2968" t="str">
        <f t="shared" si="55"/>
        <v>ATM80</v>
      </c>
      <c r="K1736" s="2969" t="str">
        <f t="shared" si="54"/>
        <v>ATM80MCCB 3 cực 400V-80A - 10KA</v>
      </c>
    </row>
    <row r="1737" spans="1:11" hidden="1">
      <c r="A1737" s="2969" t="s">
        <v>7118</v>
      </c>
      <c r="B1737" s="3004" t="s">
        <v>5602</v>
      </c>
      <c r="C1737" s="2969" t="s">
        <v>7119</v>
      </c>
      <c r="D1737" s="2968" t="s">
        <v>2547</v>
      </c>
      <c r="E1737" s="2968"/>
      <c r="F1737" s="2968">
        <v>4</v>
      </c>
      <c r="G1737" s="2968" t="s">
        <v>6509</v>
      </c>
      <c r="H1737" s="2968"/>
      <c r="I1737" s="2968"/>
      <c r="J1737" s="2968" t="str">
        <f t="shared" si="55"/>
        <v>ATM1000L</v>
      </c>
      <c r="K1737" s="2969" t="str">
        <f t="shared" si="54"/>
        <v>ATM1000LMCCB 3 cực 600V - 1000A - 65KA</v>
      </c>
    </row>
    <row r="1738" spans="1:11" hidden="1">
      <c r="A1738" s="2969" t="s">
        <v>7120</v>
      </c>
      <c r="B1738" s="3004" t="s">
        <v>5602</v>
      </c>
      <c r="C1738" s="2969" t="s">
        <v>7121</v>
      </c>
      <c r="D1738" s="2968" t="s">
        <v>2547</v>
      </c>
      <c r="E1738" s="2968"/>
      <c r="F1738" s="2968">
        <v>4</v>
      </c>
      <c r="G1738" s="2968" t="s">
        <v>6509</v>
      </c>
      <c r="H1738" s="2968"/>
      <c r="I1738" s="2968"/>
      <c r="J1738" s="2968" t="str">
        <f t="shared" si="55"/>
        <v>ATM1200</v>
      </c>
      <c r="K1738" s="2969" t="str">
        <f t="shared" si="54"/>
        <v>ATM1200MCCB 3 cực 600V - 1200A - 65KA</v>
      </c>
    </row>
    <row r="1739" spans="1:11" hidden="1">
      <c r="A1739" s="2969" t="s">
        <v>7122</v>
      </c>
      <c r="B1739" s="3004" t="s">
        <v>7123</v>
      </c>
      <c r="C1739" s="2969" t="s">
        <v>7124</v>
      </c>
      <c r="D1739" s="2968" t="s">
        <v>2547</v>
      </c>
      <c r="E1739" s="2968"/>
      <c r="F1739" s="2968">
        <v>4</v>
      </c>
      <c r="G1739" s="2968" t="s">
        <v>6509</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6509</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6509</v>
      </c>
      <c r="H1741" s="2968"/>
      <c r="I1741" s="2968"/>
      <c r="J1741" s="2968" t="str">
        <f t="shared" si="55"/>
        <v>ATM400</v>
      </c>
      <c r="K1741" s="2969" t="str">
        <f t="shared" si="54"/>
        <v>ATM400MCCB 3 cực 690V - 400A - 50KA</v>
      </c>
    </row>
    <row r="1742" spans="1:11" hidden="1">
      <c r="A1742" s="2969" t="s">
        <v>5802</v>
      </c>
      <c r="B1742" s="3004"/>
      <c r="C1742" s="2969" t="s">
        <v>5803</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7125</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7126</v>
      </c>
      <c r="B1748" s="3004"/>
      <c r="C1748" s="2969" t="s">
        <v>7127</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6340</v>
      </c>
      <c r="B1750" s="3004"/>
      <c r="C1750" s="2969" t="s">
        <v>6341</v>
      </c>
      <c r="D1750" s="2968" t="s">
        <v>2321</v>
      </c>
      <c r="E1750" s="2968"/>
      <c r="F1750" s="2968">
        <v>2000</v>
      </c>
      <c r="G1750" s="2968" t="s">
        <v>6578</v>
      </c>
      <c r="H1750" s="2968"/>
      <c r="I1750" s="2968"/>
      <c r="J1750" s="2968" t="str">
        <f t="shared" si="55"/>
        <v>MTuBu</v>
      </c>
      <c r="K1750" s="2969" t="str">
        <f t="shared" si="54"/>
        <v>MTuBuMóng bê tông M200 nền tủ bù</v>
      </c>
    </row>
    <row r="1751" spans="1:11" hidden="1">
      <c r="A1751" s="2969" t="s">
        <v>6370</v>
      </c>
      <c r="B1751" s="3004"/>
      <c r="C1751" s="2969" t="s">
        <v>6371</v>
      </c>
      <c r="D1751" s="2968" t="s">
        <v>2321</v>
      </c>
      <c r="E1751" s="2968"/>
      <c r="F1751" s="2968">
        <v>2000</v>
      </c>
      <c r="G1751" s="2968" t="s">
        <v>6578</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6578</v>
      </c>
      <c r="H1752" s="2968"/>
      <c r="I1752" s="2968"/>
      <c r="J1752" s="2968" t="str">
        <f t="shared" si="55"/>
        <v>M12BT ĐÔI</v>
      </c>
      <c r="K1752" s="2969" t="str">
        <f t="shared" si="54"/>
        <v>M12BT ĐÔIMóng bê tông trụ đôi 12m</v>
      </c>
    </row>
    <row r="1753" spans="1:11" hidden="1">
      <c r="A1753" s="2969" t="s">
        <v>7128</v>
      </c>
      <c r="B1753" s="3004" t="s">
        <v>7129</v>
      </c>
      <c r="C1753" s="2969" t="s">
        <v>2358</v>
      </c>
      <c r="D1753" s="2968" t="s">
        <v>2321</v>
      </c>
      <c r="E1753" s="2968"/>
      <c r="F1753" s="2968">
        <v>2000</v>
      </c>
      <c r="G1753" s="2968" t="s">
        <v>6578</v>
      </c>
      <c r="H1753" s="2968"/>
      <c r="I1753" s="2968"/>
      <c r="J1753" s="2968" t="str">
        <f t="shared" si="55"/>
        <v>M12BTD</v>
      </c>
      <c r="K1753" s="2969" t="str">
        <f t="shared" si="54"/>
        <v>M12BTDMóng bê tông trụ đôi 12m</v>
      </c>
    </row>
    <row r="1754" spans="1:11" hidden="1">
      <c r="A1754" s="2969" t="s">
        <v>7130</v>
      </c>
      <c r="B1754" s="3004"/>
      <c r="C1754" s="2969" t="s">
        <v>7131</v>
      </c>
      <c r="D1754" s="2968" t="s">
        <v>2321</v>
      </c>
      <c r="E1754" s="2968"/>
      <c r="F1754" s="2968">
        <v>2000</v>
      </c>
      <c r="G1754" s="2968" t="s">
        <v>6578</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6578</v>
      </c>
      <c r="H1755" s="2968"/>
      <c r="I1755" s="2968"/>
      <c r="J1755" s="2968" t="str">
        <f t="shared" si="55"/>
        <v>M12BT P500</v>
      </c>
      <c r="K1755" s="2969" t="str">
        <f t="shared" si="54"/>
        <v>M12BT P500Móng bê tông trụ đôi 12m tim 500</v>
      </c>
    </row>
    <row r="1756" spans="1:11" hidden="1">
      <c r="A1756" s="2969" t="s">
        <v>6402</v>
      </c>
      <c r="B1756" s="3004"/>
      <c r="C1756" s="2969" t="s">
        <v>6403</v>
      </c>
      <c r="D1756" s="2968" t="s">
        <v>2321</v>
      </c>
      <c r="E1756" s="2968"/>
      <c r="F1756" s="2968">
        <v>2000</v>
      </c>
      <c r="G1756" s="2968" t="s">
        <v>6578</v>
      </c>
      <c r="H1756" s="2968"/>
      <c r="I1756" s="2968"/>
      <c r="J1756" s="2968" t="str">
        <f t="shared" si="55"/>
        <v>M14BT Đôi</v>
      </c>
      <c r="K1756" s="2969" t="str">
        <f t="shared" si="54"/>
        <v>M14BT ĐôiMóng bê tông trụ đôi 14m</v>
      </c>
    </row>
    <row r="1757" spans="1:11" hidden="1">
      <c r="A1757" s="2969" t="s">
        <v>7132</v>
      </c>
      <c r="B1757" s="3004"/>
      <c r="C1757" s="2969" t="s">
        <v>6403</v>
      </c>
      <c r="D1757" s="2968" t="s">
        <v>2321</v>
      </c>
      <c r="E1757" s="2968"/>
      <c r="F1757" s="2968">
        <v>2000</v>
      </c>
      <c r="G1757" s="2968" t="s">
        <v>6578</v>
      </c>
      <c r="H1757" s="2968"/>
      <c r="I1757" s="2968"/>
      <c r="J1757" s="2968" t="str">
        <f t="shared" si="55"/>
        <v>M14BTD</v>
      </c>
      <c r="K1757" s="2969" t="str">
        <f t="shared" si="54"/>
        <v>M14BTDMóng bê tông trụ đôi 14m</v>
      </c>
    </row>
    <row r="1758" spans="1:11" hidden="1">
      <c r="A1758" s="2969" t="s">
        <v>7133</v>
      </c>
      <c r="B1758" s="3004"/>
      <c r="C1758" s="2969" t="s">
        <v>7134</v>
      </c>
      <c r="D1758" s="2968" t="s">
        <v>2321</v>
      </c>
      <c r="E1758" s="2968"/>
      <c r="F1758" s="2968">
        <v>2000</v>
      </c>
      <c r="G1758" s="2968" t="s">
        <v>6578</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6578</v>
      </c>
      <c r="H1759" s="2968"/>
      <c r="I1759" s="2968"/>
      <c r="J1759" s="2968" t="str">
        <f t="shared" si="55"/>
        <v>M7BT Đôi</v>
      </c>
      <c r="K1759" s="2969" t="str">
        <f t="shared" si="54"/>
        <v>M7BT ĐôiMóng bê tông trụ đôi 7,5m</v>
      </c>
    </row>
    <row r="1760" spans="1:11" hidden="1">
      <c r="A1760" s="2969" t="s">
        <v>7135</v>
      </c>
      <c r="B1760" s="3004"/>
      <c r="C1760" s="2969" t="s">
        <v>7136</v>
      </c>
      <c r="D1760" s="2968" t="s">
        <v>2321</v>
      </c>
      <c r="E1760" s="2968"/>
      <c r="F1760" s="2968">
        <v>2000</v>
      </c>
      <c r="G1760" s="2968" t="s">
        <v>6578</v>
      </c>
      <c r="H1760" s="2968"/>
      <c r="I1760" s="2968"/>
      <c r="J1760" s="2968" t="str">
        <f t="shared" si="55"/>
        <v>M8BTD</v>
      </c>
      <c r="K1760" s="2969" t="str">
        <f t="shared" si="54"/>
        <v>M8BTDMóng bê tông trụ đôi 8,4m</v>
      </c>
    </row>
    <row r="1761" spans="1:11" hidden="1">
      <c r="A1761" s="2969" t="s">
        <v>7137</v>
      </c>
      <c r="B1761" s="3004"/>
      <c r="C1761" s="2969" t="s">
        <v>7138</v>
      </c>
      <c r="D1761" s="2968" t="s">
        <v>2321</v>
      </c>
      <c r="E1761" s="2968"/>
      <c r="F1761" s="2968">
        <v>2000</v>
      </c>
      <c r="G1761" s="2968" t="s">
        <v>6578</v>
      </c>
      <c r="H1761" s="2968"/>
      <c r="I1761" s="2968"/>
      <c r="J1761" s="2968" t="str">
        <f t="shared" si="55"/>
        <v>M8BTD-D</v>
      </c>
      <c r="K1761" s="2969" t="str">
        <f t="shared" si="54"/>
        <v>M8BTD-DMóng bê tông trụ đôi 8,5m (Vướng đá)</v>
      </c>
    </row>
    <row r="1762" spans="1:11" hidden="1">
      <c r="A1762" s="2969" t="s">
        <v>7139</v>
      </c>
      <c r="B1762" s="3004"/>
      <c r="C1762" s="2969" t="s">
        <v>2338</v>
      </c>
      <c r="D1762" s="2968" t="s">
        <v>2321</v>
      </c>
      <c r="E1762" s="2968"/>
      <c r="F1762" s="2968">
        <v>2000</v>
      </c>
      <c r="G1762" s="2968" t="s">
        <v>6578</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6578</v>
      </c>
      <c r="H1763" s="2968"/>
      <c r="I1763" s="2968"/>
      <c r="J1763" s="2968" t="str">
        <f t="shared" si="55"/>
        <v>M10BT ĐƠN</v>
      </c>
      <c r="K1763" s="2969" t="str">
        <f t="shared" si="54"/>
        <v>M10BT ĐƠNMóng bê tông trụ đơn 10.5m</v>
      </c>
    </row>
    <row r="1764" spans="1:11" hidden="1">
      <c r="A1764" s="2969" t="s">
        <v>7140</v>
      </c>
      <c r="B1764" s="3004"/>
      <c r="C1764" s="2969" t="s">
        <v>2357</v>
      </c>
      <c r="D1764" s="2968" t="s">
        <v>2321</v>
      </c>
      <c r="E1764" s="2968"/>
      <c r="F1764" s="2968">
        <v>2000</v>
      </c>
      <c r="G1764" s="2968" t="s">
        <v>6578</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6578</v>
      </c>
      <c r="H1765" s="2968"/>
      <c r="I1765" s="2968"/>
      <c r="J1765" s="2968" t="str">
        <f t="shared" si="55"/>
        <v>M12BT ĐƠN</v>
      </c>
      <c r="K1765" s="2969" t="str">
        <f t="shared" si="54"/>
        <v>M12BT ĐƠNMóng bê tông trụ đơn 12m</v>
      </c>
    </row>
    <row r="1766" spans="1:11" hidden="1">
      <c r="A1766" s="2969" t="s">
        <v>7141</v>
      </c>
      <c r="B1766" s="3004"/>
      <c r="C1766" s="2969" t="s">
        <v>7142</v>
      </c>
      <c r="D1766" s="2968" t="s">
        <v>2321</v>
      </c>
      <c r="E1766" s="2968"/>
      <c r="F1766" s="2968">
        <v>2000</v>
      </c>
      <c r="G1766" s="2968" t="s">
        <v>6578</v>
      </c>
      <c r="H1766" s="2968"/>
      <c r="I1766" s="2968"/>
      <c r="J1766" s="2968" t="str">
        <f t="shared" si="55"/>
        <v>M12BT-GC</v>
      </c>
      <c r="K1766" s="2969" t="str">
        <f t="shared" si="54"/>
        <v>M12BT-GCMóng bê tông trụ đơn 12m (Gia cố bê tông)</v>
      </c>
    </row>
    <row r="1767" spans="1:11" hidden="1">
      <c r="A1767" s="2969" t="s">
        <v>7143</v>
      </c>
      <c r="B1767" s="3004"/>
      <c r="C1767" s="2969" t="s">
        <v>7144</v>
      </c>
      <c r="D1767" s="2968" t="s">
        <v>2321</v>
      </c>
      <c r="E1767" s="2968"/>
      <c r="F1767" s="2968">
        <v>2000</v>
      </c>
      <c r="G1767" s="2968" t="s">
        <v>6578</v>
      </c>
      <c r="H1767" s="2968"/>
      <c r="I1767" s="2968"/>
      <c r="J1767" s="2968" t="str">
        <f t="shared" si="55"/>
        <v>M12BT-D</v>
      </c>
      <c r="K1767" s="2969" t="str">
        <f t="shared" si="54"/>
        <v>M12BT-DMóng bê tông trụ đơn 12m (Vướng đá)</v>
      </c>
    </row>
    <row r="1768" spans="1:11" hidden="1">
      <c r="A1768" s="2969" t="s">
        <v>7145</v>
      </c>
      <c r="B1768" s="3004"/>
      <c r="C1768" s="2969" t="s">
        <v>2365</v>
      </c>
      <c r="D1768" s="2968" t="s">
        <v>2321</v>
      </c>
      <c r="E1768" s="2968"/>
      <c r="F1768" s="2968">
        <v>2000</v>
      </c>
      <c r="G1768" s="2968" t="s">
        <v>6578</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6578</v>
      </c>
      <c r="H1769" s="2968"/>
      <c r="I1769" s="2968"/>
      <c r="J1769" s="2968" t="str">
        <f t="shared" si="55"/>
        <v>M14BT ĐƠN</v>
      </c>
      <c r="K1769" s="2969" t="str">
        <f t="shared" si="54"/>
        <v>M14BT ĐƠNMóng bê tông trụ đơn 14m</v>
      </c>
    </row>
    <row r="1770" spans="1:11" hidden="1">
      <c r="A1770" s="2969" t="s">
        <v>7146</v>
      </c>
      <c r="B1770" s="3004"/>
      <c r="C1770" s="2969" t="s">
        <v>7147</v>
      </c>
      <c r="D1770" s="2968" t="s">
        <v>2321</v>
      </c>
      <c r="E1770" s="2968"/>
      <c r="F1770" s="2968">
        <v>2000</v>
      </c>
      <c r="G1770" s="2968" t="s">
        <v>6578</v>
      </c>
      <c r="H1770" s="2968"/>
      <c r="I1770" s="2968"/>
      <c r="J1770" s="2968" t="str">
        <f t="shared" si="55"/>
        <v>M14BT-D</v>
      </c>
      <c r="K1770" s="2969" t="str">
        <f t="shared" si="54"/>
        <v>M14BT-DMóng bê tông trụ đơn 14m (Vướng đá)</v>
      </c>
    </row>
    <row r="1771" spans="1:11" hidden="1">
      <c r="A1771" s="2969" t="s">
        <v>7148</v>
      </c>
      <c r="B1771" s="3004"/>
      <c r="C1771" s="2969" t="s">
        <v>2329</v>
      </c>
      <c r="D1771" s="2968" t="s">
        <v>2321</v>
      </c>
      <c r="E1771" s="2968"/>
      <c r="F1771" s="2968">
        <v>2000</v>
      </c>
      <c r="G1771" s="2968" t="s">
        <v>6578</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6578</v>
      </c>
      <c r="H1772" s="2968"/>
      <c r="I1772" s="2968"/>
      <c r="J1772" s="2968" t="str">
        <f t="shared" si="55"/>
        <v>M8BT Đơn</v>
      </c>
      <c r="K1772" s="2969" t="str">
        <f t="shared" si="54"/>
        <v>M8BT ĐơnMóng bê tông trụ đơn 8,4m</v>
      </c>
    </row>
    <row r="1773" spans="1:11" hidden="1">
      <c r="A1773" s="2969" t="s">
        <v>7149</v>
      </c>
      <c r="B1773" s="3004"/>
      <c r="C1773" s="2969" t="s">
        <v>7150</v>
      </c>
      <c r="D1773" s="2968" t="s">
        <v>2321</v>
      </c>
      <c r="E1773" s="2968"/>
      <c r="F1773" s="2968">
        <v>2000</v>
      </c>
      <c r="G1773" s="2968" t="s">
        <v>6578</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6578</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6578</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6578</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6578</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6578</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6578</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6578</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6578</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6578</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6578</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6578</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6578</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6578</v>
      </c>
      <c r="H1786" s="2968"/>
      <c r="I1786" s="2968"/>
      <c r="J1786" s="2968" t="str">
        <f t="shared" si="55"/>
        <v>M10bb</v>
      </c>
      <c r="K1786" s="2969" t="str">
        <f t="shared" si="54"/>
        <v>M10bbMóng M10bb</v>
      </c>
    </row>
    <row r="1787" spans="1:11" hidden="1">
      <c r="A1787" s="2969" t="s">
        <v>7151</v>
      </c>
      <c r="B1787" s="3004"/>
      <c r="C1787" s="2969" t="s">
        <v>7152</v>
      </c>
      <c r="D1787" s="2968" t="s">
        <v>2321</v>
      </c>
      <c r="E1787" s="2968"/>
      <c r="F1787" s="2968">
        <v>2000</v>
      </c>
      <c r="G1787" s="2968" t="s">
        <v>6578</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6578</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6578</v>
      </c>
      <c r="H1789" s="2968"/>
      <c r="I1789" s="2968"/>
      <c r="J1789" s="2968" t="str">
        <f t="shared" si="55"/>
        <v>M12 PĐ</v>
      </c>
      <c r="K1789" s="2969" t="str">
        <f t="shared" si="54"/>
        <v>M12 PĐMóng M12 phá đá</v>
      </c>
    </row>
    <row r="1790" spans="1:11" hidden="1">
      <c r="A1790" s="2969" t="s">
        <v>7153</v>
      </c>
      <c r="B1790" s="3004"/>
      <c r="C1790" s="2969" t="s">
        <v>7154</v>
      </c>
      <c r="D1790" s="2968" t="s">
        <v>2321</v>
      </c>
      <c r="E1790" s="2968"/>
      <c r="F1790" s="2968">
        <v>2000</v>
      </c>
      <c r="G1790" s="2968" t="s">
        <v>6578</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6578</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6578</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6578</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6578</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6578</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6578</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6578</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6578</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6578</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6578</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6578</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6578</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6578</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6578</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6578</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6578</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6578</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6578</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6578</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6578</v>
      </c>
      <c r="H1810" s="2968"/>
      <c r="I1810" s="2968"/>
      <c r="J1810" s="2968" t="str">
        <f t="shared" si="57"/>
        <v>M14bb</v>
      </c>
      <c r="K1810" s="2969" t="str">
        <f t="shared" si="56"/>
        <v>M14bbMóng M14bb</v>
      </c>
    </row>
    <row r="1811" spans="1:11" hidden="1">
      <c r="A1811" s="2969" t="s">
        <v>7155</v>
      </c>
      <c r="B1811" s="3004"/>
      <c r="C1811" s="2969" t="s">
        <v>7156</v>
      </c>
      <c r="D1811" s="2968" t="s">
        <v>2321</v>
      </c>
      <c r="E1811" s="2968"/>
      <c r="F1811" s="2968">
        <v>2000</v>
      </c>
      <c r="G1811" s="2968" t="s">
        <v>6578</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6578</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6578</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6578</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6578</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6578</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6578</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6578</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6578</v>
      </c>
      <c r="H1819" s="2968"/>
      <c r="I1819" s="2968"/>
      <c r="J1819" s="2968" t="str">
        <f t="shared" si="57"/>
        <v>M8</v>
      </c>
      <c r="K1819" s="2969" t="str">
        <f t="shared" si="56"/>
        <v>M8Móng M8</v>
      </c>
    </row>
    <row r="1820" spans="1:11" hidden="1">
      <c r="A1820" s="2969" t="s">
        <v>7157</v>
      </c>
      <c r="B1820" s="3004"/>
      <c r="C1820" s="2969" t="s">
        <v>7158</v>
      </c>
      <c r="D1820" s="2968" t="s">
        <v>2321</v>
      </c>
      <c r="E1820" s="2968"/>
      <c r="F1820" s="2968">
        <v>2000</v>
      </c>
      <c r="G1820" s="2968" t="s">
        <v>6578</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6578</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6578</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6578</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6578</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6578</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6578</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6578</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6578</v>
      </c>
      <c r="H1828" s="2968"/>
      <c r="I1828" s="2968"/>
      <c r="J1828" s="2968" t="str">
        <f t="shared" si="57"/>
        <v>MTUPP</v>
      </c>
      <c r="K1828" s="2969" t="str">
        <f t="shared" si="56"/>
        <v>MTUPPMóng tủ phân phối hạ thế</v>
      </c>
    </row>
    <row r="1829" spans="1:11" hidden="1">
      <c r="A1829" s="2969" t="s">
        <v>7159</v>
      </c>
      <c r="B1829" s="3004"/>
      <c r="C1829" s="2969" t="s">
        <v>7160</v>
      </c>
      <c r="D1829" s="2968" t="s">
        <v>6489</v>
      </c>
      <c r="E1829" s="2968"/>
      <c r="F1829" s="2968">
        <v>2000</v>
      </c>
      <c r="G1829" s="2968" t="s">
        <v>6578</v>
      </c>
      <c r="H1829" s="2968"/>
      <c r="I1829" s="2968"/>
      <c r="J1829" s="2968" t="str">
        <f t="shared" si="57"/>
        <v>MCHT</v>
      </c>
      <c r="K1829" s="2969" t="str">
        <f t="shared" si="56"/>
        <v>MCHTMương cáp ngầm hạ thế</v>
      </c>
    </row>
    <row r="1830" spans="1:11" hidden="1">
      <c r="A1830" s="2969" t="s">
        <v>7161</v>
      </c>
      <c r="B1830" s="3004"/>
      <c r="C1830" s="2969" t="s">
        <v>7162</v>
      </c>
      <c r="D1830" s="2968" t="s">
        <v>6489</v>
      </c>
      <c r="E1830" s="2968"/>
      <c r="F1830" s="2968">
        <v>2000</v>
      </c>
      <c r="G1830" s="2968" t="s">
        <v>6578</v>
      </c>
      <c r="H1830" s="2968"/>
      <c r="I1830" s="2968"/>
      <c r="J1830" s="2968" t="str">
        <f t="shared" si="57"/>
        <v>MCTT2</v>
      </c>
      <c r="K1830" s="2969" t="str">
        <f t="shared" si="56"/>
        <v>MCTT2Mương cáp ngầm trung thế (2m)</v>
      </c>
    </row>
    <row r="1831" spans="1:11" hidden="1">
      <c r="A1831" s="2969" t="s">
        <v>7163</v>
      </c>
      <c r="B1831" s="3004"/>
      <c r="C1831" s="2969" t="s">
        <v>7164</v>
      </c>
      <c r="D1831" s="2968" t="s">
        <v>6489</v>
      </c>
      <c r="E1831" s="2968"/>
      <c r="F1831" s="2968">
        <v>2000</v>
      </c>
      <c r="G1831" s="2968" t="s">
        <v>6578</v>
      </c>
      <c r="H1831" s="2968"/>
      <c r="I1831" s="2968"/>
      <c r="J1831" s="2968" t="str">
        <f t="shared" si="57"/>
        <v>MCTT3</v>
      </c>
      <c r="K1831" s="2969" t="str">
        <f t="shared" si="56"/>
        <v>MCTT3Mương cáp ngầm trung thế (3m)</v>
      </c>
    </row>
    <row r="1832" spans="1:11" hidden="1">
      <c r="A1832" s="2969" t="s">
        <v>7165</v>
      </c>
      <c r="B1832" s="3004"/>
      <c r="C1832" s="2969" t="s">
        <v>7166</v>
      </c>
      <c r="D1832" s="2968" t="s">
        <v>6489</v>
      </c>
      <c r="E1832" s="2968"/>
      <c r="F1832" s="2968">
        <v>2000</v>
      </c>
      <c r="G1832" s="2968" t="s">
        <v>6578</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5617</v>
      </c>
      <c r="B1844" s="3004"/>
      <c r="C1844" s="2969" t="s">
        <v>5616</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5615</v>
      </c>
      <c r="B1845" s="3004"/>
      <c r="C1845" s="2969" t="s">
        <v>5616</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5613</v>
      </c>
      <c r="B1846" s="3004"/>
      <c r="C1846" s="2969" t="s">
        <v>5614</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5619</v>
      </c>
      <c r="B1847" s="3004"/>
      <c r="C1847" s="2969" t="s">
        <v>5620</v>
      </c>
      <c r="D1847" s="2968" t="s">
        <v>2547</v>
      </c>
      <c r="E1847" s="2968"/>
      <c r="F1847" s="2968">
        <v>50</v>
      </c>
      <c r="G1847" s="2968" t="s">
        <v>510</v>
      </c>
      <c r="H1847" s="2968"/>
      <c r="I1847" s="2968"/>
      <c r="J1847" s="2968" t="str">
        <f t="shared" si="57"/>
        <v>ChupLA</v>
      </c>
      <c r="K1847" s="2969" t="str">
        <f t="shared" si="56"/>
        <v>ChupLANắp che đầu cực LA</v>
      </c>
    </row>
    <row r="1848" spans="1:11" hidden="1">
      <c r="A1848" s="2969" t="s">
        <v>7167</v>
      </c>
      <c r="B1848" s="3004"/>
      <c r="C1848" s="2969" t="s">
        <v>7326</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5621</v>
      </c>
      <c r="B1849" s="3004"/>
      <c r="C1849" s="2969" t="s">
        <v>5622</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6466</v>
      </c>
      <c r="B1854" s="3004"/>
      <c r="C1854" s="2969" t="s">
        <v>6468</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7168</v>
      </c>
      <c r="B1856" s="3004"/>
      <c r="C1856" s="2969" t="s">
        <v>7169</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6367</v>
      </c>
      <c r="B1861" s="3004"/>
      <c r="C1861" s="2969" t="s">
        <v>6368</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7170</v>
      </c>
      <c r="B1884" s="3004"/>
      <c r="C1884" s="2969" t="s">
        <v>7171</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7172</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5704</v>
      </c>
      <c r="B1888" s="3004"/>
      <c r="C1888" s="2969" t="s">
        <v>5705</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5702</v>
      </c>
      <c r="B1890" s="3004"/>
      <c r="C1890" s="2969" t="s">
        <v>5703</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5706</v>
      </c>
      <c r="B1891" s="3004"/>
      <c r="C1891" s="2969" t="s">
        <v>5707</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7173</v>
      </c>
      <c r="B1892" s="3004"/>
      <c r="C1892" s="2969" t="s">
        <v>7174</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7175</v>
      </c>
      <c r="B1894" s="3004" t="s">
        <v>5637</v>
      </c>
      <c r="C1894" s="2969" t="s">
        <v>7176</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7177</v>
      </c>
      <c r="B1902" s="2986"/>
      <c r="C1902" s="2969" t="s">
        <v>7303</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6397</v>
      </c>
      <c r="B1903" s="2986"/>
      <c r="C1903" s="2969" t="s">
        <v>7303</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7178</v>
      </c>
      <c r="B1904" s="2986"/>
      <c r="C1904" s="2969" t="s">
        <v>7303</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7179</v>
      </c>
      <c r="B1905" s="2986"/>
      <c r="C1905" s="2969" t="s">
        <v>7303</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7180</v>
      </c>
      <c r="B1906" s="2986"/>
      <c r="C1906" s="2969" t="s">
        <v>7303</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7181</v>
      </c>
      <c r="B1907" s="2986"/>
      <c r="C1907" s="2969" t="s">
        <v>7303</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7182</v>
      </c>
      <c r="B1908" s="3004"/>
      <c r="C1908" s="2969" t="s">
        <v>7303</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7183</v>
      </c>
      <c r="B1918" s="3004"/>
      <c r="C1918" s="2969" t="s">
        <v>7184</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7185</v>
      </c>
      <c r="B1919" s="3004"/>
      <c r="C1919" s="2969" t="s">
        <v>7186</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7187</v>
      </c>
      <c r="B1920" s="3004"/>
      <c r="C1920" s="2969" t="s">
        <v>7188</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5700</v>
      </c>
      <c r="B1927" s="3004"/>
      <c r="C1927" s="2969" t="s">
        <v>5701</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7189</v>
      </c>
      <c r="B1932" s="3004"/>
      <c r="C1932" s="2969" t="s">
        <v>7190</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7191</v>
      </c>
      <c r="B1933" s="3004"/>
      <c r="C1933" s="2969" t="s">
        <v>7192</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7193</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7194</v>
      </c>
      <c r="B1935" s="3004"/>
      <c r="C1935" s="2969" t="s">
        <v>7195</v>
      </c>
      <c r="D1935" s="2968" t="s">
        <v>6489</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7196</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7197</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7198</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7199</v>
      </c>
      <c r="B1939" s="3004"/>
      <c r="C1939" s="2969" t="s">
        <v>7200</v>
      </c>
      <c r="D1939" s="2968" t="s">
        <v>6489</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5216</v>
      </c>
      <c r="B1940" s="3004" t="s">
        <v>5217</v>
      </c>
      <c r="C1940" s="2969" t="s">
        <v>5218</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7201</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7202</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5219</v>
      </c>
      <c r="B1943" s="3004" t="s">
        <v>5220</v>
      </c>
      <c r="C1943" s="2969" t="s">
        <v>5221</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7203</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7204</v>
      </c>
      <c r="B1945" s="3004" t="s">
        <v>7129</v>
      </c>
      <c r="C1945" s="2969" t="s">
        <v>7205</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7206</v>
      </c>
      <c r="B1948" s="3004" t="s">
        <v>5229</v>
      </c>
      <c r="C1948" s="2969" t="s">
        <v>7207</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7208</v>
      </c>
      <c r="B1952" s="3004" t="s">
        <v>1501</v>
      </c>
      <c r="C1952" s="2969" t="s">
        <v>7209</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7210</v>
      </c>
      <c r="B1953" s="3004" t="s">
        <v>6911</v>
      </c>
      <c r="C1953" s="2969" t="s">
        <v>7211</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7212</v>
      </c>
      <c r="B1954" s="3004"/>
      <c r="C1954" s="2969" t="s">
        <v>7213</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7214</v>
      </c>
      <c r="B1955" s="3004"/>
      <c r="C1955" s="2969" t="s">
        <v>7215</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7216</v>
      </c>
      <c r="B1963" s="3004" t="s">
        <v>5547</v>
      </c>
      <c r="C1963" s="2969" t="s">
        <v>7217</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7218</v>
      </c>
      <c r="B1965" s="3004"/>
      <c r="C1965" s="2969" t="s">
        <v>7219</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7220</v>
      </c>
      <c r="B1966" s="3004" t="s">
        <v>5508</v>
      </c>
      <c r="C1966" s="2969" t="s">
        <v>7221</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6509</v>
      </c>
      <c r="H1980" s="2968"/>
      <c r="I1980" s="2968"/>
      <c r="J1980" s="2968" t="str">
        <f t="shared" si="61"/>
        <v>Recloser</v>
      </c>
      <c r="K1980" s="2969" t="str">
        <f t="shared" si="60"/>
        <v>RecloserRecloser 24kV 630-800A</v>
      </c>
    </row>
    <row r="1981" spans="1:11" hidden="1">
      <c r="A1981" s="2969" t="s">
        <v>2179</v>
      </c>
      <c r="B1981" s="3015" t="s">
        <v>639</v>
      </c>
      <c r="C1981" s="2969" t="s">
        <v>6428</v>
      </c>
      <c r="D1981" s="2968" t="s">
        <v>2433</v>
      </c>
      <c r="E1981" s="2968"/>
      <c r="F1981" s="2968">
        <v>50</v>
      </c>
      <c r="G1981" s="2968" t="s">
        <v>6509</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6006</v>
      </c>
      <c r="B1996" s="3004"/>
      <c r="C1996" s="2969" t="s">
        <v>6007</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7336</v>
      </c>
      <c r="D1997" s="2968" t="s">
        <v>2547</v>
      </c>
      <c r="E1997" s="2968"/>
      <c r="F1997" s="2968">
        <v>50</v>
      </c>
      <c r="G1997" s="2968" t="s">
        <v>510</v>
      </c>
      <c r="H1997" s="2968"/>
      <c r="I1997" s="2968"/>
      <c r="J1997" s="2968" t="str">
        <f t="shared" si="63"/>
        <v>SL50-1190</v>
      </c>
      <c r="K1997" s="2969" t="str">
        <f t="shared" si="62"/>
        <v>SL50-1190Sắt góc L50 x50 x5 x1190</v>
      </c>
    </row>
    <row r="1998" spans="1:11" hidden="1">
      <c r="A1998" s="3018" t="s">
        <v>7222</v>
      </c>
      <c r="B1998" s="3004"/>
      <c r="C1998" s="2969" t="s">
        <v>7337</v>
      </c>
      <c r="D1998" s="2968" t="s">
        <v>2547</v>
      </c>
      <c r="E1998" s="2968"/>
      <c r="F1998" s="2968">
        <v>50</v>
      </c>
      <c r="G1998" s="2968" t="s">
        <v>510</v>
      </c>
      <c r="H1998" s="2968"/>
      <c r="I1998" s="2968"/>
      <c r="J1998" s="2968" t="str">
        <f t="shared" si="63"/>
        <v>SL50-720</v>
      </c>
      <c r="K1998" s="2969" t="str">
        <f t="shared" si="62"/>
        <v>SL50-720Sắt góc L50 x50 x5 x720</v>
      </c>
    </row>
    <row r="1999" spans="1:11" hidden="1">
      <c r="A1999" s="3018" t="s">
        <v>4740</v>
      </c>
      <c r="B1999" s="3004"/>
      <c r="C1999" s="2969" t="s">
        <v>7338</v>
      </c>
      <c r="D1999" s="2968" t="s">
        <v>2547</v>
      </c>
      <c r="E1999" s="2968"/>
      <c r="F1999" s="2968">
        <v>50</v>
      </c>
      <c r="G1999" s="2968" t="s">
        <v>510</v>
      </c>
      <c r="H1999" s="2968"/>
      <c r="I1999" s="2968"/>
      <c r="J1999" s="2968" t="str">
        <f t="shared" si="63"/>
        <v>SL50-920</v>
      </c>
      <c r="K1999" s="2969" t="str">
        <f t="shared" si="62"/>
        <v>SL50-920Sắt góc L50 x50 x5 x920</v>
      </c>
    </row>
    <row r="2000" spans="1:11" hidden="1">
      <c r="A2000" s="3018" t="s">
        <v>7223</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7224</v>
      </c>
      <c r="B2001" s="3004"/>
      <c r="C2001" s="2969" t="s">
        <v>7225</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7226</v>
      </c>
      <c r="B2007" s="3004"/>
      <c r="C2007" s="2969" t="s">
        <v>7332</v>
      </c>
      <c r="D2007" s="2968" t="s">
        <v>2547</v>
      </c>
      <c r="E2007" s="2968"/>
      <c r="F2007" s="2968">
        <v>50</v>
      </c>
      <c r="G2007" s="2968" t="s">
        <v>510</v>
      </c>
      <c r="H2007" s="2968"/>
      <c r="I2007" s="2968"/>
      <c r="J2007" s="2968" t="str">
        <f t="shared" si="63"/>
        <v>SL75-1660</v>
      </c>
      <c r="K2007" s="2969" t="str">
        <f t="shared" si="62"/>
        <v>SL75-1660Sắt góc L75 x75 x8 x1660</v>
      </c>
    </row>
    <row r="2008" spans="1:11" hidden="1">
      <c r="A2008" s="2969" t="s">
        <v>4738</v>
      </c>
      <c r="B2008" s="3004"/>
      <c r="C2008" s="2969" t="s">
        <v>7331</v>
      </c>
      <c r="D2008" s="2968" t="s">
        <v>5093</v>
      </c>
      <c r="E2008" s="2968"/>
      <c r="F2008" s="2968">
        <v>50</v>
      </c>
      <c r="G2008" s="2968" t="s">
        <v>510</v>
      </c>
      <c r="H2008" s="2968"/>
      <c r="I2008" s="2968"/>
      <c r="J2008" s="2968" t="str">
        <f t="shared" si="63"/>
        <v>SL75-2000</v>
      </c>
      <c r="K2008" s="2969" t="str">
        <f t="shared" si="62"/>
        <v>SL75-2000Sắt góc L75 x75 x8 x2000</v>
      </c>
    </row>
    <row r="2009" spans="1:11" hidden="1">
      <c r="A2009" s="3018" t="s">
        <v>4739</v>
      </c>
      <c r="B2009" s="3004"/>
      <c r="C2009" s="2969" t="s">
        <v>7333</v>
      </c>
      <c r="D2009" s="2968" t="s">
        <v>2547</v>
      </c>
      <c r="E2009" s="2968"/>
      <c r="F2009" s="2968">
        <v>50</v>
      </c>
      <c r="G2009" s="2968" t="s">
        <v>510</v>
      </c>
      <c r="H2009" s="2968"/>
      <c r="I2009" s="2968"/>
      <c r="J2009" s="2968" t="str">
        <f t="shared" si="63"/>
        <v>SL75-2200</v>
      </c>
      <c r="K2009" s="2969" t="str">
        <f t="shared" si="62"/>
        <v>SL75-2200Sắt góc L75 x75 x8 x2200</v>
      </c>
    </row>
    <row r="2010" spans="1:11">
      <c r="A2010" s="3018" t="s">
        <v>6331</v>
      </c>
      <c r="B2010" s="3004"/>
      <c r="C2010" s="2969" t="s">
        <v>7334</v>
      </c>
      <c r="D2010" s="2968" t="s">
        <v>2547</v>
      </c>
      <c r="E2010" s="2968"/>
      <c r="F2010" s="2968">
        <v>50</v>
      </c>
      <c r="G2010" s="2968" t="s">
        <v>510</v>
      </c>
      <c r="H2010" s="2968"/>
      <c r="I2010" s="2968"/>
      <c r="J2010" s="2968" t="str">
        <f t="shared" si="63"/>
        <v>SL75-2400</v>
      </c>
      <c r="K2010" s="2969" t="str">
        <f t="shared" si="62"/>
        <v>SL75-2400Sắt góc L75 x75 x8 x2400</v>
      </c>
    </row>
    <row r="2011" spans="1:11" hidden="1">
      <c r="A2011" s="3018" t="s">
        <v>6329</v>
      </c>
      <c r="B2011" s="3004"/>
      <c r="C2011" s="2969" t="s">
        <v>7335</v>
      </c>
      <c r="D2011" s="2968" t="s">
        <v>2547</v>
      </c>
      <c r="E2011" s="2968"/>
      <c r="F2011" s="2968">
        <v>50</v>
      </c>
      <c r="G2011" s="2968" t="s">
        <v>510</v>
      </c>
      <c r="H2011" s="2968"/>
      <c r="I2011" s="2968"/>
      <c r="J2011" s="2968" t="str">
        <f t="shared" si="63"/>
        <v>SL75-2600</v>
      </c>
      <c r="K2011" s="2969" t="str">
        <f t="shared" si="62"/>
        <v>SL75-2600Sắt góc L75 x75 x8 x2600</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5161</v>
      </c>
      <c r="B2015" s="3004"/>
      <c r="C2015" s="2969" t="s">
        <v>5162</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5159</v>
      </c>
      <c r="B2018" s="3004"/>
      <c r="C2018" s="2969" t="s">
        <v>5160</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6433</v>
      </c>
      <c r="B2030" s="3004"/>
      <c r="C2030" s="3019" t="s">
        <v>6373</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6434</v>
      </c>
      <c r="B2031" s="3004"/>
      <c r="C2031" s="2969" t="s">
        <v>6374</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7227</v>
      </c>
      <c r="B2038" s="3004"/>
      <c r="C2038" s="2969" t="s">
        <v>7228</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7229</v>
      </c>
      <c r="B2039" s="3004"/>
      <c r="C2039" s="2969" t="s">
        <v>7230</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7231</v>
      </c>
      <c r="B2056" s="3004"/>
      <c r="C2056" s="2969" t="s">
        <v>7232</v>
      </c>
      <c r="D2056" s="2968" t="s">
        <v>2433</v>
      </c>
      <c r="E2056" s="2968"/>
      <c r="F2056" s="2968">
        <v>50</v>
      </c>
      <c r="G2056" s="2968" t="s">
        <v>510</v>
      </c>
      <c r="H2056" s="2968"/>
      <c r="I2056" s="2968"/>
      <c r="J2056" s="2968" t="str">
        <f t="shared" si="65"/>
        <v>TAN14</v>
      </c>
      <c r="K2056" s="2969" t="str">
        <f t="shared" si="64"/>
        <v>TAN14Tán M14</v>
      </c>
    </row>
    <row r="2057" spans="1:11" hidden="1">
      <c r="A2057" s="2969" t="s">
        <v>7233</v>
      </c>
      <c r="B2057" s="3004"/>
      <c r="C2057" s="2969" t="s">
        <v>7234</v>
      </c>
      <c r="D2057" s="2968" t="s">
        <v>2547</v>
      </c>
      <c r="E2057" s="2968"/>
      <c r="F2057" s="2968">
        <v>50</v>
      </c>
      <c r="G2057" s="2968" t="s">
        <v>510</v>
      </c>
      <c r="H2057" s="2968"/>
      <c r="I2057" s="2968"/>
      <c r="J2057" s="2968" t="str">
        <f t="shared" si="65"/>
        <v>TAN16</v>
      </c>
      <c r="K2057" s="2969" t="str">
        <f t="shared" si="64"/>
        <v>TAN16Tán M16</v>
      </c>
    </row>
    <row r="2058" spans="1:11" hidden="1">
      <c r="A2058" s="2969" t="s">
        <v>7235</v>
      </c>
      <c r="B2058" s="3004"/>
      <c r="C2058" s="2969" t="s">
        <v>7236</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7237</v>
      </c>
      <c r="B2062" s="3004"/>
      <c r="C2062" s="2969" t="s">
        <v>7238</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c r="A2064" s="2969" t="s">
        <v>7239</v>
      </c>
      <c r="B2064" s="3004"/>
      <c r="C2064" s="2969" t="s">
        <v>7240</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7241</v>
      </c>
      <c r="B2072" s="3004"/>
      <c r="C2072" s="2969" t="s">
        <v>7242</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7243</v>
      </c>
      <c r="B2073" s="3004"/>
      <c r="C2073" s="2969" t="s">
        <v>7244</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7245</v>
      </c>
      <c r="B2074" s="3004"/>
      <c r="C2074" s="2969" t="s">
        <v>7246</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7247</v>
      </c>
      <c r="B2075" s="3004"/>
      <c r="C2075" s="2969" t="s">
        <v>7248</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6461</v>
      </c>
      <c r="B2078" s="3004"/>
      <c r="C2078" s="2969" t="s">
        <v>6463</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6446</v>
      </c>
      <c r="B2079" s="3004"/>
      <c r="C2079" s="2969" t="s">
        <v>6458</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6442</v>
      </c>
      <c r="B2083" s="3004" t="s">
        <v>5805</v>
      </c>
      <c r="C2083" s="2969" t="s">
        <v>6443</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6448</v>
      </c>
      <c r="B2084" s="3004"/>
      <c r="C2084" s="2969" t="s">
        <v>6450</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6470</v>
      </c>
      <c r="B2085" s="3004"/>
      <c r="C2085" s="2969" t="s">
        <v>6472</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5832</v>
      </c>
      <c r="B2086" s="3004" t="s">
        <v>5820</v>
      </c>
      <c r="C2086" s="2969" t="s">
        <v>5833</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5889</v>
      </c>
      <c r="B2087" s="3004" t="s">
        <v>5516</v>
      </c>
      <c r="C2087" s="2969" t="s">
        <v>5890</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6444</v>
      </c>
      <c r="B2088" s="3004"/>
      <c r="C2088" s="2969" t="s">
        <v>6457</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5887</v>
      </c>
      <c r="B2089" s="3004" t="s">
        <v>5513</v>
      </c>
      <c r="C2089" s="2969" t="s">
        <v>5888</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5843</v>
      </c>
      <c r="B2090" s="3004" t="s">
        <v>5835</v>
      </c>
      <c r="C2090" s="2969" t="s">
        <v>5844</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5845</v>
      </c>
      <c r="B2091" s="3004" t="s">
        <v>5838</v>
      </c>
      <c r="C2091" s="2969" t="s">
        <v>5846</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5896</v>
      </c>
      <c r="B2092" s="3004" t="s">
        <v>5897</v>
      </c>
      <c r="C2092" s="2969" t="s">
        <v>5898</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5493</v>
      </c>
      <c r="B2093" s="3004" t="s">
        <v>433</v>
      </c>
      <c r="C2093" s="2969" t="s">
        <v>5494</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5847</v>
      </c>
      <c r="B2094" s="3004" t="s">
        <v>5841</v>
      </c>
      <c r="C2094" s="2969" t="s">
        <v>5848</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5830</v>
      </c>
      <c r="B2095" s="3004" t="s">
        <v>5817</v>
      </c>
      <c r="C2095" s="2969" t="s">
        <v>5831</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5828</v>
      </c>
      <c r="B2096" s="3004" t="s">
        <v>5814</v>
      </c>
      <c r="C2096" s="2969" t="s">
        <v>5829</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5824</v>
      </c>
      <c r="B2097" s="3004" t="s">
        <v>5808</v>
      </c>
      <c r="C2097" s="2969" t="s">
        <v>5825</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5826</v>
      </c>
      <c r="B2098" s="3004" t="s">
        <v>5811</v>
      </c>
      <c r="C2098" s="2969" t="s">
        <v>5827</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5822</v>
      </c>
      <c r="B2099" s="3004" t="s">
        <v>5805</v>
      </c>
      <c r="C2099" s="2969" t="s">
        <v>5823</v>
      </c>
      <c r="D2099" s="2968" t="s">
        <v>2547</v>
      </c>
      <c r="E2099" s="2968"/>
      <c r="F2099" s="2968">
        <v>3000</v>
      </c>
      <c r="G2099" s="2968" t="s">
        <v>510</v>
      </c>
      <c r="H2099" s="2968"/>
      <c r="I2099" s="2968"/>
      <c r="J2099" s="2968" t="str">
        <f t="shared" si="65"/>
        <v>Tkepquai</v>
      </c>
      <c r="K2099" s="2969" t="str">
        <f t="shared" si="64"/>
        <v>TkepquaiTháo kẹp quai</v>
      </c>
    </row>
    <row r="2100" spans="1:11" hidden="1">
      <c r="A2100" s="2969" t="s">
        <v>5885</v>
      </c>
      <c r="B2100" s="3004" t="s">
        <v>5515</v>
      </c>
      <c r="C2100" s="2969" t="s">
        <v>5886</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5877</v>
      </c>
      <c r="B2101" s="3004" t="s">
        <v>5500</v>
      </c>
      <c r="C2101" s="2969" t="s">
        <v>5878</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5879</v>
      </c>
      <c r="B2102" s="3004" t="s">
        <v>5880</v>
      </c>
      <c r="C2102" s="2969" t="s">
        <v>5881</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5882</v>
      </c>
      <c r="B2103" s="3004" t="s">
        <v>5883</v>
      </c>
      <c r="C2103" s="2969" t="s">
        <v>5884</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5871</v>
      </c>
      <c r="B2104" s="3004" t="s">
        <v>5497</v>
      </c>
      <c r="C2104" s="2969" t="s">
        <v>5872</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5873</v>
      </c>
      <c r="B2105" s="3004" t="s">
        <v>5498</v>
      </c>
      <c r="C2105" s="2969" t="s">
        <v>5874</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5875</v>
      </c>
      <c r="B2106" s="3004" t="s">
        <v>5499</v>
      </c>
      <c r="C2106" s="2969" t="s">
        <v>5876</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5859</v>
      </c>
      <c r="B2107" s="3004" t="s">
        <v>5503</v>
      </c>
      <c r="C2107" s="2969" t="s">
        <v>5860</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5861</v>
      </c>
      <c r="B2108" s="3004" t="s">
        <v>5504</v>
      </c>
      <c r="C2108" s="2969" t="s">
        <v>5862</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5853</v>
      </c>
      <c r="B2109" s="3004" t="s">
        <v>5854</v>
      </c>
      <c r="C2109" s="2969" t="s">
        <v>5855</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5863</v>
      </c>
      <c r="B2110" s="3004" t="s">
        <v>5505</v>
      </c>
      <c r="C2110" s="2969" t="s">
        <v>5864</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5856</v>
      </c>
      <c r="B2111" s="3004" t="s">
        <v>5857</v>
      </c>
      <c r="C2111" s="2969" t="s">
        <v>5858</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5865</v>
      </c>
      <c r="B2112" s="3004" t="s">
        <v>5506</v>
      </c>
      <c r="C2112" s="2969" t="s">
        <v>5866</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5867</v>
      </c>
      <c r="B2113" s="3004" t="s">
        <v>5507</v>
      </c>
      <c r="C2113" s="2969" t="s">
        <v>5868</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5869</v>
      </c>
      <c r="B2114" s="3004" t="s">
        <v>5508</v>
      </c>
      <c r="C2114" s="2969" t="s">
        <v>5870</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5899</v>
      </c>
      <c r="B2116" s="3004" t="s">
        <v>5478</v>
      </c>
      <c r="C2116" s="2969" t="s">
        <v>5900</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5477</v>
      </c>
      <c r="B2117" s="3004" t="s">
        <v>5478</v>
      </c>
      <c r="C2117" s="2969" t="s">
        <v>5479</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5891</v>
      </c>
      <c r="B2118" s="3004" t="s">
        <v>5892</v>
      </c>
      <c r="C2118" s="2969" t="s">
        <v>5893</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5894</v>
      </c>
      <c r="B2119" s="3004" t="s">
        <v>5892</v>
      </c>
      <c r="C2119" s="2969" t="s">
        <v>5895</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5976</v>
      </c>
      <c r="B2122" s="3004" t="s">
        <v>5977</v>
      </c>
      <c r="C2122" s="2969" t="s">
        <v>5978</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5979</v>
      </c>
      <c r="B2123" s="3004" t="s">
        <v>5980</v>
      </c>
      <c r="C2123" s="2969" t="s">
        <v>5981</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5982</v>
      </c>
      <c r="B2124" s="3004" t="s">
        <v>5983</v>
      </c>
      <c r="C2124" s="2969" t="s">
        <v>5984</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5985</v>
      </c>
      <c r="B2125" s="3004" t="s">
        <v>5986</v>
      </c>
      <c r="C2125" s="2969" t="s">
        <v>5987</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5990</v>
      </c>
      <c r="B2126" s="3004" t="s">
        <v>5929</v>
      </c>
      <c r="C2126" s="2969" t="s">
        <v>5991</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5994</v>
      </c>
      <c r="B2127" s="3004" t="s">
        <v>5929</v>
      </c>
      <c r="C2127" s="2969" t="s">
        <v>5995</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5992</v>
      </c>
      <c r="B2128" s="3004" t="s">
        <v>5929</v>
      </c>
      <c r="C2128" s="2969" t="s">
        <v>5993</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5937</v>
      </c>
      <c r="B2129" s="3004" t="s">
        <v>5938</v>
      </c>
      <c r="C2129" s="2969" t="s">
        <v>5939</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5940</v>
      </c>
      <c r="B2130" s="3004" t="s">
        <v>5941</v>
      </c>
      <c r="C2130" s="2969" t="s">
        <v>5942</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5928</v>
      </c>
      <c r="B2131" s="3004" t="s">
        <v>5929</v>
      </c>
      <c r="C2131" s="2969" t="s">
        <v>5930</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5943</v>
      </c>
      <c r="B2132" s="3004" t="s">
        <v>5944</v>
      </c>
      <c r="C2132" s="2969" t="s">
        <v>5945</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5931</v>
      </c>
      <c r="B2133" s="3004" t="s">
        <v>5932</v>
      </c>
      <c r="C2133" s="2969" t="s">
        <v>5933</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5934</v>
      </c>
      <c r="B2134" s="3004" t="s">
        <v>5935</v>
      </c>
      <c r="C2134" s="2969" t="s">
        <v>5936</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5988</v>
      </c>
      <c r="B2135" s="3004" t="s">
        <v>5929</v>
      </c>
      <c r="C2135" s="2969" t="s">
        <v>5989</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5964</v>
      </c>
      <c r="B2136" s="3004" t="s">
        <v>5965</v>
      </c>
      <c r="C2136" s="2969" t="s">
        <v>5966</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5967</v>
      </c>
      <c r="B2137" s="3004" t="s">
        <v>5968</v>
      </c>
      <c r="C2137" s="2969" t="s">
        <v>5969</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5970</v>
      </c>
      <c r="B2138" s="3004" t="s">
        <v>5971</v>
      </c>
      <c r="C2138" s="2969" t="s">
        <v>5972</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5973</v>
      </c>
      <c r="B2139" s="3004" t="s">
        <v>5974</v>
      </c>
      <c r="C2139" s="2969" t="s">
        <v>5975</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5955</v>
      </c>
      <c r="B2140" s="3004" t="s">
        <v>5956</v>
      </c>
      <c r="C2140" s="2969" t="s">
        <v>5957</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5958</v>
      </c>
      <c r="B2141" s="3004" t="s">
        <v>5959</v>
      </c>
      <c r="C2141" s="2969" t="s">
        <v>5960</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5946</v>
      </c>
      <c r="B2142" s="3004" t="s">
        <v>5947</v>
      </c>
      <c r="C2142" s="2969" t="s">
        <v>5948</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5961</v>
      </c>
      <c r="B2143" s="3004" t="s">
        <v>5962</v>
      </c>
      <c r="C2143" s="2969" t="s">
        <v>5963</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5949</v>
      </c>
      <c r="B2144" s="3004" t="s">
        <v>5950</v>
      </c>
      <c r="C2144" s="2969" t="s">
        <v>5951</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5952</v>
      </c>
      <c r="B2145" s="3004" t="s">
        <v>5953</v>
      </c>
      <c r="C2145" s="2969" t="s">
        <v>5954</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5913</v>
      </c>
      <c r="B2146" s="3004" t="s">
        <v>5914</v>
      </c>
      <c r="C2146" s="2969" t="s">
        <v>5915</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5916</v>
      </c>
      <c r="B2147" s="3004" t="s">
        <v>5917</v>
      </c>
      <c r="C2147" s="2969" t="s">
        <v>5918</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5919</v>
      </c>
      <c r="B2148" s="3004" t="s">
        <v>5920</v>
      </c>
      <c r="C2148" s="2969" t="s">
        <v>5921</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5922</v>
      </c>
      <c r="B2149" s="3004" t="s">
        <v>5923</v>
      </c>
      <c r="C2149" s="2969" t="s">
        <v>5924</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5925</v>
      </c>
      <c r="B2150" s="3004" t="s">
        <v>5926</v>
      </c>
      <c r="C2150" s="2969" t="s">
        <v>5927</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7249</v>
      </c>
      <c r="B2156" s="3004" t="s">
        <v>7250</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5715</v>
      </c>
      <c r="B2157" s="3004"/>
      <c r="C2157" s="2969" t="s">
        <v>5716</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5717</v>
      </c>
      <c r="B2158" s="3004"/>
      <c r="C2158" s="2969" t="s">
        <v>5718</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7251</v>
      </c>
      <c r="B2159" s="3004"/>
      <c r="C2159" s="2969" t="s">
        <v>7252</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7253</v>
      </c>
      <c r="B2160" s="3004"/>
      <c r="C2160" s="2969" t="s">
        <v>7254</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7255</v>
      </c>
      <c r="B2161" s="3004"/>
      <c r="C2161" s="2969" t="s">
        <v>7256</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7257</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7258</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7259</v>
      </c>
      <c r="B2169" s="3004"/>
      <c r="C2169" s="2969" t="s">
        <v>7260</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6338</v>
      </c>
      <c r="B2174" s="3004"/>
      <c r="C2174" s="2969" t="s">
        <v>6339</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hidden="1">
      <c r="A2176" s="2969" t="s">
        <v>6404</v>
      </c>
      <c r="B2176" s="3004"/>
      <c r="C2176" s="2969" t="s">
        <v>6405</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6467</v>
      </c>
      <c r="B2178" s="3004"/>
      <c r="C2178" s="2969" t="s">
        <v>6469</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7261</v>
      </c>
      <c r="H2179" s="2968"/>
      <c r="I2179" s="2968"/>
      <c r="J2179" s="2968" t="str">
        <f t="shared" si="67"/>
        <v>BTLT 10.5</v>
      </c>
      <c r="K2179" s="2969" t="str">
        <f t="shared" ref="K2179:K2242" si="68">A2179&amp;C2179</f>
        <v>BTLT 10.5Trụ bê tông ly tâm 10.5m</v>
      </c>
    </row>
    <row r="2180" spans="1:11" hidden="1">
      <c r="A2180" s="2969" t="s">
        <v>7262</v>
      </c>
      <c r="B2180" s="3004" t="s">
        <v>6865</v>
      </c>
      <c r="C2180" s="2969" t="s">
        <v>2400</v>
      </c>
      <c r="D2180" s="2968" t="s">
        <v>2271</v>
      </c>
      <c r="E2180" s="2968"/>
      <c r="F2180" s="2968">
        <v>2000</v>
      </c>
      <c r="G2180" s="2968" t="s">
        <v>7261</v>
      </c>
      <c r="H2180" s="2968"/>
      <c r="I2180" s="2968"/>
      <c r="J2180" s="2968" t="str">
        <f t="shared" ref="J2180:J2243" si="69">A2180</f>
        <v>BTLT10</v>
      </c>
      <c r="K2180" s="2969" t="str">
        <f t="shared" si="68"/>
        <v>BTLT10Trụ bê tông ly tâm 10.5m</v>
      </c>
    </row>
    <row r="2181" spans="1:11" hidden="1">
      <c r="A2181" s="2969" t="s">
        <v>7263</v>
      </c>
      <c r="B2181" s="3004" t="s">
        <v>7030</v>
      </c>
      <c r="C2181" s="2969" t="s">
        <v>7264</v>
      </c>
      <c r="D2181" s="2968" t="s">
        <v>2271</v>
      </c>
      <c r="E2181" s="2968"/>
      <c r="F2181" s="2968">
        <v>2000</v>
      </c>
      <c r="G2181" s="2968" t="s">
        <v>7261</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7261</v>
      </c>
      <c r="H2182" s="2968"/>
      <c r="I2182" s="2968"/>
      <c r="J2182" s="2968" t="str">
        <f t="shared" si="69"/>
        <v>BTLT 12 F540</v>
      </c>
      <c r="K2182" s="2969" t="str">
        <f t="shared" si="68"/>
        <v>BTLT 12 F540Trụ bê tông ly tâm 12m</v>
      </c>
    </row>
    <row r="2183" spans="1:11" hidden="1">
      <c r="A2183" s="2969" t="s">
        <v>7265</v>
      </c>
      <c r="B2183" s="3004"/>
      <c r="C2183" s="2969" t="s">
        <v>3695</v>
      </c>
      <c r="D2183" s="2968" t="s">
        <v>2379</v>
      </c>
      <c r="E2183" s="2968"/>
      <c r="F2183" s="2968">
        <v>2000</v>
      </c>
      <c r="G2183" s="2968" t="s">
        <v>7261</v>
      </c>
      <c r="H2183" s="2968"/>
      <c r="I2183" s="2968"/>
      <c r="J2183" s="2968" t="str">
        <f t="shared" si="69"/>
        <v>BTLT-12</v>
      </c>
      <c r="K2183" s="2969" t="str">
        <f t="shared" si="68"/>
        <v>BTLT-12Trụ bê tông ly tâm 12m</v>
      </c>
    </row>
    <row r="2184" spans="1:11" hidden="1">
      <c r="A2184" s="2969" t="s">
        <v>7266</v>
      </c>
      <c r="B2184" s="3004" t="s">
        <v>7021</v>
      </c>
      <c r="C2184" s="2969" t="s">
        <v>7267</v>
      </c>
      <c r="D2184" s="2968" t="s">
        <v>2271</v>
      </c>
      <c r="E2184" s="2968"/>
      <c r="F2184" s="2968">
        <v>2000</v>
      </c>
      <c r="G2184" s="2968" t="s">
        <v>7261</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7261</v>
      </c>
      <c r="H2185" s="2968"/>
      <c r="I2185" s="2968"/>
      <c r="J2185" s="2968" t="str">
        <f t="shared" si="69"/>
        <v>BTLT 12 TĐ</v>
      </c>
      <c r="K2185" s="2969" t="str">
        <f t="shared" si="68"/>
        <v>BTLT 12 TĐTrụ bê tông ly tâm 12m (tiếp địa có sẵn) trồng thủ công+cơ giới</v>
      </c>
    </row>
    <row r="2186" spans="1:11" hidden="1">
      <c r="A2186" s="2969" t="s">
        <v>6439</v>
      </c>
      <c r="B2186" s="3004"/>
      <c r="C2186" s="2969" t="s">
        <v>7268</v>
      </c>
      <c r="D2186" s="2968" t="s">
        <v>2379</v>
      </c>
      <c r="E2186" s="2968"/>
      <c r="F2186" s="2968">
        <v>2000</v>
      </c>
      <c r="G2186" s="2968" t="s">
        <v>7261</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7261</v>
      </c>
      <c r="H2187" s="2968"/>
      <c r="I2187" s="2968"/>
      <c r="J2187" s="2968" t="str">
        <f t="shared" si="69"/>
        <v>BTLT 12 TC</v>
      </c>
      <c r="K2187" s="2969" t="str">
        <f t="shared" si="68"/>
        <v>BTLT 12 TCTrụ bê tông ly tâm 12m trồng thủ công</v>
      </c>
    </row>
    <row r="2188" spans="1:11" hidden="1">
      <c r="A2188" s="2969" t="s">
        <v>7269</v>
      </c>
      <c r="B2188" s="3004" t="s">
        <v>5375</v>
      </c>
      <c r="C2188" s="2969" t="s">
        <v>2403</v>
      </c>
      <c r="D2188" s="2968" t="s">
        <v>2271</v>
      </c>
      <c r="E2188" s="2968"/>
      <c r="F2188" s="2968">
        <v>2000</v>
      </c>
      <c r="G2188" s="2968" t="s">
        <v>7261</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7261</v>
      </c>
      <c r="H2189" s="2968"/>
      <c r="I2189" s="2968"/>
      <c r="J2189" s="2968" t="str">
        <f t="shared" si="69"/>
        <v>BTLT 12</v>
      </c>
      <c r="K2189" s="2969" t="str">
        <f t="shared" si="68"/>
        <v>BTLT 12Trụ bê tông ly tâm 12m trồng thủ công+cơ giới</v>
      </c>
    </row>
    <row r="2190" spans="1:11" hidden="1">
      <c r="A2190" s="2969" t="s">
        <v>7270</v>
      </c>
      <c r="B2190" s="3004" t="s">
        <v>7018</v>
      </c>
      <c r="C2190" s="2969" t="s">
        <v>2404</v>
      </c>
      <c r="D2190" s="2968" t="s">
        <v>2271</v>
      </c>
      <c r="E2190" s="2968"/>
      <c r="F2190" s="2968">
        <v>2000</v>
      </c>
      <c r="G2190" s="2968" t="s">
        <v>7261</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7261</v>
      </c>
      <c r="H2191" s="2968"/>
      <c r="I2191" s="2968"/>
      <c r="J2191" s="2968" t="str">
        <f t="shared" si="69"/>
        <v>BTLT 14</v>
      </c>
      <c r="K2191" s="2969" t="str">
        <f t="shared" si="68"/>
        <v>BTLT 14Trụ bê tông ly tâm 14m</v>
      </c>
    </row>
    <row r="2192" spans="1:11" hidden="1">
      <c r="A2192" s="2969" t="s">
        <v>7271</v>
      </c>
      <c r="B2192" s="3004" t="s">
        <v>7024</v>
      </c>
      <c r="C2192" s="2969" t="s">
        <v>2407</v>
      </c>
      <c r="D2192" s="2968" t="s">
        <v>2271</v>
      </c>
      <c r="E2192" s="2968"/>
      <c r="F2192" s="2968">
        <v>2000</v>
      </c>
      <c r="G2192" s="2968" t="s">
        <v>7261</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7261</v>
      </c>
      <c r="H2193" s="2968"/>
      <c r="I2193" s="2968"/>
      <c r="J2193" s="2968" t="str">
        <f t="shared" si="69"/>
        <v>BTLT 20</v>
      </c>
      <c r="K2193" s="2969" t="str">
        <f t="shared" si="68"/>
        <v>BTLT 20Trụ bê tông ly tâm 20m</v>
      </c>
    </row>
    <row r="2194" spans="1:11" hidden="1">
      <c r="A2194" s="2969" t="s">
        <v>7272</v>
      </c>
      <c r="B2194" s="3004" t="s">
        <v>7027</v>
      </c>
      <c r="C2194" s="2969" t="s">
        <v>2408</v>
      </c>
      <c r="D2194" s="2968" t="s">
        <v>2271</v>
      </c>
      <c r="E2194" s="2968"/>
      <c r="F2194" s="2968">
        <v>2000</v>
      </c>
      <c r="G2194" s="2968" t="s">
        <v>7261</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7261</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7261</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7261</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7261</v>
      </c>
      <c r="H2198" s="2968"/>
      <c r="I2198" s="2968"/>
      <c r="J2198" s="2968" t="str">
        <f t="shared" si="69"/>
        <v xml:space="preserve">BTLT 8.4 </v>
      </c>
      <c r="K2198" s="2969" t="str">
        <f t="shared" si="68"/>
        <v>BTLT 8.4 Trụ bê tông ly tâm 8.4m không dây tiếp địa</v>
      </c>
    </row>
    <row r="2199" spans="1:11" hidden="1">
      <c r="A2199" s="2969" t="s">
        <v>7273</v>
      </c>
      <c r="B2199" s="3004"/>
      <c r="C2199" s="2969" t="s">
        <v>7274</v>
      </c>
      <c r="D2199" s="2968" t="s">
        <v>2271</v>
      </c>
      <c r="E2199" s="2968"/>
      <c r="F2199" s="2968">
        <v>2000</v>
      </c>
      <c r="G2199" s="2968" t="s">
        <v>7261</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7261</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7261</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7261</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7261</v>
      </c>
      <c r="H2203" s="2968"/>
      <c r="I2203" s="2968"/>
      <c r="J2203" s="2968" t="str">
        <f t="shared" si="69"/>
        <v>T12540</v>
      </c>
      <c r="K2203" s="2969" t="str">
        <f t="shared" si="68"/>
        <v>T12540Trụ BTLT 12m F540 dự ứng lực</v>
      </c>
    </row>
    <row r="2204" spans="1:11" hidden="1">
      <c r="A2204" s="2969" t="s">
        <v>2406</v>
      </c>
      <c r="B2204" s="3004"/>
      <c r="C2204" s="2969" t="s">
        <v>6418</v>
      </c>
      <c r="D2204" s="2968" t="s">
        <v>2823</v>
      </c>
      <c r="E2204" s="2968"/>
      <c r="F2204" s="2968">
        <v>49</v>
      </c>
      <c r="G2204" s="2968" t="s">
        <v>7261</v>
      </c>
      <c r="H2204" s="2968"/>
      <c r="I2204" s="2968"/>
      <c r="J2204" s="2968" t="str">
        <f t="shared" si="69"/>
        <v>T12TĐ</v>
      </c>
      <c r="K2204" s="2969" t="str">
        <f t="shared" si="68"/>
        <v>T12TĐTrụ BTLT 12m F540 dự ứng lực (tiếp địa có sẵn)</v>
      </c>
    </row>
    <row r="2205" spans="1:11" hidden="1">
      <c r="A2205" s="2969" t="s">
        <v>5194</v>
      </c>
      <c r="B2205" s="3004"/>
      <c r="C2205" s="2969" t="s">
        <v>5195</v>
      </c>
      <c r="D2205" s="2968" t="s">
        <v>2823</v>
      </c>
      <c r="E2205" s="2968"/>
      <c r="F2205" s="2968">
        <v>49</v>
      </c>
      <c r="G2205" s="2968" t="s">
        <v>7261</v>
      </c>
      <c r="H2205" s="2968"/>
      <c r="I2205" s="2968"/>
      <c r="J2205" s="2968" t="str">
        <f t="shared" si="69"/>
        <v>T12f54TE</v>
      </c>
      <c r="K2205" s="2969" t="str">
        <f t="shared" si="68"/>
        <v>T12f54TETrụ BTLT 12m F540 dự ứng lực có dây tiếp địa trong thân trụ</v>
      </c>
    </row>
    <row r="2206" spans="1:11" hidden="1">
      <c r="A2206" s="2969" t="s">
        <v>5191</v>
      </c>
      <c r="B2206" s="3004"/>
      <c r="C2206" s="2969" t="s">
        <v>5195</v>
      </c>
      <c r="D2206" s="2968" t="s">
        <v>2823</v>
      </c>
      <c r="E2206" s="2968"/>
      <c r="F2206" s="2968">
        <v>49</v>
      </c>
      <c r="G2206" s="2968" t="s">
        <v>7261</v>
      </c>
      <c r="H2206" s="2968"/>
      <c r="I2206" s="2968"/>
      <c r="J2206" s="2968" t="str">
        <f t="shared" si="69"/>
        <v>T12TE</v>
      </c>
      <c r="K2206" s="2969" t="str">
        <f t="shared" si="68"/>
        <v>T12TETrụ BTLT 12m F540 dự ứng lực có dây tiếp địa trong thân trụ</v>
      </c>
    </row>
    <row r="2207" spans="1:11" hidden="1">
      <c r="A2207" s="2969" t="s">
        <v>5192</v>
      </c>
      <c r="B2207" s="3004"/>
      <c r="C2207" s="2969" t="s">
        <v>5193</v>
      </c>
      <c r="D2207" s="2968" t="s">
        <v>2823</v>
      </c>
      <c r="E2207" s="2968"/>
      <c r="F2207" s="2968">
        <v>49</v>
      </c>
      <c r="G2207" s="2968" t="s">
        <v>7261</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7261</v>
      </c>
      <c r="H2208" s="2968"/>
      <c r="I2208" s="2968"/>
      <c r="J2208" s="2968" t="str">
        <f t="shared" si="69"/>
        <v>T14</v>
      </c>
      <c r="K2208" s="2969" t="str">
        <f t="shared" si="68"/>
        <v>T14Trụ BTLT 14m F650 dự ứng lực</v>
      </c>
    </row>
    <row r="2209" spans="1:11" hidden="1">
      <c r="A2209" s="2969" t="s">
        <v>5196</v>
      </c>
      <c r="B2209" s="3004"/>
      <c r="C2209" s="2969" t="s">
        <v>5197</v>
      </c>
      <c r="D2209" s="2968" t="s">
        <v>2823</v>
      </c>
      <c r="E2209" s="2968"/>
      <c r="F2209" s="2968">
        <v>49</v>
      </c>
      <c r="G2209" s="2968" t="s">
        <v>7261</v>
      </c>
      <c r="H2209" s="2968"/>
      <c r="I2209" s="2968"/>
      <c r="J2209" s="2968" t="str">
        <f t="shared" si="69"/>
        <v>T14f95</v>
      </c>
      <c r="K2209" s="2969" t="str">
        <f t="shared" si="68"/>
        <v>T14f95Trụ BTLT 14m F950 dự ứng lực</v>
      </c>
    </row>
    <row r="2210" spans="1:11" hidden="1">
      <c r="A2210" s="2969" t="s">
        <v>5198</v>
      </c>
      <c r="B2210" s="3004"/>
      <c r="C2210" s="2969" t="s">
        <v>5199</v>
      </c>
      <c r="D2210" s="2968" t="s">
        <v>2823</v>
      </c>
      <c r="E2210" s="2968"/>
      <c r="F2210" s="2968">
        <v>49</v>
      </c>
      <c r="G2210" s="2968" t="s">
        <v>7261</v>
      </c>
      <c r="H2210" s="2968"/>
      <c r="I2210" s="2968"/>
      <c r="J2210" s="2968" t="str">
        <f t="shared" si="69"/>
        <v>T16</v>
      </c>
      <c r="K2210" s="2969" t="str">
        <f t="shared" si="68"/>
        <v>T16Trụ BTLT 16m F650 dự ứng lực</v>
      </c>
    </row>
    <row r="2211" spans="1:11" hidden="1">
      <c r="A2211" s="2969" t="s">
        <v>5200</v>
      </c>
      <c r="B2211" s="3004"/>
      <c r="C2211" s="2969" t="s">
        <v>5201</v>
      </c>
      <c r="D2211" s="2968" t="s">
        <v>2823</v>
      </c>
      <c r="E2211" s="2968"/>
      <c r="F2211" s="2968">
        <v>49</v>
      </c>
      <c r="G2211" s="2968" t="s">
        <v>7261</v>
      </c>
      <c r="H2211" s="2968"/>
      <c r="I2211" s="2968"/>
      <c r="J2211" s="2968" t="str">
        <f t="shared" si="69"/>
        <v>T16f95</v>
      </c>
      <c r="K2211" s="2969" t="str">
        <f t="shared" si="68"/>
        <v>T16f95Trụ BTLT 16m F950 dự ứng lực</v>
      </c>
    </row>
    <row r="2212" spans="1:11" hidden="1">
      <c r="A2212" s="2969" t="s">
        <v>5202</v>
      </c>
      <c r="B2212" s="3004"/>
      <c r="C2212" s="2969" t="s">
        <v>5203</v>
      </c>
      <c r="D2212" s="2968" t="s">
        <v>2823</v>
      </c>
      <c r="E2212" s="2968"/>
      <c r="F2212" s="2968">
        <v>49</v>
      </c>
      <c r="G2212" s="2968" t="s">
        <v>7261</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7261</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7261</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7261</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7261</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7261</v>
      </c>
      <c r="H2217" s="2968"/>
      <c r="I2217" s="2968"/>
      <c r="J2217" s="2968" t="str">
        <f t="shared" si="69"/>
        <v>T85</v>
      </c>
      <c r="K2217" s="2969" t="str">
        <f t="shared" si="68"/>
        <v>T85Trụ BTLT 8,5m F200 dự ứng lực</v>
      </c>
    </row>
    <row r="2218" spans="1:11" hidden="1">
      <c r="A2218" s="2969" t="s">
        <v>7275</v>
      </c>
      <c r="B2218" s="3004"/>
      <c r="C2218" s="2969" t="s">
        <v>7276</v>
      </c>
      <c r="D2218" s="2968" t="s">
        <v>2823</v>
      </c>
      <c r="E2218" s="2968"/>
      <c r="F2218" s="2968">
        <v>50</v>
      </c>
      <c r="G2218" s="2968" t="s">
        <v>7261</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7261</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7261</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7261</v>
      </c>
      <c r="H2221" s="2968"/>
      <c r="I2221" s="2968"/>
      <c r="J2221" s="2968" t="str">
        <f t="shared" si="69"/>
        <v>TRTHEP7</v>
      </c>
      <c r="K2221" s="2969" t="str">
        <f t="shared" si="68"/>
        <v>TRTHEP7Trụ thép tròn cao 7 mét</v>
      </c>
    </row>
    <row r="2222" spans="1:11" hidden="1">
      <c r="A2222" s="2969" t="s">
        <v>11</v>
      </c>
      <c r="B2222" s="3004" t="s">
        <v>1384</v>
      </c>
      <c r="C2222" s="2969" t="s">
        <v>3370</v>
      </c>
      <c r="D2222" s="2968" t="s">
        <v>3355</v>
      </c>
      <c r="E2222" s="2968"/>
      <c r="F2222" s="2968">
        <v>50</v>
      </c>
      <c r="G2222" s="2968" t="s">
        <v>6509</v>
      </c>
      <c r="H2222" s="2968"/>
      <c r="I2222" s="2968"/>
      <c r="J2222" s="2968" t="str">
        <f t="shared" si="69"/>
        <v>TU LBS</v>
      </c>
      <c r="K2222" s="2969" t="str">
        <f t="shared" si="68"/>
        <v>TU LBSTủ + LBS 24kV 3 pha 630A -16kA + Fuse 80A</v>
      </c>
    </row>
    <row r="2223" spans="1:11" hidden="1">
      <c r="A2223" s="2969" t="s">
        <v>5548</v>
      </c>
      <c r="B2223" s="3004" t="s">
        <v>5547</v>
      </c>
      <c r="C2223" s="2969" t="s">
        <v>5549</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5550</v>
      </c>
      <c r="B2224" s="3004" t="s">
        <v>5547</v>
      </c>
      <c r="C2224" s="2969" t="s">
        <v>5551</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5552</v>
      </c>
      <c r="B2225" s="3004" t="s">
        <v>5547</v>
      </c>
      <c r="C2225" s="2969" t="s">
        <v>5553</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5555</v>
      </c>
      <c r="B2226" s="3004" t="s">
        <v>5547</v>
      </c>
      <c r="C2226" s="2969" t="s">
        <v>5556</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6509</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hidden="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hidden="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5563</v>
      </c>
      <c r="B2238" s="3004" t="s">
        <v>5547</v>
      </c>
      <c r="C2238" s="2969" t="s">
        <v>5564</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5565</v>
      </c>
      <c r="B2239" s="3004" t="s">
        <v>5547</v>
      </c>
      <c r="C2239" s="2969" t="s">
        <v>5566</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5561</v>
      </c>
      <c r="B2240" s="3004" t="s">
        <v>5547</v>
      </c>
      <c r="C2240" s="2969" t="s">
        <v>5562</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6342</v>
      </c>
      <c r="B2241" s="3004" t="s">
        <v>5547</v>
      </c>
      <c r="C2241" s="2969" t="s">
        <v>6343</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5557</v>
      </c>
      <c r="B2242" s="3004" t="s">
        <v>5547</v>
      </c>
      <c r="C2242" s="2969" t="s">
        <v>5558</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5559</v>
      </c>
      <c r="B2243" s="3004" t="s">
        <v>5547</v>
      </c>
      <c r="C2243" s="2969" t="s">
        <v>5560</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5567</v>
      </c>
      <c r="B2244" s="3004" t="s">
        <v>5547</v>
      </c>
      <c r="C2244" s="2969" t="s">
        <v>5560</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5568</v>
      </c>
      <c r="B2245" s="3004" t="s">
        <v>5569</v>
      </c>
      <c r="C2245" s="2969" t="s">
        <v>5570</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5571</v>
      </c>
      <c r="B2246" s="3004" t="s">
        <v>5547</v>
      </c>
      <c r="C2246" s="2969" t="s">
        <v>5572</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hidden="1">
      <c r="A2248" s="2969" t="s">
        <v>5540</v>
      </c>
      <c r="B2248" s="3004" t="s">
        <v>1384</v>
      </c>
      <c r="C2248" s="2969" t="s">
        <v>5541</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5545</v>
      </c>
      <c r="B2249" s="3004" t="s">
        <v>5543</v>
      </c>
      <c r="C2249" s="2969" t="s">
        <v>5546</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5542</v>
      </c>
      <c r="B2250" s="3004" t="s">
        <v>5543</v>
      </c>
      <c r="C2250" s="2969" t="s">
        <v>5544</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5509</v>
      </c>
      <c r="B2251" s="3004" t="s">
        <v>5510</v>
      </c>
      <c r="C2251" s="2969" t="s">
        <v>5511</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7277</v>
      </c>
      <c r="B2252" s="3004" t="s">
        <v>5547</v>
      </c>
      <c r="C2252" s="2969" t="s">
        <v>7278</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7279</v>
      </c>
      <c r="B2253" s="3004" t="s">
        <v>5547</v>
      </c>
      <c r="C2253" s="2969" t="s">
        <v>7280</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7281</v>
      </c>
      <c r="B2254" s="3004" t="s">
        <v>5547</v>
      </c>
      <c r="C2254" s="2969" t="s">
        <v>7282</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5526</v>
      </c>
      <c r="B2257" s="3004" t="s">
        <v>5527</v>
      </c>
      <c r="C2257" s="2969" t="s">
        <v>5528</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5536</v>
      </c>
      <c r="B2260" s="3004" t="s">
        <v>5533</v>
      </c>
      <c r="C2260" s="2969" t="s">
        <v>5537</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5531</v>
      </c>
      <c r="B2267" s="3004" t="s">
        <v>1021</v>
      </c>
      <c r="C2267" s="2969" t="s">
        <v>5532</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5538</v>
      </c>
      <c r="B2270" s="3004" t="s">
        <v>1021</v>
      </c>
      <c r="C2270" s="2969" t="s">
        <v>5539</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5529</v>
      </c>
      <c r="B2272" s="3004" t="s">
        <v>1021</v>
      </c>
      <c r="C2272" s="2969" t="s">
        <v>5530</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5574</v>
      </c>
      <c r="B2374" s="3004" t="s">
        <v>5547</v>
      </c>
      <c r="C2374" s="2969" t="s">
        <v>5575</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6362</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6363</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c r="A2386" s="2969" t="s">
        <v>6319</v>
      </c>
      <c r="B2386" s="3004"/>
      <c r="C2386" s="2969" t="s">
        <v>6180</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c r="A2387" s="2969" t="s">
        <v>6318</v>
      </c>
      <c r="B2387" s="3004"/>
      <c r="C2387" s="2969" t="s">
        <v>6179</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5403</v>
      </c>
      <c r="B2389" s="3004" t="s">
        <v>5404</v>
      </c>
      <c r="C2389" s="2969" t="s">
        <v>5405</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7283</v>
      </c>
      <c r="B2392" s="3004"/>
      <c r="C2392" s="2969" t="s">
        <v>7284</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7285</v>
      </c>
      <c r="B2393" s="3004"/>
      <c r="C2393" s="2969" t="s">
        <v>7286</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7287</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7261</v>
      </c>
      <c r="H2395" s="2968"/>
      <c r="I2395" s="2968"/>
      <c r="J2395" s="2968" t="str">
        <f t="shared" si="75"/>
        <v xml:space="preserve">BTLT 12 </v>
      </c>
      <c r="K2395" s="2969" t="str">
        <f t="shared" si="74"/>
        <v>BTLT 12 Trụ bê tông ly tâm 12m</v>
      </c>
    </row>
    <row r="2396" spans="1:11" hidden="1">
      <c r="A2396" s="2969" t="s">
        <v>7288</v>
      </c>
      <c r="B2396" s="3004"/>
      <c r="C2396" s="2969" t="s">
        <v>7292</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0"/>
    </filterColumn>
  </autoFilter>
  <phoneticPr fontId="0" type="noConversion"/>
  <conditionalFormatting sqref="A2398:A1048576 A1:A2">
    <cfRule type="duplicateValues" dxfId="279" priority="48"/>
  </conditionalFormatting>
  <conditionalFormatting sqref="H5:I5 A2397">
    <cfRule type="duplicateValues" dxfId="278" priority="6"/>
  </conditionalFormatting>
  <conditionalFormatting sqref="B5:E5">
    <cfRule type="duplicateValues" dxfId="277" priority="4"/>
  </conditionalFormatting>
  <conditionalFormatting sqref="A3:A2396">
    <cfRule type="duplicateValues" dxfId="276"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N1" zoomScale="85" zoomScaleNormal="85" workbookViewId="0">
      <selection activeCell="AX5" sqref="AX5"/>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6355</v>
      </c>
      <c r="M1" s="1719" t="s">
        <v>6356</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5996</v>
      </c>
      <c r="B2" s="1720" t="s">
        <v>5997</v>
      </c>
      <c r="C2" s="1717" t="s">
        <v>4865</v>
      </c>
      <c r="D2" s="1720" t="s">
        <v>5998</v>
      </c>
      <c r="E2" s="1717" t="s">
        <v>4465</v>
      </c>
      <c r="F2" s="1720" t="s">
        <v>6322</v>
      </c>
      <c r="G2" s="1720" t="s">
        <v>4431</v>
      </c>
      <c r="H2" s="1720" t="s">
        <v>5999</v>
      </c>
      <c r="I2" s="1720" t="s">
        <v>6321</v>
      </c>
      <c r="J2" s="1717" t="s">
        <v>4465</v>
      </c>
      <c r="K2" s="1717" t="s">
        <v>6000</v>
      </c>
      <c r="L2" s="1720" t="s">
        <v>6357</v>
      </c>
      <c r="M2" s="1720" t="s">
        <v>6358</v>
      </c>
      <c r="N2" s="1720" t="s">
        <v>6001</v>
      </c>
      <c r="O2" s="1720" t="s">
        <v>6002</v>
      </c>
      <c r="P2" s="1717" t="s">
        <v>4465</v>
      </c>
      <c r="Q2" s="1717" t="s">
        <v>6335</v>
      </c>
      <c r="R2" s="1720" t="s">
        <v>6003</v>
      </c>
      <c r="S2" s="1718" t="s">
        <v>6004</v>
      </c>
      <c r="T2" s="1720"/>
      <c r="U2" s="1720"/>
      <c r="V2" s="1717" t="s">
        <v>4465</v>
      </c>
      <c r="W2" s="1721" t="s">
        <v>7327</v>
      </c>
      <c r="X2" s="1721" t="s">
        <v>6316</v>
      </c>
      <c r="Y2" s="1721" t="s">
        <v>4108</v>
      </c>
      <c r="Z2" s="1717" t="s">
        <v>4695</v>
      </c>
      <c r="AA2" s="1721" t="str">
        <f>UPPER(Z2)</f>
        <v>SUỐI CAO</v>
      </c>
      <c r="AB2" s="1720" t="s">
        <v>7328</v>
      </c>
      <c r="AC2" s="1720" t="str">
        <f>UPPER(AB2)</f>
        <v>XÂY DỰNG MỚI TBA 3 PHA 1000 KVA - 22/0,4KV CÔNG TY CỔ PHẦN GREENLIGTH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7329</v>
      </c>
      <c r="AK2" s="1893" t="s">
        <v>7329</v>
      </c>
      <c r="AL2" s="1211" t="s">
        <v>6320</v>
      </c>
      <c r="AM2" s="1984" t="s">
        <v>7316</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010/003  nằm trên đường dây hiện hữu nhánh rẽ Bàu Sình 6.</v>
      </c>
      <c r="AX2" s="2023" t="s">
        <v>4878</v>
      </c>
      <c r="AY2" s="2010" t="s">
        <v>6323</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6334</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6359</v>
      </c>
      <c r="Z4" s="1717" t="s">
        <v>4720</v>
      </c>
      <c r="AB4" s="1720" t="s">
        <v>4683</v>
      </c>
      <c r="AD4" s="961">
        <v>0</v>
      </c>
      <c r="AH4" s="961" t="s">
        <v>4107</v>
      </c>
      <c r="AL4" s="1211" t="s">
        <v>6320</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010/003</v>
      </c>
      <c r="AU5" s="2964" t="str">
        <f>AK2</f>
        <v>010/003</v>
      </c>
      <c r="AV5" s="1728" t="s">
        <v>4853</v>
      </c>
      <c r="AW5" s="2002" t="str">
        <f>IF(AX5&lt;&gt;0,AX5,IF(AU5&lt;&gt;0," - Từ trụ "&amp;AT5&amp;" đến trụ "&amp;AU5&amp;" đường dây băng qua bên "&amp;AV5&amp;" đường và đi dọc theo đường hiện hữu.",""))</f>
        <v xml:space="preserve"> - Trạm biến áp được đặt tại trụ 010/003  nằm trên đường dây hiện hữu nhánh rẽ Bàu Sình 6.</v>
      </c>
      <c r="AX5" s="2627" t="s">
        <v>7330</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010/003</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6353</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4" t="s">
        <v>1704</v>
      </c>
      <c r="C4" s="3034" t="s">
        <v>2275</v>
      </c>
      <c r="D4" s="72" t="s">
        <v>2276</v>
      </c>
      <c r="E4" s="72" t="s">
        <v>2277</v>
      </c>
      <c r="F4" s="86">
        <f>pp_NC!GV5</f>
        <v>0</v>
      </c>
      <c r="G4" s="86" t="str">
        <f>'pp3p2m '!ED6</f>
        <v>B</v>
      </c>
      <c r="H4" s="86" t="s">
        <v>1034</v>
      </c>
      <c r="I4" s="86" t="s">
        <v>1034</v>
      </c>
      <c r="J4" s="87"/>
      <c r="K4" s="83"/>
      <c r="L4" s="83"/>
      <c r="M4" s="83"/>
    </row>
    <row r="5" spans="1:13" ht="13.8">
      <c r="A5" s="73" t="s">
        <v>2278</v>
      </c>
      <c r="B5" s="3035"/>
      <c r="C5" s="3035"/>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2" t="s">
        <v>3749</v>
      </c>
      <c r="B4" s="3046" t="s">
        <v>3750</v>
      </c>
      <c r="C4" s="3046" t="s">
        <v>4334</v>
      </c>
      <c r="D4" s="3046" t="s">
        <v>3751</v>
      </c>
      <c r="E4" s="3046" t="s">
        <v>3752</v>
      </c>
      <c r="F4" s="3046" t="s">
        <v>3753</v>
      </c>
      <c r="G4" s="3046" t="s">
        <v>3754</v>
      </c>
      <c r="H4" s="3046" t="s">
        <v>3755</v>
      </c>
      <c r="I4" s="3046" t="s">
        <v>3756</v>
      </c>
      <c r="J4" s="3076" t="s">
        <v>3757</v>
      </c>
      <c r="K4" s="3076" t="s">
        <v>3758</v>
      </c>
      <c r="L4" s="3076" t="s">
        <v>3759</v>
      </c>
      <c r="M4" s="3079"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9" t="s">
        <v>3763</v>
      </c>
      <c r="BR4" s="3070"/>
      <c r="BS4" s="3070"/>
      <c r="BT4" s="3070"/>
      <c r="BU4" s="3070"/>
      <c r="BV4" s="3070"/>
      <c r="BW4" s="3070"/>
      <c r="BX4" s="3070"/>
      <c r="BY4" s="3070"/>
      <c r="BZ4" s="3070"/>
      <c r="CA4" s="3070"/>
      <c r="CB4" s="3071"/>
      <c r="CC4" s="3050" t="s">
        <v>2381</v>
      </c>
      <c r="CD4" s="3050" t="s">
        <v>2384</v>
      </c>
      <c r="CE4" s="3050" t="s">
        <v>2387</v>
      </c>
      <c r="CF4" s="3050" t="s">
        <v>2386</v>
      </c>
      <c r="CG4" s="3050" t="s">
        <v>2388</v>
      </c>
      <c r="CH4" s="3050"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7" t="s">
        <v>3765</v>
      </c>
      <c r="DG4" s="3067" t="s">
        <v>3766</v>
      </c>
      <c r="DH4" s="3040" t="s">
        <v>3767</v>
      </c>
      <c r="DI4" s="3040" t="s">
        <v>3768</v>
      </c>
      <c r="DJ4" s="3040" t="s">
        <v>3769</v>
      </c>
      <c r="DK4" s="3040" t="s">
        <v>3770</v>
      </c>
      <c r="DL4" s="3040" t="s">
        <v>3771</v>
      </c>
      <c r="DM4" s="3040" t="s">
        <v>3772</v>
      </c>
      <c r="DN4" s="3040" t="s">
        <v>3773</v>
      </c>
      <c r="DO4" s="3040" t="s">
        <v>3774</v>
      </c>
      <c r="DP4" s="3040" t="s">
        <v>3775</v>
      </c>
      <c r="DQ4" s="3038" t="s">
        <v>1728</v>
      </c>
      <c r="DR4" s="3040" t="s">
        <v>3776</v>
      </c>
      <c r="DS4" s="3038" t="s">
        <v>4047</v>
      </c>
      <c r="DT4" s="3038" t="s">
        <v>3777</v>
      </c>
      <c r="DU4" s="3038" t="s">
        <v>3778</v>
      </c>
      <c r="DV4" s="3038" t="s">
        <v>3779</v>
      </c>
      <c r="DW4" s="3038" t="s">
        <v>3780</v>
      </c>
      <c r="DX4" s="3038" t="s">
        <v>3781</v>
      </c>
      <c r="DY4" s="3038" t="s">
        <v>3782</v>
      </c>
      <c r="DZ4" s="3038" t="s">
        <v>3783</v>
      </c>
      <c r="EA4" s="3038" t="s">
        <v>3784</v>
      </c>
      <c r="EB4" s="3038" t="s">
        <v>3785</v>
      </c>
      <c r="EC4" s="3038" t="s">
        <v>3786</v>
      </c>
      <c r="ED4" s="3042" t="s">
        <v>785</v>
      </c>
      <c r="EE4" s="3044" t="s">
        <v>1401</v>
      </c>
      <c r="EF4" s="3044" t="s">
        <v>1371</v>
      </c>
      <c r="EG4" s="3048" t="s">
        <v>672</v>
      </c>
      <c r="EH4" s="3048" t="s">
        <v>1893</v>
      </c>
      <c r="EI4" s="3048" t="s">
        <v>1125</v>
      </c>
      <c r="EJ4" s="3048" t="s">
        <v>1916</v>
      </c>
      <c r="EK4" s="3048" t="s">
        <v>393</v>
      </c>
      <c r="EL4" s="3048" t="s">
        <v>1907</v>
      </c>
      <c r="EM4" s="3048" t="s">
        <v>627</v>
      </c>
      <c r="EN4" s="3048" t="s">
        <v>626</v>
      </c>
      <c r="EO4" s="3048" t="s">
        <v>628</v>
      </c>
      <c r="EP4" s="3036" t="s">
        <v>3787</v>
      </c>
      <c r="EQ4" s="3036" t="s">
        <v>3788</v>
      </c>
      <c r="ER4" s="3036" t="s">
        <v>3789</v>
      </c>
      <c r="ES4" s="3036" t="s">
        <v>3790</v>
      </c>
      <c r="ET4" s="3050" t="s">
        <v>3791</v>
      </c>
      <c r="EU4" s="3050" t="s">
        <v>3792</v>
      </c>
      <c r="EV4" s="3050" t="s">
        <v>3793</v>
      </c>
      <c r="EW4" s="3050" t="s">
        <v>3794</v>
      </c>
      <c r="EX4" s="3050" t="s">
        <v>3795</v>
      </c>
      <c r="EY4" s="3050" t="s">
        <v>3796</v>
      </c>
      <c r="EZ4" s="3050" t="s">
        <v>3797</v>
      </c>
      <c r="FA4" s="3050" t="s">
        <v>3798</v>
      </c>
      <c r="FB4" s="3036" t="s">
        <v>3799</v>
      </c>
      <c r="FC4" s="3036" t="s">
        <v>3800</v>
      </c>
      <c r="FD4" s="3036" t="s">
        <v>3801</v>
      </c>
      <c r="FE4" s="3036" t="s">
        <v>3802</v>
      </c>
      <c r="FF4" s="3036" t="s">
        <v>3803</v>
      </c>
      <c r="FG4" s="3036" t="s">
        <v>3804</v>
      </c>
      <c r="FH4" s="3036" t="s">
        <v>3805</v>
      </c>
      <c r="FI4" s="3036" t="s">
        <v>3806</v>
      </c>
      <c r="FJ4" s="3036" t="s">
        <v>3807</v>
      </c>
      <c r="FK4" s="3036" t="s">
        <v>3808</v>
      </c>
      <c r="FL4" s="3036" t="s">
        <v>4264</v>
      </c>
      <c r="FM4" s="3036" t="s">
        <v>3809</v>
      </c>
      <c r="FN4" s="3036" t="s">
        <v>3810</v>
      </c>
      <c r="FO4" s="3036" t="s">
        <v>3811</v>
      </c>
      <c r="FP4" s="3036" t="s">
        <v>3812</v>
      </c>
      <c r="FQ4" s="3036" t="s">
        <v>3813</v>
      </c>
      <c r="FR4" s="3050" t="s">
        <v>3814</v>
      </c>
      <c r="FS4" s="3050" t="s">
        <v>3815</v>
      </c>
      <c r="FT4" s="3050" t="s">
        <v>3816</v>
      </c>
      <c r="FU4" s="3054" t="s">
        <v>3817</v>
      </c>
      <c r="FV4" s="3054" t="s">
        <v>3818</v>
      </c>
      <c r="FW4" s="3054" t="s">
        <v>3819</v>
      </c>
      <c r="FX4" s="3054" t="s">
        <v>3820</v>
      </c>
      <c r="FY4" s="3054" t="s">
        <v>3821</v>
      </c>
      <c r="FZ4" s="3054" t="s">
        <v>3822</v>
      </c>
      <c r="GA4" s="3054" t="s">
        <v>3823</v>
      </c>
      <c r="GB4" s="3054" t="s">
        <v>3824</v>
      </c>
      <c r="GC4" s="3054" t="s">
        <v>3825</v>
      </c>
      <c r="GD4" s="3054" t="s">
        <v>3826</v>
      </c>
      <c r="GE4" s="3054" t="s">
        <v>3827</v>
      </c>
      <c r="GF4" s="3054" t="s">
        <v>3828</v>
      </c>
      <c r="GG4" s="3054" t="s">
        <v>3829</v>
      </c>
      <c r="GH4" s="3056" t="s">
        <v>3830</v>
      </c>
      <c r="GI4" s="3056" t="s">
        <v>3831</v>
      </c>
      <c r="GJ4" s="3064" t="s">
        <v>3832</v>
      </c>
      <c r="GK4" s="3064" t="s">
        <v>3833</v>
      </c>
      <c r="GL4" s="3056" t="s">
        <v>3834</v>
      </c>
      <c r="GM4" s="3064" t="s">
        <v>3835</v>
      </c>
      <c r="GN4" s="3064" t="s">
        <v>3836</v>
      </c>
      <c r="GO4" s="3056" t="s">
        <v>3837</v>
      </c>
      <c r="GP4" s="3056" t="s">
        <v>3838</v>
      </c>
      <c r="GQ4" s="3056" t="s">
        <v>3839</v>
      </c>
      <c r="GR4" s="3054" t="s">
        <v>3840</v>
      </c>
      <c r="GS4" s="3054" t="s">
        <v>3655</v>
      </c>
      <c r="GT4" s="3062" t="s">
        <v>3841</v>
      </c>
      <c r="GU4" s="3060"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3"/>
      <c r="B5" s="3047"/>
      <c r="C5" s="3047"/>
      <c r="D5" s="3047"/>
      <c r="E5" s="3047"/>
      <c r="F5" s="3047"/>
      <c r="G5" s="3047"/>
      <c r="H5" s="3047"/>
      <c r="I5" s="3047"/>
      <c r="J5" s="3077"/>
      <c r="K5" s="3078"/>
      <c r="L5" s="3078"/>
      <c r="M5" s="3068"/>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1"/>
      <c r="CD5" s="3051"/>
      <c r="CE5" s="3051"/>
      <c r="CF5" s="3051"/>
      <c r="CG5" s="3051"/>
      <c r="CH5" s="3051"/>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68"/>
      <c r="DG5" s="3068"/>
      <c r="DH5" s="3041"/>
      <c r="DI5" s="3041"/>
      <c r="DJ5" s="3041"/>
      <c r="DK5" s="3041"/>
      <c r="DL5" s="3041"/>
      <c r="DM5" s="3041"/>
      <c r="DN5" s="3041"/>
      <c r="DO5" s="3041"/>
      <c r="DP5" s="3041"/>
      <c r="DQ5" s="3039"/>
      <c r="DR5" s="3041"/>
      <c r="DS5" s="3039"/>
      <c r="DT5" s="3039"/>
      <c r="DU5" s="3039"/>
      <c r="DV5" s="3039"/>
      <c r="DW5" s="3039"/>
      <c r="DX5" s="3039"/>
      <c r="DY5" s="3039"/>
      <c r="DZ5" s="3039"/>
      <c r="EA5" s="3039"/>
      <c r="EB5" s="3039"/>
      <c r="EC5" s="3039"/>
      <c r="ED5" s="3043"/>
      <c r="EE5" s="3045"/>
      <c r="EF5" s="3045"/>
      <c r="EG5" s="3049"/>
      <c r="EH5" s="3049"/>
      <c r="EI5" s="3049"/>
      <c r="EJ5" s="3049"/>
      <c r="EK5" s="3049"/>
      <c r="EL5" s="3049"/>
      <c r="EM5" s="3049"/>
      <c r="EN5" s="3049"/>
      <c r="EO5" s="3049"/>
      <c r="EP5" s="3037"/>
      <c r="EQ5" s="3037"/>
      <c r="ER5" s="3037"/>
      <c r="ES5" s="3037"/>
      <c r="ET5" s="3051"/>
      <c r="EU5" s="3051"/>
      <c r="EV5" s="3051"/>
      <c r="EW5" s="3051"/>
      <c r="EX5" s="3051"/>
      <c r="EY5" s="3051"/>
      <c r="EZ5" s="3051"/>
      <c r="FA5" s="3051"/>
      <c r="FB5" s="3037"/>
      <c r="FC5" s="3037"/>
      <c r="FD5" s="3037"/>
      <c r="FE5" s="3037"/>
      <c r="FF5" s="3037"/>
      <c r="FG5" s="3037"/>
      <c r="FH5" s="3037"/>
      <c r="FI5" s="3037"/>
      <c r="FJ5" s="3037"/>
      <c r="FK5" s="3037"/>
      <c r="FL5" s="3037"/>
      <c r="FM5" s="3037"/>
      <c r="FN5" s="3037"/>
      <c r="FO5" s="3037"/>
      <c r="FP5" s="3037"/>
      <c r="FQ5" s="3037"/>
      <c r="FR5" s="3051"/>
      <c r="FS5" s="3051"/>
      <c r="FT5" s="3051"/>
      <c r="FU5" s="3055"/>
      <c r="FV5" s="3055"/>
      <c r="FW5" s="3055"/>
      <c r="FX5" s="3055"/>
      <c r="FY5" s="3055"/>
      <c r="FZ5" s="3055"/>
      <c r="GA5" s="3055"/>
      <c r="GB5" s="3055"/>
      <c r="GC5" s="3055"/>
      <c r="GD5" s="3055"/>
      <c r="GE5" s="3055"/>
      <c r="GF5" s="3055"/>
      <c r="GG5" s="3055"/>
      <c r="GH5" s="3057"/>
      <c r="GI5" s="3057"/>
      <c r="GJ5" s="3065"/>
      <c r="GK5" s="3065"/>
      <c r="GL5" s="3057"/>
      <c r="GM5" s="3065"/>
      <c r="GN5" s="3065"/>
      <c r="GO5" s="3057"/>
      <c r="GP5" s="3057"/>
      <c r="GQ5" s="3057"/>
      <c r="GR5" s="3055"/>
      <c r="GS5" s="3055"/>
      <c r="GT5" s="3063"/>
      <c r="GU5" s="3061"/>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2"/>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58"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3"/>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59"/>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4"/>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2"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5"/>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3"/>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80" t="s">
        <v>2584</v>
      </c>
      <c r="B184" s="3081"/>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6">
        <f>1.02*D186</f>
        <v>0</v>
      </c>
      <c r="W186" s="3066"/>
      <c r="X186" s="3066"/>
      <c r="Y186" s="3066"/>
      <c r="Z186" s="3066"/>
      <c r="AA186" s="3066"/>
      <c r="AB186" s="3066"/>
      <c r="AC186" s="3066"/>
      <c r="AD186" s="3066"/>
      <c r="AE186" s="3066"/>
      <c r="AF186" s="3066"/>
      <c r="AG186" s="3066"/>
      <c r="AH186" s="3066"/>
      <c r="AI186" s="3066"/>
      <c r="AJ186" s="3066"/>
      <c r="AK186" s="3066"/>
      <c r="AL186" s="3066"/>
      <c r="AM186" s="3066"/>
      <c r="AN186" s="3066"/>
      <c r="AO186" s="3066"/>
      <c r="AP186" s="3066"/>
      <c r="AQ186" s="3066"/>
      <c r="AR186" s="3066"/>
      <c r="AS186" s="3066"/>
      <c r="AT186" s="3066"/>
      <c r="AU186" s="3066"/>
      <c r="AV186" s="3066"/>
      <c r="AW186" s="3066"/>
      <c r="AX186" s="3066"/>
      <c r="AY186" s="3066"/>
      <c r="AZ186" s="3066"/>
      <c r="BA186" s="3066"/>
      <c r="BB186" s="3066"/>
      <c r="BC186" s="3066"/>
      <c r="BD186" s="3066"/>
      <c r="BE186" s="3066"/>
      <c r="BF186" s="3066"/>
      <c r="BG186" s="3066"/>
      <c r="BH186" s="3066"/>
      <c r="BI186" s="3066"/>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6">
        <f>1.02*D187</f>
        <v>0</v>
      </c>
      <c r="W187" s="3066"/>
      <c r="X187" s="3066"/>
      <c r="Y187" s="3066"/>
      <c r="Z187" s="3066"/>
      <c r="AA187" s="3066"/>
      <c r="AB187" s="3066"/>
      <c r="AC187" s="3066"/>
      <c r="AD187" s="3066"/>
      <c r="AE187" s="3066"/>
      <c r="AF187" s="3066"/>
      <c r="AG187" s="3066"/>
      <c r="AH187" s="3066"/>
      <c r="AI187" s="3066"/>
      <c r="AJ187" s="3066"/>
      <c r="AK187" s="3066"/>
      <c r="AL187" s="3066"/>
      <c r="AM187" s="3066"/>
      <c r="AN187" s="3066"/>
      <c r="AO187" s="3066"/>
      <c r="AP187" s="3066"/>
      <c r="AQ187" s="3066"/>
      <c r="AR187" s="3066"/>
      <c r="AS187" s="3066"/>
      <c r="AT187" s="3066"/>
      <c r="AU187" s="3066"/>
      <c r="AV187" s="3066"/>
      <c r="AW187" s="3066"/>
      <c r="AX187" s="3066"/>
      <c r="AY187" s="3066"/>
      <c r="AZ187" s="3066"/>
      <c r="BA187" s="3066"/>
      <c r="BB187" s="3066"/>
      <c r="BC187" s="3066"/>
      <c r="BD187" s="3066"/>
      <c r="BE187" s="3066"/>
      <c r="BF187" s="3066"/>
      <c r="BG187" s="3066"/>
      <c r="BH187" s="3066"/>
      <c r="BI187" s="3066"/>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6">
        <f>1.02*D188</f>
        <v>0</v>
      </c>
      <c r="W188" s="3066"/>
      <c r="X188" s="3066"/>
      <c r="Y188" s="3066"/>
      <c r="Z188" s="3066"/>
      <c r="AA188" s="3066"/>
      <c r="AB188" s="3066"/>
      <c r="AC188" s="3066"/>
      <c r="AD188" s="3066"/>
      <c r="AE188" s="3066"/>
      <c r="AF188" s="3066"/>
      <c r="AG188" s="3066"/>
      <c r="AH188" s="3066"/>
      <c r="AI188" s="3066"/>
      <c r="AJ188" s="3066"/>
      <c r="AK188" s="3066"/>
      <c r="AL188" s="3066"/>
      <c r="AM188" s="3066"/>
      <c r="AN188" s="3066"/>
      <c r="AO188" s="3066"/>
      <c r="AP188" s="3066"/>
      <c r="AQ188" s="3066"/>
      <c r="AR188" s="3066"/>
      <c r="AS188" s="3066"/>
      <c r="AT188" s="3066"/>
      <c r="AU188" s="3066"/>
      <c r="AV188" s="3066"/>
      <c r="AW188" s="3066"/>
      <c r="AX188" s="3066"/>
      <c r="AY188" s="3066"/>
      <c r="AZ188" s="3066"/>
      <c r="BA188" s="3066"/>
      <c r="BB188" s="3066"/>
      <c r="BC188" s="3066"/>
      <c r="BD188" s="3066"/>
      <c r="BE188" s="3066"/>
      <c r="BF188" s="3066"/>
      <c r="BG188" s="3066"/>
      <c r="BH188" s="3066"/>
      <c r="BI188" s="3066"/>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099" t="e">
        <f>#REF!&amp;", "&amp;#REF!</f>
        <v>#REF!</v>
      </c>
      <c r="B4" s="3099"/>
      <c r="C4" s="3099"/>
      <c r="D4" s="3099"/>
      <c r="E4" s="3099"/>
      <c r="F4" s="3099"/>
      <c r="G4" s="3099"/>
      <c r="H4" s="3099"/>
      <c r="I4" s="3099"/>
      <c r="J4" s="3099"/>
      <c r="K4" s="3099"/>
      <c r="L4" s="3099"/>
      <c r="M4" s="3099"/>
      <c r="N4" s="3099"/>
      <c r="O4" s="3099"/>
      <c r="P4" s="3099"/>
      <c r="Q4" s="3099"/>
      <c r="R4" s="3099"/>
      <c r="S4" s="3099"/>
      <c r="T4" s="3099"/>
      <c r="U4" s="3099"/>
      <c r="V4" s="3099"/>
      <c r="W4" s="3099"/>
      <c r="X4" s="3099"/>
      <c r="Y4" s="3099"/>
      <c r="Z4" s="3099"/>
      <c r="AA4" s="3099"/>
      <c r="AB4" s="3099"/>
      <c r="AC4" s="3099"/>
      <c r="AD4" s="3099"/>
      <c r="AE4" s="3099"/>
      <c r="AF4" s="3099"/>
      <c r="AG4" s="3099"/>
      <c r="AH4" s="3099"/>
      <c r="AI4" s="3099"/>
      <c r="AJ4" s="3099"/>
      <c r="AK4" s="3099"/>
      <c r="AL4" s="3099"/>
      <c r="AM4" s="3099"/>
      <c r="AN4" s="3099"/>
      <c r="AO4" s="3099"/>
      <c r="AP4" s="3099"/>
      <c r="AQ4" s="3099"/>
      <c r="AR4" s="3099"/>
      <c r="AS4" s="3099"/>
      <c r="AT4" s="3099"/>
      <c r="AU4" s="3099"/>
      <c r="AV4" s="3099"/>
      <c r="AW4" s="3099"/>
      <c r="AX4" s="3099"/>
      <c r="AY4" s="3099"/>
      <c r="AZ4" s="3099"/>
      <c r="BA4" s="3099"/>
      <c r="BB4" s="3099"/>
      <c r="BC4" s="3099"/>
      <c r="BD4" s="3099"/>
      <c r="BE4" s="3099"/>
      <c r="BF4" s="3099"/>
      <c r="BG4" s="3099"/>
      <c r="BH4" s="3099"/>
      <c r="BI4" s="3099"/>
      <c r="BJ4" s="3099"/>
      <c r="BK4" s="3099"/>
      <c r="BL4" s="3099"/>
      <c r="BM4" s="3099"/>
      <c r="BN4" s="3099"/>
      <c r="BO4" s="3099"/>
      <c r="BP4" s="3099"/>
      <c r="BQ4" s="3099"/>
      <c r="BR4" s="3099"/>
      <c r="BS4" s="3099"/>
      <c r="BT4" s="3099"/>
      <c r="BU4" s="3099"/>
      <c r="BV4" s="3099"/>
      <c r="BW4" s="3099"/>
      <c r="BX4" s="3099"/>
      <c r="BY4" s="3099"/>
      <c r="BZ4" s="3099"/>
      <c r="CA4" s="3099"/>
      <c r="CB4" s="3099"/>
      <c r="CC4" s="3099"/>
      <c r="CD4" s="3099"/>
      <c r="CE4" s="3099"/>
      <c r="CF4" s="3099"/>
      <c r="CG4" s="3099"/>
      <c r="CH4" s="3099"/>
      <c r="CI4" s="3099"/>
      <c r="CJ4" s="3099"/>
      <c r="CK4" s="3099"/>
      <c r="CL4" s="3099"/>
      <c r="CM4" s="3099"/>
      <c r="CN4" s="3099"/>
      <c r="CO4" s="3099"/>
      <c r="CP4" s="3099"/>
      <c r="CQ4" s="3099"/>
      <c r="CR4" s="3099"/>
      <c r="CS4" s="3099"/>
      <c r="CT4" s="3099"/>
      <c r="CU4" s="3099"/>
      <c r="CV4" s="3099"/>
      <c r="CW4" s="3099"/>
      <c r="CX4" s="3099"/>
      <c r="CY4" s="3099"/>
      <c r="CZ4" s="3099"/>
      <c r="DA4" s="3099"/>
      <c r="DB4" s="3099"/>
      <c r="DC4" s="3099"/>
      <c r="DD4" s="3099"/>
      <c r="DE4" s="3099"/>
      <c r="DF4" s="3099"/>
      <c r="DG4" s="3099"/>
      <c r="DH4" s="3099"/>
      <c r="DI4" s="3099"/>
      <c r="DJ4" s="3099"/>
      <c r="DK4" s="3099"/>
      <c r="DL4" s="3099"/>
      <c r="DM4" s="3099"/>
      <c r="DN4" s="3099"/>
      <c r="DO4" s="3099"/>
      <c r="DP4" s="3099"/>
      <c r="DQ4" s="3099"/>
      <c r="DR4" s="3099"/>
      <c r="DS4" s="3099"/>
      <c r="DT4" s="3099"/>
      <c r="DU4" s="3099"/>
      <c r="DV4" s="3099"/>
      <c r="DW4" s="3099"/>
      <c r="DX4" s="3099"/>
      <c r="DY4" s="3099"/>
      <c r="DZ4" s="3099"/>
      <c r="EA4" s="3099"/>
      <c r="EB4" s="3099"/>
      <c r="EC4" s="3099"/>
    </row>
    <row r="5" spans="1:153" ht="34.5" customHeight="1" thickTop="1" thickBot="1">
      <c r="A5" s="3103" t="s">
        <v>3749</v>
      </c>
      <c r="B5" s="3105" t="s">
        <v>3750</v>
      </c>
      <c r="C5" s="3101" t="s">
        <v>3859</v>
      </c>
      <c r="D5" s="3101" t="s">
        <v>3860</v>
      </c>
      <c r="E5" s="3101" t="s">
        <v>3757</v>
      </c>
      <c r="F5" s="3093" t="s">
        <v>3758</v>
      </c>
      <c r="G5" s="3093" t="s">
        <v>3759</v>
      </c>
      <c r="H5" s="3093" t="s">
        <v>3760</v>
      </c>
      <c r="I5" s="3107" t="s">
        <v>2271</v>
      </c>
      <c r="J5" s="3108"/>
      <c r="K5" s="3109"/>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6" t="s">
        <v>2385</v>
      </c>
      <c r="BP5" s="3086" t="s">
        <v>2388</v>
      </c>
      <c r="BQ5" s="3086" t="s">
        <v>2388</v>
      </c>
      <c r="BR5" s="3086"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2" t="s">
        <v>3866</v>
      </c>
      <c r="CO5" s="3092" t="s">
        <v>3867</v>
      </c>
      <c r="CP5" s="3092" t="s">
        <v>3868</v>
      </c>
      <c r="CQ5" s="3088" t="str">
        <f>"Chuoãi "&amp;EF6&amp;" laép vaøo xaø  CÑX "&amp;EF6 &amp; "-X"</f>
        <v>Chuoãi Polymer laép vaøo xaø  CÑX Polymer-X</v>
      </c>
      <c r="CR5" s="3097" t="s">
        <v>3769</v>
      </c>
      <c r="CS5" s="3095" t="s">
        <v>3869</v>
      </c>
      <c r="CT5" s="3095" t="s">
        <v>3870</v>
      </c>
      <c r="CU5" s="3092" t="s">
        <v>3770</v>
      </c>
      <c r="CV5" s="3092" t="s">
        <v>3771</v>
      </c>
      <c r="CW5" s="3092" t="s">
        <v>3772</v>
      </c>
      <c r="CX5" s="3092" t="s">
        <v>3773</v>
      </c>
      <c r="CY5" s="3090" t="s">
        <v>3871</v>
      </c>
      <c r="CZ5" s="3090" t="s">
        <v>3872</v>
      </c>
      <c r="DA5" s="3090" t="s">
        <v>3873</v>
      </c>
      <c r="DB5" s="3095" t="s">
        <v>3874</v>
      </c>
      <c r="DC5" s="3090" t="s">
        <v>3875</v>
      </c>
      <c r="DD5" s="3095" t="s">
        <v>3779</v>
      </c>
      <c r="DE5" s="3090" t="s">
        <v>3876</v>
      </c>
      <c r="DF5" s="3086" t="s">
        <v>3780</v>
      </c>
      <c r="DG5" s="3086" t="s">
        <v>3781</v>
      </c>
      <c r="DH5" s="3086" t="s">
        <v>3782</v>
      </c>
      <c r="DI5" s="3086" t="s">
        <v>3783</v>
      </c>
      <c r="DJ5" s="3086" t="s">
        <v>3784</v>
      </c>
      <c r="DK5" s="3086" t="s">
        <v>3786</v>
      </c>
      <c r="DL5" s="3086" t="s">
        <v>3786</v>
      </c>
      <c r="DM5" s="3086" t="s">
        <v>785</v>
      </c>
      <c r="DN5" s="3086" t="s">
        <v>672</v>
      </c>
      <c r="DO5" s="3086" t="s">
        <v>1893</v>
      </c>
      <c r="DP5" s="3086" t="s">
        <v>1125</v>
      </c>
      <c r="DQ5" s="3086" t="s">
        <v>1916</v>
      </c>
      <c r="DR5" s="3086" t="s">
        <v>393</v>
      </c>
      <c r="DS5" s="3086" t="s">
        <v>1907</v>
      </c>
      <c r="DT5" s="3086" t="s">
        <v>1189</v>
      </c>
      <c r="DU5" s="3086" t="s">
        <v>1190</v>
      </c>
      <c r="DV5" s="408"/>
      <c r="DW5" s="408"/>
      <c r="DX5" s="408"/>
      <c r="DY5" s="408"/>
      <c r="DZ5" s="408"/>
      <c r="EA5" s="388"/>
      <c r="EB5" s="3095" t="s">
        <v>3877</v>
      </c>
      <c r="EC5" s="3084" t="s">
        <v>2591</v>
      </c>
    </row>
    <row r="6" spans="1:153" s="414" customFormat="1" ht="99.75" customHeight="1" thickTop="1">
      <c r="A6" s="3104"/>
      <c r="B6" s="3106"/>
      <c r="C6" s="3102"/>
      <c r="D6" s="3102"/>
      <c r="E6" s="3102"/>
      <c r="F6" s="3094"/>
      <c r="G6" s="3094"/>
      <c r="H6" s="3094"/>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10"/>
      <c r="BP6" s="3110"/>
      <c r="BQ6" s="3110"/>
      <c r="BR6" s="3110"/>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89"/>
      <c r="CO6" s="3089"/>
      <c r="CP6" s="3089"/>
      <c r="CQ6" s="3089"/>
      <c r="CR6" s="3098"/>
      <c r="CS6" s="3096"/>
      <c r="CT6" s="3096"/>
      <c r="CU6" s="3089"/>
      <c r="CV6" s="3089"/>
      <c r="CW6" s="3089"/>
      <c r="CX6" s="3089"/>
      <c r="CY6" s="3091"/>
      <c r="CZ6" s="3091"/>
      <c r="DA6" s="3091"/>
      <c r="DB6" s="3096"/>
      <c r="DC6" s="3091"/>
      <c r="DD6" s="3096"/>
      <c r="DE6" s="3091"/>
      <c r="DF6" s="3087"/>
      <c r="DG6" s="3087"/>
      <c r="DH6" s="3087"/>
      <c r="DI6" s="3087"/>
      <c r="DJ6" s="3087"/>
      <c r="DK6" s="3087"/>
      <c r="DL6" s="3087"/>
      <c r="DM6" s="3087"/>
      <c r="DN6" s="3087"/>
      <c r="DO6" s="3087"/>
      <c r="DP6" s="3087"/>
      <c r="DQ6" s="3087"/>
      <c r="DR6" s="3087"/>
      <c r="DS6" s="3087"/>
      <c r="DT6" s="3087"/>
      <c r="DU6" s="3087"/>
      <c r="DV6" s="391" t="s">
        <v>3880</v>
      </c>
      <c r="DW6" s="391" t="s">
        <v>3881</v>
      </c>
      <c r="DX6" s="391" t="s">
        <v>3882</v>
      </c>
      <c r="DY6" s="391" t="s">
        <v>3883</v>
      </c>
      <c r="DZ6" s="391" t="s">
        <v>3884</v>
      </c>
      <c r="EA6" s="388" t="s">
        <v>3841</v>
      </c>
      <c r="EB6" s="3096"/>
      <c r="EC6" s="3085"/>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0" t="s">
        <v>1632</v>
      </c>
      <c r="B99" s="3100"/>
      <c r="C99" s="3100"/>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6441</v>
      </c>
      <c r="E1" s="1946" t="s">
        <v>6465</v>
      </c>
      <c r="F1" s="2949" t="s">
        <v>510</v>
      </c>
      <c r="G1" s="1946" t="s">
        <v>510</v>
      </c>
    </row>
    <row r="2" spans="1:7" ht="25.05" hidden="1" customHeight="1">
      <c r="B2" s="1946">
        <v>1</v>
      </c>
      <c r="C2" s="2948" t="s">
        <v>6433</v>
      </c>
      <c r="D2" s="1946" t="str">
        <f>IF(LEN(E2)&gt;0,E2,VLOOKUP(C2,DG!A:C,3,0))</f>
        <v>Số trụ trung thế hiện hữu</v>
      </c>
      <c r="F2" s="2949" t="str">
        <f>IF(LEN(C2)&gt;0,VLOOKUP(C2,DG!A:C,3,0),"")</f>
        <v>Số trụ trung thế hiện hữu</v>
      </c>
    </row>
    <row r="3" spans="1:7" ht="25.05" hidden="1" customHeight="1">
      <c r="B3" s="1946">
        <v>2</v>
      </c>
      <c r="C3" s="2948" t="s">
        <v>6434</v>
      </c>
      <c r="D3" s="1946" t="str">
        <f>IF(LEN(E3)&gt;0,E3,VLOOKUP(C3,DG!A:C,3,0))</f>
        <v>Số trụ trung thế NC, XDM</v>
      </c>
      <c r="F3" s="2949" t="str">
        <f>IF(LEN(C3)&gt;0,VLOOKUP(C3,DG!A:C,3,0),"")</f>
        <v>Số trụ trung thế NC, XDM</v>
      </c>
    </row>
    <row r="4" spans="1:7" ht="25.05" hidden="1" customHeight="1">
      <c r="B4" s="1946">
        <v>3</v>
      </c>
      <c r="C4" s="2948" t="s">
        <v>6435</v>
      </c>
      <c r="D4" s="1946" t="str">
        <f>IF(LEN(E4)&gt;0,E4,VLOOKUP(C4,DG!A:C,3,0))</f>
        <v>Khoảng cách hiện hữu</v>
      </c>
      <c r="F4" s="2949" t="str">
        <f>IF(LEN(C4)&gt;0,VLOOKUP(C4,DG!A:C,3,0),"")</f>
        <v>Khoảng cách hiện hữu</v>
      </c>
    </row>
    <row r="5" spans="1:7" ht="25.05" hidden="1" customHeight="1">
      <c r="B5" s="1946">
        <v>4</v>
      </c>
      <c r="C5" s="2948" t="s">
        <v>6436</v>
      </c>
      <c r="D5" s="1946" t="str">
        <f>IF(LEN(E5)&gt;0,E5,VLOOKUP(C5,DG!A:C,3,0))</f>
        <v>Khoảng cách NC, XDM</v>
      </c>
      <c r="F5" s="2949" t="str">
        <f>IF(LEN(C5)&gt;0,VLOOKUP(C5,DG!A:C,3,0),"")</f>
        <v>Khoảng cách NC, XDM</v>
      </c>
    </row>
    <row r="6" spans="1:7" ht="25.05" hidden="1" customHeight="1">
      <c r="B6" s="1946">
        <v>5</v>
      </c>
      <c r="C6" s="2948" t="s">
        <v>6437</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6438</v>
      </c>
      <c r="D8" s="1946" t="str">
        <f>IF(LEN(E8)&gt;0,E8,VLOOKUP(C8,DG!A:C,3,0))</f>
        <v>Hình thức trụ thiết kế</v>
      </c>
      <c r="F8" s="2949" t="str">
        <f>IF(LEN(C8)&gt;0,VLOOKUP(C8,DG!A:C,3,0),"")</f>
        <v>Hình thức trụ thiết kế</v>
      </c>
    </row>
    <row r="9" spans="1:7" ht="25.05" hidden="1" customHeight="1">
      <c r="B9" s="1946">
        <v>8</v>
      </c>
      <c r="C9" s="2948" t="s">
        <v>6439</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6406</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6389</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6440</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6394</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5713</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6446</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6461</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6448</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6444</v>
      </c>
      <c r="D35" s="1946" t="str">
        <f>IF(LEN(E35)&gt;0,E35,VLOOKUP(C35,DG!A:C,3,0))</f>
        <v>Tháo Đà 1,66m</v>
      </c>
      <c r="F35" s="2949" t="str">
        <f>IF(LEN(C35)&gt;0,VLOOKUP(C35,DG!A:C,3,0),"")</f>
        <v>Tháo Đà 1,66m</v>
      </c>
    </row>
    <row r="36" spans="2:6" ht="25.05" hidden="1" customHeight="1">
      <c r="B36" s="1946">
        <v>35</v>
      </c>
      <c r="C36" s="2948" t="s">
        <v>6466</v>
      </c>
      <c r="D36" s="1946" t="str">
        <f>IF(LEN(E36)&gt;0,E36,VLOOKUP(C36,DG!A:C,3,0))</f>
        <v>Nhổ Trụ bê tông ly tâm 12m</v>
      </c>
      <c r="F36" s="2949" t="str">
        <f>IF(LEN(C36)&gt;0,VLOOKUP(C36,DG!A:C,3,0),"")</f>
        <v>Nhổ Trụ bê tông ly tâm 12m</v>
      </c>
    </row>
    <row r="37" spans="2:6" ht="25.05" hidden="1" customHeight="1">
      <c r="B37" s="1946">
        <v>36</v>
      </c>
      <c r="C37" s="2948" t="s">
        <v>6447</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6462</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6449</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6471</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6445</v>
      </c>
      <c r="D41" s="1946" t="str">
        <f>IF(LEN(E41)&gt;0,E41,VLOOKUP(C41,DG!A:C,3,0))</f>
        <v>Lắp Đà 1,66m</v>
      </c>
      <c r="F41" s="2949" t="str">
        <f>IF(LEN(C41)&gt;0,VLOOKUP(C41,DG!A:C,3,0),"")</f>
        <v>Lắp Đà 1,66m</v>
      </c>
    </row>
    <row r="42" spans="2:6" ht="25.05" hidden="1" customHeight="1">
      <c r="B42" s="1946">
        <v>41</v>
      </c>
      <c r="C42" s="2948" t="s">
        <v>6474</v>
      </c>
      <c r="D42" s="1946" t="str">
        <f>IF(LEN(E42)&gt;0,E42,VLOOKUP(C42,DG!A:C,3,0))</f>
        <v>Ghi chú</v>
      </c>
      <c r="F42" s="2949" t="str">
        <f>IF(LEN(C42)&gt;0,VLOOKUP(C42,DG!A:C,3,0),"")</f>
        <v>Ghi chú</v>
      </c>
    </row>
    <row r="43" spans="2:6" ht="25.05" hidden="1" customHeight="1">
      <c r="C43" s="2948" t="s">
        <v>6467</v>
      </c>
      <c r="D43" s="1946" t="str">
        <f>IF(LEN(E43)&gt;0,E43,VLOOKUP(C43,DG!A:C,3,0))</f>
        <v>Trồng Trụ bê tông ly tâm 12m</v>
      </c>
      <c r="F43" s="2949" t="str">
        <f>IF(LEN(C43)&gt;0,VLOOKUP(C43,DG!A:C,3,0),"")</f>
        <v>Trồng Trụ bê tông ly tâm 12m</v>
      </c>
    </row>
    <row r="44" spans="2:6" ht="25.05" hidden="1" customHeight="1">
      <c r="C44" s="2948" t="s">
        <v>6411</v>
      </c>
      <c r="D44" s="1946" t="str">
        <f>IF(LEN(E44)&gt;0,E44,VLOOKUP(C44,DG!A:C,3,0))</f>
        <v>Cáp 24KV ACXH 70mm2</v>
      </c>
      <c r="F44" s="2949" t="str">
        <f>IF(LEN(C44)&gt;0,VLOOKUP(C44,DG!A:C,3,0),"")</f>
        <v>Cáp 24KV ACXH 70mm2</v>
      </c>
    </row>
    <row r="45" spans="2:6" ht="25.05" hidden="1" customHeight="1">
      <c r="C45" s="2948" t="s">
        <v>6377</v>
      </c>
      <c r="D45" s="1946" t="str">
        <f>IF(LEN(E45)&gt;0,E45,VLOOKUP(C45,DG!A:C,3,0))</f>
        <v>Cáp đồng bọc 24KV-CXV-25</v>
      </c>
      <c r="F45" s="2949" t="str">
        <f>IF(LEN(C45)&gt;0,VLOOKUP(C45,DG!A:C,3,0),"")</f>
        <v>Cáp đồng bọc 24KV-CXV-25</v>
      </c>
    </row>
    <row r="46" spans="2:6" ht="25.05" hidden="1" customHeight="1">
      <c r="C46" s="2948" t="s">
        <v>6378</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6381</v>
      </c>
      <c r="D50" s="1946" t="str">
        <f>IF(LEN(E50)&gt;0,E50,VLOOKUP(C50,DG!A:C,3,0))</f>
        <v>Móng bê tông trụ đôi 14m</v>
      </c>
      <c r="F50" s="2949" t="str">
        <f>IF(LEN(C50)&gt;0,VLOOKUP(C50,DG!A:C,3,0),"")</f>
        <v>Móng bê tông trụ đôi 14m</v>
      </c>
    </row>
    <row r="51" spans="3:6" ht="25.05" hidden="1" customHeight="1">
      <c r="C51" s="2948" t="s">
        <v>6404</v>
      </c>
      <c r="D51" s="1946" t="str">
        <f>IF(LEN(E51)&gt;0,E51,VLOOKUP(C51,DG!A:C,3,0))</f>
        <v>Tiếp địa trụ Recloser, LBS</v>
      </c>
      <c r="F51" s="2949" t="str">
        <f>IF(LEN(C51)&gt;0,VLOOKUP(C51,DG!A:C,3,0),"")</f>
        <v>Tiếp địa trụ Recloser, LBS</v>
      </c>
    </row>
    <row r="52" spans="3:6" ht="25.05" hidden="1" customHeight="1">
      <c r="C52" s="2948" t="s">
        <v>6470</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6391</v>
      </c>
      <c r="D56" s="1946" t="str">
        <f>IF(LEN(E56)&gt;0,E56,VLOOKUP(C56,DG!A:C,3,0))</f>
        <v>Dây buộc đầu sứ cỡ dây 95mm2</v>
      </c>
      <c r="F56" s="2949" t="str">
        <f>IF(LEN(C56)&gt;0,VLOOKUP(C56,DG!A:C,3,0),"")</f>
        <v>Dây buộc đầu sứ cỡ dây 95mm2</v>
      </c>
    </row>
    <row r="57" spans="3:6" ht="25.05" hidden="1" customHeight="1">
      <c r="C57" s="2948" t="s">
        <v>6382</v>
      </c>
      <c r="D57" s="1946" t="str">
        <f>IF(LEN(E57)&gt;0,E57,VLOOKUP(C57,DG!A:C,3,0))</f>
        <v>Dây buộc cổ sứ cỡ dây 50mm2</v>
      </c>
      <c r="F57" s="2949" t="str">
        <f>IF(LEN(C57)&gt;0,VLOOKUP(C57,DG!A:C,3,0),"")</f>
        <v>Dây buộc cổ sứ cỡ dây 50mm2</v>
      </c>
    </row>
    <row r="58" spans="3:6" ht="25.05" hidden="1" customHeight="1">
      <c r="C58" s="2948" t="s">
        <v>6384</v>
      </c>
      <c r="D58" s="1946" t="str">
        <f>IF(LEN(E58)&gt;0,E58,VLOOKUP(C58,DG!A:C,3,0))</f>
        <v>Dây buộc cổ sứ cỡ dây 95mm2</v>
      </c>
      <c r="F58" s="2949" t="str">
        <f>IF(LEN(C58)&gt;0,VLOOKUP(C58,DG!A:C,3,0),"")</f>
        <v>Dây buộc cổ sứ cỡ dây 95mm2</v>
      </c>
    </row>
    <row r="59" spans="3:6" ht="25.05" hidden="1" customHeight="1">
      <c r="C59" s="2948" t="s">
        <v>6387</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6397</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6390</v>
      </c>
      <c r="D164" s="1946" t="str">
        <f>IF(LEN(E164)&gt;0,E164,VLOOKUP(C164,DG!A:C,3,0))</f>
        <v>Dây buộc đầu sứ cỡ dây 70mm2</v>
      </c>
      <c r="F164" s="2949" t="str">
        <f>IF(LEN(C164)&gt;0,VLOOKUP(C164,DG!A:C,3,0),"")</f>
        <v>Dây buộc đầu sứ cỡ dây 70mm2</v>
      </c>
    </row>
    <row r="165" spans="3:6" ht="25.05" hidden="1" customHeight="1">
      <c r="C165" s="2948" t="s">
        <v>6392</v>
      </c>
      <c r="D165" s="1946" t="str">
        <f>IF(LEN(E165)&gt;0,E165,VLOOKUP(C165,DG!A:C,3,0))</f>
        <v>Dây buộc đầu sứ cỡ dây 120mm2</v>
      </c>
      <c r="F165" s="2949" t="str">
        <f>IF(LEN(C165)&gt;0,VLOOKUP(C165,DG!A:C,3,0),"")</f>
        <v>Dây buộc đầu sứ cỡ dây 120mm2</v>
      </c>
    </row>
    <row r="166" spans="3:6" ht="25.05" hidden="1" customHeight="1">
      <c r="C166" s="2948" t="s">
        <v>6393</v>
      </c>
      <c r="D166" s="1946" t="str">
        <f>IF(LEN(E166)&gt;0,E166,VLOOKUP(C166,DG!A:C,3,0))</f>
        <v>Dây buộc đầu sứ cỡ dây 150mm2</v>
      </c>
      <c r="F166" s="2949" t="str">
        <f>IF(LEN(C166)&gt;0,VLOOKUP(C166,DG!A:C,3,0),"")</f>
        <v>Dây buộc đầu sứ cỡ dây 150mm2</v>
      </c>
    </row>
    <row r="167" spans="3:6" ht="25.05" hidden="1" customHeight="1">
      <c r="C167" s="2948" t="s">
        <v>6395</v>
      </c>
      <c r="D167" s="1946" t="str">
        <f>IF(LEN(E167)&gt;0,E167,VLOOKUP(C167,DG!A:C,3,0))</f>
        <v>Dây buộc đầu sứ cỡ dây 240mm2</v>
      </c>
      <c r="F167" s="2949" t="str">
        <f>IF(LEN(C167)&gt;0,VLOOKUP(C167,DG!A:C,3,0),"")</f>
        <v>Dây buộc đầu sứ cỡ dây 240mm2</v>
      </c>
    </row>
    <row r="168" spans="3:6" ht="25.05" hidden="1" customHeight="1">
      <c r="C168" s="2948" t="s">
        <v>6383</v>
      </c>
      <c r="D168" s="1946" t="str">
        <f>IF(LEN(E168)&gt;0,E168,VLOOKUP(C168,DG!A:C,3,0))</f>
        <v>Dây buộc cổ sứ cỡ dây 70mm2</v>
      </c>
      <c r="F168" s="2949" t="str">
        <f>IF(LEN(C168)&gt;0,VLOOKUP(C168,DG!A:C,3,0),"")</f>
        <v>Dây buộc cổ sứ cỡ dây 70mm2</v>
      </c>
    </row>
    <row r="169" spans="3:6" ht="25.05" hidden="1" customHeight="1">
      <c r="C169" s="2948" t="s">
        <v>6385</v>
      </c>
      <c r="D169" s="1946" t="str">
        <f>IF(LEN(E169)&gt;0,E169,VLOOKUP(C169,DG!A:C,3,0))</f>
        <v>Dây buộc cổ sứ cỡ dây 120mm2</v>
      </c>
      <c r="F169" s="2949" t="str">
        <f>IF(LEN(C169)&gt;0,VLOOKUP(C169,DG!A:C,3,0),"")</f>
        <v>Dây buộc cổ sứ cỡ dây 120mm2</v>
      </c>
    </row>
    <row r="170" spans="3:6" ht="25.05" hidden="1" customHeight="1">
      <c r="C170" s="2948" t="s">
        <v>6386</v>
      </c>
      <c r="D170" s="1946" t="str">
        <f>IF(LEN(E170)&gt;0,E170,VLOOKUP(C170,DG!A:C,3,0))</f>
        <v>Dây buộc cổ sứ cỡ dây 150mm2</v>
      </c>
      <c r="F170" s="2949" t="str">
        <f>IF(LEN(C170)&gt;0,VLOOKUP(C170,DG!A:C,3,0),"")</f>
        <v>Dây buộc cổ sứ cỡ dây 150mm2</v>
      </c>
    </row>
    <row r="171" spans="3:6" ht="25.05" hidden="1" customHeight="1">
      <c r="C171" s="2948" t="s">
        <v>6388</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70"/>
    </filterColumn>
    <sortState xmlns:xlrd2="http://schemas.microsoft.com/office/spreadsheetml/2017/richdata2" ref="B226:G226">
      <sortCondition ref="B1:B226"/>
    </sortState>
  </autoFilter>
  <phoneticPr fontId="38" type="noConversion"/>
  <conditionalFormatting sqref="C1:C41 C43:C60 C62:C1048576">
    <cfRule type="duplicateValues" dxfId="269" priority="5"/>
  </conditionalFormatting>
  <conditionalFormatting sqref="C42">
    <cfRule type="duplicateValues" dxfId="268" priority="3"/>
  </conditionalFormatting>
  <conditionalFormatting sqref="C61">
    <cfRule type="duplicateValues" dxfId="26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11" t="str">
        <f>chitiet!E7</f>
        <v>Công trình: Xây dựng mới TBA 3 pha 1000 kVA - 22/0,4kV Công ty Cổ phần GreenLigth Solar</v>
      </c>
      <c r="B6" s="3111"/>
      <c r="C6" s="3111"/>
      <c r="D6" s="3111"/>
      <c r="E6" s="3111"/>
      <c r="F6" s="3111"/>
      <c r="G6" s="3111"/>
      <c r="H6" s="3111"/>
      <c r="I6" s="3111"/>
      <c r="J6" s="3111"/>
      <c r="K6" s="3111"/>
      <c r="L6" s="3111"/>
      <c r="M6" s="3111"/>
      <c r="N6" s="3111"/>
      <c r="O6" s="3111"/>
      <c r="P6" s="3111"/>
      <c r="Q6" s="3111"/>
      <c r="R6" s="3111"/>
      <c r="S6" s="3111"/>
      <c r="T6" s="3111"/>
      <c r="U6" s="3111"/>
      <c r="V6" s="3111"/>
      <c r="W6" s="3111"/>
      <c r="X6" s="3111"/>
      <c r="Y6" s="3111"/>
      <c r="Z6" s="3111"/>
      <c r="AA6" s="3111"/>
      <c r="AB6" s="3111"/>
      <c r="AC6" s="3111"/>
      <c r="AD6" s="3111"/>
      <c r="AE6" s="3111"/>
      <c r="AF6" s="3111"/>
      <c r="AG6" s="3111"/>
      <c r="AH6" s="3111"/>
      <c r="AI6" s="3111"/>
      <c r="AJ6" s="3111"/>
      <c r="AK6" s="3111"/>
      <c r="AL6" s="3111"/>
      <c r="AM6" s="3111"/>
      <c r="AN6" s="3111"/>
      <c r="AO6" s="3111"/>
      <c r="AP6" s="3111"/>
      <c r="AQ6" s="3111"/>
      <c r="AR6" s="3111"/>
      <c r="AS6" s="3111"/>
      <c r="AT6" s="3111"/>
      <c r="AU6" s="3111"/>
      <c r="AV6" s="3111"/>
      <c r="AW6" s="3111"/>
      <c r="AX6" s="3111"/>
      <c r="AY6" s="3111"/>
      <c r="AZ6" s="3111"/>
      <c r="BA6" s="3111"/>
      <c r="BB6" s="3111"/>
      <c r="BC6" s="3111"/>
      <c r="BD6" s="3111"/>
      <c r="BE6" s="3111"/>
      <c r="BF6" s="3111"/>
      <c r="BG6" s="3111"/>
      <c r="BH6" s="3111"/>
      <c r="BI6" s="3111"/>
      <c r="BJ6" s="3111"/>
      <c r="BK6" s="3111"/>
      <c r="BL6" s="3111"/>
      <c r="BM6" s="3111"/>
      <c r="BN6" s="3111"/>
      <c r="BO6" s="3111"/>
      <c r="BP6" s="3111"/>
      <c r="BQ6" s="3111"/>
      <c r="BR6" s="3111"/>
      <c r="BS6" s="3111"/>
      <c r="BT6" s="3111"/>
      <c r="BU6" s="3111"/>
      <c r="BV6" s="3111"/>
      <c r="BW6" s="3111"/>
      <c r="BX6" s="3111"/>
      <c r="BY6" s="3111"/>
      <c r="BZ6" s="3111"/>
      <c r="CA6" s="3111"/>
      <c r="CB6" s="3111"/>
      <c r="CC6" s="3111"/>
      <c r="CD6" s="3111"/>
      <c r="CE6" s="3111"/>
      <c r="CF6" s="3111"/>
      <c r="CG6" s="3111"/>
      <c r="CH6" s="3111"/>
      <c r="CI6" s="3111"/>
      <c r="CJ6" s="3111"/>
      <c r="CK6" s="3111"/>
      <c r="CL6" s="3111"/>
      <c r="CM6" s="3111"/>
      <c r="CN6" s="3111"/>
      <c r="CO6" s="3111"/>
      <c r="CP6" s="3111"/>
      <c r="CQ6" s="3111"/>
      <c r="CR6" s="3111"/>
      <c r="CS6" s="3111"/>
      <c r="CT6" s="3111"/>
      <c r="CU6" s="3111"/>
      <c r="CV6" s="3111"/>
      <c r="CW6" s="3111"/>
      <c r="CX6" s="3111"/>
    </row>
    <row r="7" spans="1:262" s="1486" customFormat="1" ht="31.2" customHeight="1" thickBot="1">
      <c r="A7" s="3111" t="str">
        <f>chitiet!E8</f>
        <v>Địa điểm: Xã Suối Cao - Huyện Xuân Lộc - Tỉnh Đồng Nai</v>
      </c>
      <c r="B7" s="3111"/>
      <c r="C7" s="3099"/>
      <c r="D7" s="3111"/>
      <c r="E7" s="3099"/>
      <c r="F7" s="3099"/>
      <c r="G7" s="3099"/>
      <c r="H7" s="3111"/>
      <c r="I7" s="3099"/>
      <c r="J7" s="3111"/>
      <c r="K7" s="3099"/>
      <c r="L7" s="3111"/>
      <c r="M7" s="3111"/>
      <c r="N7" s="3099"/>
      <c r="O7" s="3099"/>
      <c r="P7" s="3099"/>
      <c r="Q7" s="3099"/>
      <c r="R7" s="3099"/>
      <c r="S7" s="3111"/>
      <c r="T7" s="3099"/>
      <c r="U7" s="3099"/>
      <c r="V7" s="3099"/>
      <c r="W7" s="3111"/>
      <c r="X7" s="3099"/>
      <c r="Y7" s="3099"/>
      <c r="Z7" s="3099"/>
      <c r="AA7" s="3099"/>
      <c r="AB7" s="3099"/>
      <c r="AC7" s="3099"/>
      <c r="AD7" s="3099"/>
      <c r="AE7" s="3099"/>
      <c r="AF7" s="3099"/>
      <c r="AG7" s="3099"/>
      <c r="AH7" s="3099"/>
      <c r="AI7" s="3099"/>
      <c r="AJ7" s="3099"/>
      <c r="AK7" s="3099"/>
      <c r="AL7" s="3099"/>
      <c r="AM7" s="3099"/>
      <c r="AN7" s="3111"/>
      <c r="AO7" s="3111"/>
      <c r="AP7" s="3099"/>
      <c r="AQ7" s="3099"/>
      <c r="AR7" s="3099"/>
      <c r="AS7" s="3099"/>
      <c r="AT7" s="3099"/>
      <c r="AU7" s="3099"/>
      <c r="AV7" s="3099"/>
      <c r="AW7" s="3111"/>
      <c r="AX7" s="3111"/>
      <c r="AY7" s="3099"/>
      <c r="AZ7" s="3099"/>
      <c r="BA7" s="3099"/>
      <c r="BB7" s="3099"/>
      <c r="BC7" s="3099"/>
      <c r="BD7" s="3111"/>
      <c r="BE7" s="3099"/>
      <c r="BF7" s="3099"/>
      <c r="BG7" s="3099"/>
      <c r="BH7" s="3099"/>
      <c r="BI7" s="3099"/>
      <c r="BJ7" s="3099"/>
      <c r="BK7" s="3099"/>
      <c r="BL7" s="3099"/>
      <c r="BM7" s="3111"/>
      <c r="BN7" s="3099"/>
      <c r="BO7" s="3111"/>
      <c r="BP7" s="3111"/>
      <c r="BQ7" s="3099"/>
      <c r="BR7" s="3099"/>
      <c r="BS7" s="3099"/>
      <c r="BT7" s="3111"/>
      <c r="BU7" s="3111"/>
      <c r="BV7" s="3111"/>
      <c r="BW7" s="3111"/>
      <c r="BX7" s="3111"/>
      <c r="BY7" s="3099"/>
      <c r="BZ7" s="3111"/>
      <c r="CA7" s="3111"/>
      <c r="CB7" s="3111"/>
      <c r="CC7" s="3111"/>
      <c r="CD7" s="3099"/>
      <c r="CE7" s="3099"/>
      <c r="CF7" s="3099"/>
      <c r="CG7" s="3099"/>
      <c r="CH7" s="3099"/>
      <c r="CI7" s="3099"/>
      <c r="CJ7" s="3099"/>
      <c r="CK7" s="3099"/>
      <c r="CL7" s="3099"/>
      <c r="CM7" s="3099"/>
      <c r="CN7" s="3099"/>
      <c r="CO7" s="3099"/>
      <c r="CP7" s="3099"/>
      <c r="CQ7" s="3099"/>
      <c r="CR7" s="3111"/>
      <c r="CS7" s="3111"/>
      <c r="CT7" s="3111"/>
      <c r="CU7" s="3111"/>
      <c r="CV7" s="3111"/>
      <c r="CW7" s="3111"/>
      <c r="CX7" s="3111"/>
    </row>
    <row r="8" spans="1:262" s="523" customFormat="1" ht="29.4" customHeight="1" thickTop="1">
      <c r="A8" s="3112" t="s">
        <v>3749</v>
      </c>
      <c r="B8" s="3112" t="s">
        <v>3750</v>
      </c>
      <c r="C8" s="3143" t="s">
        <v>3888</v>
      </c>
      <c r="D8" s="3112" t="s">
        <v>3889</v>
      </c>
      <c r="E8" s="3145" t="s">
        <v>3757</v>
      </c>
      <c r="F8" s="3120" t="s">
        <v>3758</v>
      </c>
      <c r="G8" s="3146" t="s">
        <v>3890</v>
      </c>
      <c r="H8" s="3112" t="s">
        <v>3760</v>
      </c>
      <c r="I8" s="3133" t="s">
        <v>2271</v>
      </c>
      <c r="J8" s="3134"/>
      <c r="K8" s="3133"/>
      <c r="L8" s="3134"/>
      <c r="M8" s="3135"/>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2" t="s">
        <v>2384</v>
      </c>
      <c r="BD8" s="3112" t="s">
        <v>2386</v>
      </c>
      <c r="BE8" s="3127" t="s">
        <v>2388</v>
      </c>
      <c r="BF8" s="505"/>
      <c r="BG8" s="522"/>
      <c r="BH8" s="522"/>
      <c r="BI8" s="522"/>
      <c r="BJ8" s="505" t="s">
        <v>3764</v>
      </c>
      <c r="BK8" s="522"/>
      <c r="BL8" s="556"/>
      <c r="BM8" s="3139" t="s">
        <v>4468</v>
      </c>
      <c r="BN8" s="1896"/>
      <c r="BO8" s="3129" t="s">
        <v>3765</v>
      </c>
      <c r="BP8" s="3129" t="s">
        <v>3766</v>
      </c>
      <c r="BQ8" s="3137" t="s">
        <v>3892</v>
      </c>
      <c r="BR8" s="3131" t="s">
        <v>3893</v>
      </c>
      <c r="BS8" s="3136" t="s">
        <v>3868</v>
      </c>
      <c r="BT8" s="3114" t="s">
        <v>3894</v>
      </c>
      <c r="BU8" s="3112" t="s">
        <v>3895</v>
      </c>
      <c r="BV8" s="3116" t="s">
        <v>3896</v>
      </c>
      <c r="BW8" s="3114" t="s">
        <v>3897</v>
      </c>
      <c r="BX8" s="3112" t="s">
        <v>3770</v>
      </c>
      <c r="BY8" s="3125" t="s">
        <v>3772</v>
      </c>
      <c r="BZ8" s="3112" t="s">
        <v>3898</v>
      </c>
      <c r="CA8" s="3112" t="s">
        <v>4698</v>
      </c>
      <c r="CB8" s="3112" t="s">
        <v>3775</v>
      </c>
      <c r="CC8" s="3112" t="s">
        <v>2865</v>
      </c>
      <c r="CD8" s="3127" t="s">
        <v>2866</v>
      </c>
      <c r="CE8" s="3120" t="s">
        <v>2867</v>
      </c>
      <c r="CF8" s="3120" t="s">
        <v>2868</v>
      </c>
      <c r="CG8" s="3120" t="s">
        <v>2869</v>
      </c>
      <c r="CH8" s="3120" t="s">
        <v>2870</v>
      </c>
      <c r="CI8" s="3120" t="s">
        <v>2871</v>
      </c>
      <c r="CJ8" s="3120" t="s">
        <v>3781</v>
      </c>
      <c r="CK8" s="3120" t="s">
        <v>3782</v>
      </c>
      <c r="CL8" s="3120" t="s">
        <v>3783</v>
      </c>
      <c r="CM8" s="3120" t="s">
        <v>3784</v>
      </c>
      <c r="CN8" s="3120" t="s">
        <v>3785</v>
      </c>
      <c r="CO8" s="3120" t="s">
        <v>3786</v>
      </c>
      <c r="CP8" s="3120" t="s">
        <v>4650</v>
      </c>
      <c r="CQ8" s="3122" t="s">
        <v>3899</v>
      </c>
      <c r="CR8" s="3112" t="s">
        <v>419</v>
      </c>
      <c r="CS8" s="3116" t="s">
        <v>4655</v>
      </c>
      <c r="CT8" s="3112" t="s">
        <v>367</v>
      </c>
      <c r="CU8" s="3112" t="s">
        <v>368</v>
      </c>
      <c r="CV8" s="3114" t="s">
        <v>4653</v>
      </c>
      <c r="CW8" s="3114" t="s">
        <v>3900</v>
      </c>
      <c r="CX8" s="3118" t="s">
        <v>2591</v>
      </c>
    </row>
    <row r="9" spans="1:262" s="523" customFormat="1" ht="117" customHeight="1">
      <c r="A9" s="3112"/>
      <c r="B9" s="3112"/>
      <c r="C9" s="3144"/>
      <c r="D9" s="3112"/>
      <c r="E9" s="3116"/>
      <c r="F9" s="3142"/>
      <c r="G9" s="3147"/>
      <c r="H9" s="3112"/>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41"/>
      <c r="BD9" s="3112"/>
      <c r="BE9" s="3128"/>
      <c r="BF9" s="1480" t="s">
        <v>2285</v>
      </c>
      <c r="BG9" s="1480" t="s">
        <v>905</v>
      </c>
      <c r="BH9" s="1480" t="s">
        <v>2290</v>
      </c>
      <c r="BI9" s="1480" t="s">
        <v>906</v>
      </c>
      <c r="BJ9" s="1480" t="s">
        <v>2287</v>
      </c>
      <c r="BK9" s="1480" t="s">
        <v>2114</v>
      </c>
      <c r="BL9" s="1761" t="s">
        <v>2291</v>
      </c>
      <c r="BM9" s="3140"/>
      <c r="BN9" s="1888" t="s">
        <v>343</v>
      </c>
      <c r="BO9" s="3113"/>
      <c r="BP9" s="3113"/>
      <c r="BQ9" s="3138"/>
      <c r="BR9" s="3132"/>
      <c r="BS9" s="3123"/>
      <c r="BT9" s="3115"/>
      <c r="BU9" s="3113"/>
      <c r="BV9" s="3117"/>
      <c r="BW9" s="3115"/>
      <c r="BX9" s="3113"/>
      <c r="BY9" s="3126"/>
      <c r="BZ9" s="3113"/>
      <c r="CA9" s="3113"/>
      <c r="CB9" s="3113"/>
      <c r="CC9" s="3113"/>
      <c r="CD9" s="3130"/>
      <c r="CE9" s="3121"/>
      <c r="CF9" s="3121"/>
      <c r="CG9" s="3121"/>
      <c r="CH9" s="3121"/>
      <c r="CI9" s="3121"/>
      <c r="CJ9" s="3121"/>
      <c r="CK9" s="3121"/>
      <c r="CL9" s="3121"/>
      <c r="CM9" s="3121"/>
      <c r="CN9" s="3121"/>
      <c r="CO9" s="3121"/>
      <c r="CP9" s="3121"/>
      <c r="CQ9" s="3123"/>
      <c r="CR9" s="3113"/>
      <c r="CS9" s="3117"/>
      <c r="CT9" s="3113"/>
      <c r="CU9" s="3113"/>
      <c r="CV9" s="3115"/>
      <c r="CW9" s="3115"/>
      <c r="CX9" s="3119"/>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4">
        <f>D94</f>
        <v>0</v>
      </c>
      <c r="M98" s="3124"/>
      <c r="N98" s="3124"/>
      <c r="O98" s="3124"/>
      <c r="P98" s="3124"/>
      <c r="Q98" s="3124"/>
      <c r="R98" s="3124"/>
      <c r="S98" s="3124"/>
      <c r="T98" s="3124"/>
      <c r="U98" s="3124"/>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4">
        <f>D94</f>
        <v>0</v>
      </c>
      <c r="M101" s="3124"/>
      <c r="N101" s="3124"/>
      <c r="O101" s="3124"/>
      <c r="P101" s="3124"/>
      <c r="Q101" s="3124"/>
      <c r="R101" s="3124"/>
      <c r="S101" s="3124"/>
      <c r="T101" s="3124"/>
      <c r="U101" s="3124"/>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2" t="s">
        <v>3903</v>
      </c>
      <c r="B4" s="3154" t="s">
        <v>3904</v>
      </c>
      <c r="C4" s="3154" t="s">
        <v>3750</v>
      </c>
      <c r="D4" s="3120" t="s">
        <v>2016</v>
      </c>
      <c r="E4" s="3120" t="s">
        <v>505</v>
      </c>
      <c r="F4" s="3120" t="s">
        <v>503</v>
      </c>
      <c r="G4" s="3120" t="s">
        <v>827</v>
      </c>
      <c r="H4" s="3120" t="s">
        <v>504</v>
      </c>
      <c r="I4" s="3120" t="s">
        <v>1145</v>
      </c>
      <c r="J4" s="3120" t="s">
        <v>3758</v>
      </c>
      <c r="K4" s="3120" t="s">
        <v>3890</v>
      </c>
      <c r="L4" s="3166" t="s">
        <v>3905</v>
      </c>
      <c r="M4" s="3168" t="s">
        <v>2271</v>
      </c>
      <c r="N4" s="3133"/>
      <c r="O4" s="3133"/>
      <c r="P4" s="3133"/>
      <c r="Q4" s="3133"/>
      <c r="R4" s="3169" t="s">
        <v>3861</v>
      </c>
      <c r="S4" s="3170"/>
      <c r="T4" s="3170"/>
      <c r="U4" s="3170"/>
      <c r="V4" s="3170"/>
      <c r="W4" s="3170"/>
      <c r="X4" s="3170"/>
      <c r="Y4" s="3170"/>
      <c r="Z4" s="543" t="s">
        <v>2587</v>
      </c>
      <c r="AA4" s="554"/>
      <c r="AB4" s="554"/>
      <c r="AC4" s="555"/>
      <c r="AD4" s="3120" t="s">
        <v>3906</v>
      </c>
      <c r="AE4" s="3120" t="s">
        <v>2378</v>
      </c>
      <c r="AF4" s="3120" t="s">
        <v>2381</v>
      </c>
      <c r="AG4" s="3120" t="s">
        <v>2384</v>
      </c>
      <c r="AH4" s="3120" t="s">
        <v>2385</v>
      </c>
      <c r="AI4" s="3163" t="s">
        <v>3907</v>
      </c>
      <c r="AJ4" s="556" t="s">
        <v>2170</v>
      </c>
      <c r="AK4" s="557"/>
      <c r="AL4" s="3157" t="s">
        <v>3908</v>
      </c>
      <c r="AM4" s="3157" t="s">
        <v>3909</v>
      </c>
      <c r="AN4" s="3157" t="s">
        <v>3910</v>
      </c>
      <c r="AO4" s="3157" t="s">
        <v>3911</v>
      </c>
      <c r="AP4" s="3157" t="s">
        <v>3912</v>
      </c>
      <c r="AQ4" s="3157" t="s">
        <v>3913</v>
      </c>
      <c r="AR4" s="3159" t="s">
        <v>3914</v>
      </c>
      <c r="AS4" s="3160"/>
      <c r="AT4" s="3160"/>
      <c r="AU4" s="3160"/>
      <c r="AV4" s="3160"/>
      <c r="AW4" s="3161"/>
      <c r="AX4" s="3162" t="s">
        <v>3915</v>
      </c>
      <c r="AY4" s="3162"/>
      <c r="AZ4" s="3162"/>
      <c r="BA4" s="3162"/>
      <c r="BB4" s="544" t="s">
        <v>3916</v>
      </c>
      <c r="BC4" s="558"/>
      <c r="BD4" s="544"/>
      <c r="BE4" s="545" t="s">
        <v>2586</v>
      </c>
      <c r="BF4" s="558"/>
      <c r="BG4" s="544"/>
      <c r="BH4" s="3157" t="s">
        <v>3917</v>
      </c>
      <c r="BI4" s="3157" t="s">
        <v>3918</v>
      </c>
      <c r="BJ4" s="3157" t="s">
        <v>3919</v>
      </c>
      <c r="BK4" s="3157" t="s">
        <v>2835</v>
      </c>
      <c r="BL4" s="3154" t="s">
        <v>3920</v>
      </c>
      <c r="BM4" s="3154" t="s">
        <v>3921</v>
      </c>
      <c r="BN4" s="3155" t="s">
        <v>2591</v>
      </c>
    </row>
    <row r="5" spans="1:209" s="523" customFormat="1" ht="142.5" customHeight="1">
      <c r="A5" s="3153"/>
      <c r="B5" s="3112"/>
      <c r="C5" s="3112"/>
      <c r="D5" s="3142"/>
      <c r="E5" s="3142"/>
      <c r="F5" s="3142"/>
      <c r="G5" s="3142"/>
      <c r="H5" s="3142"/>
      <c r="I5" s="3142"/>
      <c r="J5" s="3142"/>
      <c r="K5" s="3142"/>
      <c r="L5" s="3167"/>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2"/>
      <c r="AE5" s="3142"/>
      <c r="AF5" s="3142"/>
      <c r="AG5" s="3142"/>
      <c r="AH5" s="3142"/>
      <c r="AI5" s="3164"/>
      <c r="AJ5" s="547" t="s">
        <v>3926</v>
      </c>
      <c r="AK5" s="547" t="s">
        <v>3927</v>
      </c>
      <c r="AL5" s="3140"/>
      <c r="AM5" s="3140"/>
      <c r="AN5" s="3140"/>
      <c r="AO5" s="3140"/>
      <c r="AP5" s="3140"/>
      <c r="AQ5" s="3140"/>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40"/>
      <c r="BI5" s="3140"/>
      <c r="BJ5" s="3140"/>
      <c r="BK5" s="3140"/>
      <c r="BL5" s="3158"/>
      <c r="BM5" s="3158"/>
      <c r="BN5" s="3156"/>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48" t="s">
        <v>3944</v>
      </c>
      <c r="B35" s="3149"/>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48" t="s">
        <v>3944</v>
      </c>
      <c r="B67" s="3149"/>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50" t="s">
        <v>3886</v>
      </c>
      <c r="B69" s="3151"/>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5" t="s">
        <v>3945</v>
      </c>
      <c r="B71" s="3165"/>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5" t="s">
        <v>3946</v>
      </c>
      <c r="B72" s="3165"/>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5" t="s">
        <v>3947</v>
      </c>
      <c r="B73" s="3165"/>
      <c r="C73" s="622">
        <f>E69</f>
        <v>0</v>
      </c>
      <c r="D73" s="623"/>
      <c r="E73" s="623"/>
      <c r="F73" s="623"/>
      <c r="G73" s="623"/>
      <c r="H73" s="623"/>
      <c r="R73" s="624"/>
      <c r="U73" s="618"/>
      <c r="W73" s="618"/>
      <c r="AE73" s="511"/>
      <c r="AF73" s="511"/>
      <c r="AG73" s="511"/>
      <c r="AH73" s="511"/>
    </row>
    <row r="74" spans="1:209" ht="18.899999999999999" customHeight="1">
      <c r="A74" s="3165" t="s">
        <v>3948</v>
      </c>
      <c r="B74" s="3165"/>
      <c r="C74" s="622">
        <f>F69</f>
        <v>0</v>
      </c>
      <c r="D74" s="623"/>
      <c r="E74" s="623"/>
      <c r="F74" s="623"/>
      <c r="G74" s="623"/>
      <c r="H74" s="623"/>
      <c r="R74" s="624"/>
      <c r="U74" s="618"/>
      <c r="W74" s="618"/>
      <c r="AE74" s="511"/>
      <c r="AF74" s="511"/>
      <c r="AG74" s="511"/>
      <c r="AH74" s="511"/>
    </row>
    <row r="75" spans="1:209" ht="18.899999999999999" customHeight="1">
      <c r="A75" s="3165" t="s">
        <v>3949</v>
      </c>
      <c r="B75" s="3165"/>
      <c r="C75" s="622">
        <f>G69</f>
        <v>0</v>
      </c>
      <c r="D75" s="623"/>
      <c r="E75" s="623"/>
      <c r="F75" s="623"/>
      <c r="G75" s="623"/>
      <c r="H75" s="623"/>
      <c r="R75" s="624"/>
      <c r="U75" s="618"/>
      <c r="W75" s="618"/>
      <c r="AE75" s="511"/>
      <c r="AF75" s="511"/>
      <c r="AG75" s="511"/>
      <c r="AH75" s="511"/>
    </row>
    <row r="76" spans="1:209" ht="18.899999999999999" customHeight="1">
      <c r="A76" s="3165" t="s">
        <v>3950</v>
      </c>
      <c r="B76" s="3165"/>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5" t="s">
        <v>3951</v>
      </c>
      <c r="B77" s="3165"/>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2" t="s">
        <v>3903</v>
      </c>
      <c r="B4" s="3154" t="s">
        <v>3954</v>
      </c>
      <c r="C4" s="3154" t="s">
        <v>3750</v>
      </c>
      <c r="D4" s="3120" t="s">
        <v>3955</v>
      </c>
      <c r="E4" s="3120" t="s">
        <v>3956</v>
      </c>
      <c r="F4" s="3120" t="s">
        <v>2016</v>
      </c>
      <c r="G4" s="3120" t="s">
        <v>2197</v>
      </c>
      <c r="H4" s="3120" t="s">
        <v>116</v>
      </c>
      <c r="I4" s="3120" t="s">
        <v>1147</v>
      </c>
      <c r="J4" s="3120" t="s">
        <v>1146</v>
      </c>
      <c r="K4" s="3120" t="s">
        <v>1145</v>
      </c>
      <c r="L4" s="3120" t="s">
        <v>2256</v>
      </c>
      <c r="M4" s="3120" t="s">
        <v>2255</v>
      </c>
      <c r="N4" s="3120" t="s">
        <v>2254</v>
      </c>
      <c r="O4" s="3120" t="s">
        <v>3758</v>
      </c>
      <c r="P4" s="3120" t="s">
        <v>3890</v>
      </c>
      <c r="Q4" s="3166" t="s">
        <v>3760</v>
      </c>
      <c r="R4" s="3168" t="s">
        <v>3957</v>
      </c>
      <c r="S4" s="3133"/>
      <c r="T4" s="3133"/>
      <c r="U4" s="3173"/>
      <c r="V4" s="3169" t="s">
        <v>3861</v>
      </c>
      <c r="W4" s="3170"/>
      <c r="X4" s="3170"/>
      <c r="Y4" s="3170"/>
      <c r="Z4" s="3170"/>
      <c r="AA4" s="3170"/>
      <c r="AB4" s="3170"/>
      <c r="AC4" s="3170"/>
      <c r="AD4" s="3170"/>
      <c r="AE4" s="3170"/>
      <c r="AF4" s="3170"/>
      <c r="AG4" s="3170"/>
      <c r="AH4" s="3170"/>
      <c r="AI4" s="3170"/>
      <c r="AJ4" s="3170"/>
      <c r="AK4" s="3170"/>
      <c r="AL4" s="3170"/>
      <c r="AM4" s="3170"/>
      <c r="AN4" s="3170"/>
      <c r="AO4" s="3170"/>
      <c r="AP4" s="3170"/>
      <c r="AQ4" s="3170"/>
      <c r="AR4" s="3170"/>
      <c r="AS4" s="3170"/>
      <c r="AT4" s="3170"/>
      <c r="AU4" s="3174"/>
      <c r="AV4" s="642"/>
      <c r="AW4" s="505" t="s">
        <v>3958</v>
      </c>
      <c r="AX4" s="642"/>
      <c r="AY4" s="642"/>
      <c r="AZ4" s="642"/>
      <c r="BA4" s="522"/>
      <c r="BB4" s="642"/>
      <c r="BC4" s="522"/>
      <c r="BD4" s="642"/>
      <c r="BE4" s="642"/>
      <c r="BF4" s="630" t="s">
        <v>3864</v>
      </c>
      <c r="BG4" s="642"/>
      <c r="BH4" s="642"/>
      <c r="BI4" s="642"/>
      <c r="BJ4" s="642"/>
      <c r="BK4" s="642"/>
      <c r="BL4" s="642"/>
      <c r="BM4" s="642"/>
      <c r="BN4" s="642"/>
      <c r="BO4" s="642"/>
      <c r="BP4" s="3120" t="s">
        <v>2378</v>
      </c>
      <c r="BQ4" s="3120" t="s">
        <v>2383</v>
      </c>
      <c r="BR4" s="3120" t="s">
        <v>2382</v>
      </c>
      <c r="BS4" s="3120" t="s">
        <v>2381</v>
      </c>
      <c r="BT4" s="3120" t="s">
        <v>3959</v>
      </c>
      <c r="BU4" s="3120" t="s">
        <v>3960</v>
      </c>
      <c r="BV4" s="3163" t="s">
        <v>3907</v>
      </c>
      <c r="BW4" s="556" t="s">
        <v>3961</v>
      </c>
      <c r="BX4" s="643"/>
      <c r="BY4" s="643"/>
      <c r="BZ4" s="557"/>
      <c r="CA4" s="3171" t="s">
        <v>3962</v>
      </c>
      <c r="CB4" s="3171" t="s">
        <v>3909</v>
      </c>
      <c r="CC4" s="3176" t="s">
        <v>3914</v>
      </c>
      <c r="CD4" s="3177"/>
      <c r="CE4" s="3177"/>
      <c r="CF4" s="3177"/>
      <c r="CG4" s="3177"/>
      <c r="CH4" s="3177"/>
      <c r="CI4" s="3177"/>
      <c r="CJ4" s="3177"/>
      <c r="CK4" s="3177"/>
      <c r="CL4" s="644" t="s">
        <v>473</v>
      </c>
      <c r="CM4" s="645"/>
      <c r="CN4" s="3157" t="s">
        <v>3963</v>
      </c>
      <c r="CO4" s="3157" t="s">
        <v>3917</v>
      </c>
      <c r="CP4" s="3157" t="s">
        <v>3918</v>
      </c>
      <c r="CQ4" s="3157" t="s">
        <v>3919</v>
      </c>
      <c r="CR4" s="3157" t="s">
        <v>2835</v>
      </c>
      <c r="CS4" s="3154" t="s">
        <v>3920</v>
      </c>
      <c r="CT4" s="3154" t="s">
        <v>3964</v>
      </c>
      <c r="CU4" s="3154" t="s">
        <v>3383</v>
      </c>
      <c r="CV4" s="3154" t="s">
        <v>3965</v>
      </c>
      <c r="CW4" s="3154" t="s">
        <v>3966</v>
      </c>
      <c r="CX4" s="3175" t="s">
        <v>3967</v>
      </c>
      <c r="CY4" s="3155" t="s">
        <v>2591</v>
      </c>
    </row>
    <row r="5" spans="1:234" s="523" customFormat="1" ht="142.5" customHeight="1">
      <c r="A5" s="3153"/>
      <c r="B5" s="3112"/>
      <c r="C5" s="3112"/>
      <c r="D5" s="3142"/>
      <c r="E5" s="3142"/>
      <c r="F5" s="3142"/>
      <c r="G5" s="3142"/>
      <c r="H5" s="3142"/>
      <c r="I5" s="3142"/>
      <c r="J5" s="3142"/>
      <c r="K5" s="3142"/>
      <c r="L5" s="3142"/>
      <c r="M5" s="3142"/>
      <c r="N5" s="3142"/>
      <c r="O5" s="3142"/>
      <c r="P5" s="3142"/>
      <c r="Q5" s="3167"/>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2"/>
      <c r="BQ5" s="3142"/>
      <c r="BR5" s="3142"/>
      <c r="BS5" s="3142"/>
      <c r="BT5" s="3142"/>
      <c r="BU5" s="3142"/>
      <c r="BV5" s="3164"/>
      <c r="BW5" s="547" t="s">
        <v>3969</v>
      </c>
      <c r="BX5" s="547" t="s">
        <v>3970</v>
      </c>
      <c r="BY5" s="547" t="s">
        <v>2029</v>
      </c>
      <c r="BZ5" s="547" t="s">
        <v>1443</v>
      </c>
      <c r="CA5" s="3172"/>
      <c r="CB5" s="3172"/>
      <c r="CC5" s="548" t="s">
        <v>3928</v>
      </c>
      <c r="CD5" s="548" t="s">
        <v>3971</v>
      </c>
      <c r="CE5" s="548" t="s">
        <v>3929</v>
      </c>
      <c r="CF5" s="548" t="s">
        <v>3972</v>
      </c>
      <c r="CG5" s="548" t="s">
        <v>3973</v>
      </c>
      <c r="CH5" s="548" t="s">
        <v>3930</v>
      </c>
      <c r="CI5" s="548" t="s">
        <v>3931</v>
      </c>
      <c r="CJ5" s="548" t="s">
        <v>3974</v>
      </c>
      <c r="CK5" s="548" t="s">
        <v>3975</v>
      </c>
      <c r="CL5" s="548" t="s">
        <v>3976</v>
      </c>
      <c r="CM5" s="548" t="s">
        <v>3977</v>
      </c>
      <c r="CN5" s="3140"/>
      <c r="CO5" s="3140"/>
      <c r="CP5" s="3140"/>
      <c r="CQ5" s="3140"/>
      <c r="CR5" s="3140"/>
      <c r="CS5" s="3158"/>
      <c r="CT5" s="3158"/>
      <c r="CU5" s="3158"/>
      <c r="CV5" s="3158"/>
      <c r="CW5" s="3158"/>
      <c r="CX5" s="3119"/>
      <c r="CY5" s="3156"/>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5" t="s">
        <v>3945</v>
      </c>
      <c r="B316" s="3165"/>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5" t="s">
        <v>4023</v>
      </c>
      <c r="B317" s="3165"/>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5" t="s">
        <v>3947</v>
      </c>
      <c r="B318" s="3165"/>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5" t="s">
        <v>4024</v>
      </c>
      <c r="B319" s="3165"/>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5" t="s">
        <v>4025</v>
      </c>
      <c r="B320" s="3165"/>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5" t="s">
        <v>3951</v>
      </c>
      <c r="B321" s="3165"/>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3" t="s">
        <v>3903</v>
      </c>
      <c r="B4" s="3185" t="s">
        <v>3954</v>
      </c>
      <c r="C4" s="3185" t="s">
        <v>3750</v>
      </c>
      <c r="D4" s="3178" t="s">
        <v>1030</v>
      </c>
      <c r="E4" s="3178" t="s">
        <v>186</v>
      </c>
      <c r="F4" s="3178" t="s">
        <v>2016</v>
      </c>
      <c r="G4" s="3178" t="s">
        <v>2197</v>
      </c>
      <c r="H4" s="3178" t="s">
        <v>116</v>
      </c>
      <c r="I4" s="3178" t="s">
        <v>1147</v>
      </c>
      <c r="J4" s="3178" t="s">
        <v>1146</v>
      </c>
      <c r="K4" s="3178" t="s">
        <v>1145</v>
      </c>
      <c r="L4" s="3178" t="s">
        <v>2256</v>
      </c>
      <c r="M4" s="3178" t="s">
        <v>2255</v>
      </c>
      <c r="N4" s="3178" t="s">
        <v>2254</v>
      </c>
      <c r="O4" s="3178" t="s">
        <v>3758</v>
      </c>
      <c r="P4" s="3178" t="s">
        <v>3890</v>
      </c>
      <c r="Q4" s="3178" t="s">
        <v>3760</v>
      </c>
      <c r="R4" s="3180" t="s">
        <v>3957</v>
      </c>
      <c r="S4" s="3181"/>
      <c r="T4" s="3181"/>
      <c r="U4" s="3181"/>
      <c r="V4" s="3182"/>
      <c r="W4" s="3180" t="s">
        <v>3861</v>
      </c>
      <c r="X4" s="3181"/>
      <c r="Y4" s="3181"/>
      <c r="Z4" s="3181"/>
      <c r="AA4" s="3181"/>
      <c r="AB4" s="3181"/>
      <c r="AC4" s="3181"/>
      <c r="AD4" s="3181"/>
      <c r="AE4" s="3181"/>
      <c r="AF4" s="3181"/>
      <c r="AG4" s="3181"/>
      <c r="AH4" s="3181"/>
      <c r="AI4" s="3181"/>
      <c r="AJ4" s="3181"/>
      <c r="AK4" s="3181"/>
      <c r="AL4" s="3181"/>
      <c r="AM4" s="3181"/>
      <c r="AN4" s="3181"/>
      <c r="AO4" s="3181"/>
      <c r="AP4" s="3181"/>
      <c r="AQ4" s="3181"/>
      <c r="AR4" s="3181"/>
      <c r="AS4" s="3181"/>
      <c r="AT4" s="3181"/>
      <c r="AU4" s="3181"/>
      <c r="AV4" s="3182"/>
      <c r="AW4" s="903"/>
      <c r="AX4" s="906" t="s">
        <v>3762</v>
      </c>
      <c r="AY4" s="903"/>
      <c r="AZ4" s="903"/>
      <c r="BA4" s="903"/>
      <c r="BB4" s="903"/>
      <c r="BC4" s="903"/>
      <c r="BD4" s="903"/>
      <c r="BE4" s="903"/>
      <c r="BF4" s="903"/>
      <c r="BG4" s="903" t="s">
        <v>3864</v>
      </c>
      <c r="BH4" s="630"/>
      <c r="BI4" s="630"/>
      <c r="BJ4" s="630"/>
      <c r="BK4" s="630"/>
      <c r="BL4" s="630"/>
      <c r="BM4" s="630"/>
      <c r="BN4" s="630"/>
      <c r="BO4" s="630"/>
      <c r="BP4" s="630"/>
      <c r="BQ4" s="3178" t="s">
        <v>2378</v>
      </c>
      <c r="BR4" s="3178" t="s">
        <v>2383</v>
      </c>
      <c r="BS4" s="3178" t="s">
        <v>4483</v>
      </c>
      <c r="BT4" s="3178" t="s">
        <v>2378</v>
      </c>
      <c r="BU4" s="3178" t="s">
        <v>2384</v>
      </c>
      <c r="BV4" s="3178" t="s">
        <v>2385</v>
      </c>
      <c r="BW4" s="3185" t="s">
        <v>3907</v>
      </c>
      <c r="BX4" s="543" t="s">
        <v>2170</v>
      </c>
      <c r="BY4" s="554"/>
      <c r="BZ4" s="554"/>
      <c r="CA4" s="555"/>
      <c r="CB4" s="3190" t="s">
        <v>3962</v>
      </c>
      <c r="CC4" s="3190" t="s">
        <v>3909</v>
      </c>
      <c r="CD4" s="3190" t="s">
        <v>3910</v>
      </c>
      <c r="CE4" s="3190" t="s">
        <v>3911</v>
      </c>
      <c r="CF4" s="3190" t="s">
        <v>3912</v>
      </c>
      <c r="CG4" s="3190" t="s">
        <v>4029</v>
      </c>
      <c r="CH4" s="3187" t="s">
        <v>3914</v>
      </c>
      <c r="CI4" s="3188"/>
      <c r="CJ4" s="3188"/>
      <c r="CK4" s="3188"/>
      <c r="CL4" s="3188"/>
      <c r="CM4" s="3188"/>
      <c r="CN4" s="3188"/>
      <c r="CO4" s="3188"/>
      <c r="CP4" s="3188"/>
      <c r="CQ4" s="3188"/>
      <c r="CR4" s="3188"/>
      <c r="CS4" s="3188"/>
      <c r="CT4" s="3188"/>
      <c r="CU4" s="3189"/>
      <c r="CV4" s="3187" t="s">
        <v>3915</v>
      </c>
      <c r="CW4" s="3188"/>
      <c r="CX4" s="3188"/>
      <c r="CY4" s="3188"/>
      <c r="CZ4" s="3189"/>
      <c r="DA4" s="3187" t="s">
        <v>3916</v>
      </c>
      <c r="DB4" s="3188"/>
      <c r="DC4" s="3188"/>
      <c r="DD4" s="3189"/>
      <c r="DE4" s="3187" t="s">
        <v>2586</v>
      </c>
      <c r="DF4" s="3188"/>
      <c r="DG4" s="3188"/>
      <c r="DH4" s="3189"/>
      <c r="DI4" s="3187" t="s">
        <v>473</v>
      </c>
      <c r="DJ4" s="3189"/>
      <c r="DK4" s="3190" t="s">
        <v>3963</v>
      </c>
      <c r="DL4" s="3190" t="s">
        <v>3917</v>
      </c>
      <c r="DM4" s="3190" t="s">
        <v>3918</v>
      </c>
      <c r="DN4" s="3190" t="s">
        <v>3919</v>
      </c>
      <c r="DO4" s="3190" t="s">
        <v>2835</v>
      </c>
      <c r="DP4" s="3185" t="s">
        <v>4030</v>
      </c>
      <c r="DQ4" s="3185" t="s">
        <v>4479</v>
      </c>
      <c r="DR4" s="3185" t="s">
        <v>4480</v>
      </c>
      <c r="DS4" s="3185" t="s">
        <v>4481</v>
      </c>
      <c r="DT4" s="3185" t="s">
        <v>3966</v>
      </c>
      <c r="DU4" s="3185" t="s">
        <v>4064</v>
      </c>
      <c r="DV4" s="3183" t="s">
        <v>2591</v>
      </c>
    </row>
    <row r="5" spans="1:256" s="523" customFormat="1" ht="100.2">
      <c r="A5" s="3194"/>
      <c r="B5" s="3195"/>
      <c r="C5" s="3195"/>
      <c r="D5" s="3179"/>
      <c r="E5" s="3179"/>
      <c r="F5" s="3179"/>
      <c r="G5" s="3179"/>
      <c r="H5" s="3179"/>
      <c r="I5" s="3179"/>
      <c r="J5" s="3179"/>
      <c r="K5" s="3179"/>
      <c r="L5" s="3179"/>
      <c r="M5" s="3179"/>
      <c r="N5" s="3179"/>
      <c r="O5" s="3179"/>
      <c r="P5" s="3179"/>
      <c r="Q5" s="3179"/>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79"/>
      <c r="BR5" s="3179"/>
      <c r="BS5" s="3179"/>
      <c r="BT5" s="3179"/>
      <c r="BU5" s="3179"/>
      <c r="BV5" s="3179"/>
      <c r="BW5" s="3186"/>
      <c r="BX5" s="786" t="s">
        <v>3969</v>
      </c>
      <c r="BY5" s="786" t="s">
        <v>3970</v>
      </c>
      <c r="BZ5" s="786" t="s">
        <v>3926</v>
      </c>
      <c r="CA5" s="786" t="s">
        <v>4477</v>
      </c>
      <c r="CB5" s="3191"/>
      <c r="CC5" s="3191"/>
      <c r="CD5" s="3191"/>
      <c r="CE5" s="3191"/>
      <c r="CF5" s="3191"/>
      <c r="CG5" s="3191"/>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91"/>
      <c r="DL5" s="3191"/>
      <c r="DM5" s="3191"/>
      <c r="DN5" s="3191"/>
      <c r="DO5" s="3191"/>
      <c r="DP5" s="3186"/>
      <c r="DQ5" s="3186"/>
      <c r="DR5" s="3186"/>
      <c r="DS5" s="3186"/>
      <c r="DT5" s="3186"/>
      <c r="DU5" s="3186"/>
      <c r="DV5" s="3184"/>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2" t="s">
        <v>4066</v>
      </c>
      <c r="B343" s="3192"/>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2" t="s">
        <v>4067</v>
      </c>
      <c r="B344" s="3192"/>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2" t="s">
        <v>4068</v>
      </c>
      <c r="B345" s="3192"/>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2" t="s">
        <v>4069</v>
      </c>
      <c r="B346" s="3192"/>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2" t="s">
        <v>4070</v>
      </c>
      <c r="B347" s="3192"/>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2" t="s">
        <v>4071</v>
      </c>
      <c r="B348" s="3192"/>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6433</v>
      </c>
      <c r="I1" s="947" t="s">
        <v>6434</v>
      </c>
      <c r="J1" s="947" t="s">
        <v>6436</v>
      </c>
      <c r="K1" s="947" t="s">
        <v>6437</v>
      </c>
      <c r="L1" s="947" t="s">
        <v>6486</v>
      </c>
      <c r="M1" s="947" t="s">
        <v>4826</v>
      </c>
      <c r="N1" s="947" t="s">
        <v>190</v>
      </c>
      <c r="O1" s="947" t="s">
        <v>6438</v>
      </c>
      <c r="P1" s="947" t="s">
        <v>6439</v>
      </c>
      <c r="Q1" s="947" t="s">
        <v>300</v>
      </c>
      <c r="R1" s="947" t="s">
        <v>6475</v>
      </c>
      <c r="S1" s="947" t="s">
        <v>2300</v>
      </c>
      <c r="T1" s="947" t="s">
        <v>6404</v>
      </c>
      <c r="U1" s="947" t="s">
        <v>2230</v>
      </c>
      <c r="V1" s="947" t="s">
        <v>4633</v>
      </c>
      <c r="W1" s="947" t="s">
        <v>2286</v>
      </c>
      <c r="X1" s="947" t="s">
        <v>890</v>
      </c>
      <c r="Y1" s="947" t="s">
        <v>2289</v>
      </c>
      <c r="Z1" s="947" t="s">
        <v>531</v>
      </c>
      <c r="AA1" s="947" t="s">
        <v>360</v>
      </c>
      <c r="AB1" s="947" t="s">
        <v>2498</v>
      </c>
      <c r="AC1" s="947" t="s">
        <v>2509</v>
      </c>
      <c r="AD1" s="947" t="s">
        <v>6406</v>
      </c>
      <c r="AE1" s="947" t="s">
        <v>2493</v>
      </c>
      <c r="AF1" s="947" t="s">
        <v>532</v>
      </c>
      <c r="AG1" s="947" t="s">
        <v>1618</v>
      </c>
      <c r="AH1" s="947" t="s">
        <v>7318</v>
      </c>
      <c r="AI1" s="947" t="s">
        <v>6440</v>
      </c>
      <c r="AJ1" s="947" t="s">
        <v>1475</v>
      </c>
      <c r="AK1" s="947" t="s">
        <v>1473</v>
      </c>
      <c r="AL1" s="947" t="s">
        <v>1575</v>
      </c>
      <c r="AM1" s="947" t="s">
        <v>1294</v>
      </c>
      <c r="AN1" s="947" t="s">
        <v>1298</v>
      </c>
      <c r="AO1" s="947" t="s">
        <v>104</v>
      </c>
      <c r="AP1" s="947" t="s">
        <v>4603</v>
      </c>
      <c r="AQ1" s="947" t="s">
        <v>5713</v>
      </c>
      <c r="AR1" s="947" t="s">
        <v>1649</v>
      </c>
      <c r="AS1" s="947" t="s">
        <v>1648</v>
      </c>
      <c r="AT1" s="947" t="s">
        <v>7311</v>
      </c>
      <c r="AU1" s="947" t="s">
        <v>1369</v>
      </c>
      <c r="AV1" s="947" t="s">
        <v>6474</v>
      </c>
      <c r="AW1" s="1606" t="s">
        <v>7313</v>
      </c>
      <c r="AX1" s="1606" t="s">
        <v>6476</v>
      </c>
      <c r="AY1" s="1606" t="s">
        <v>1215</v>
      </c>
      <c r="AZ1" s="1606" t="s">
        <v>1265</v>
      </c>
      <c r="BA1" s="1606" t="s">
        <v>6479</v>
      </c>
      <c r="BB1" s="1606" t="s">
        <v>6482</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GreenLigth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7317</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7290</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7291</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5" priority="104" operator="greaterThan">
      <formula>0</formula>
    </cfRule>
    <cfRule type="cellIs" dxfId="254" priority="105" operator="greaterThan">
      <formula>0</formula>
    </cfRule>
    <cfRule type="cellIs" dxfId="253" priority="106" operator="greaterThan">
      <formula>"0$L$5"</formula>
    </cfRule>
  </conditionalFormatting>
  <conditionalFormatting sqref="S2:S3 BA2 A2:A3 U2:U3 X2:AF3 AI2:AK3 AQ2:AQ3 AU2:AZ3 H2:Q3">
    <cfRule type="cellIs" dxfId="252" priority="94" operator="greaterThan">
      <formula>0</formula>
    </cfRule>
  </conditionalFormatting>
  <conditionalFormatting sqref="AV1">
    <cfRule type="duplicateValues" dxfId="251" priority="77"/>
  </conditionalFormatting>
  <conditionalFormatting sqref="R16">
    <cfRule type="cellIs" dxfId="250" priority="74" operator="greaterThan">
      <formula>0</formula>
    </cfRule>
    <cfRule type="cellIs" dxfId="249" priority="75" operator="greaterThan">
      <formula>0</formula>
    </cfRule>
    <cfRule type="cellIs" dxfId="248" priority="76" operator="greaterThan">
      <formula>"0$L$5"</formula>
    </cfRule>
  </conditionalFormatting>
  <conditionalFormatting sqref="R2:R3">
    <cfRule type="cellIs" dxfId="247" priority="73" operator="greaterThan">
      <formula>0</formula>
    </cfRule>
  </conditionalFormatting>
  <conditionalFormatting sqref="R1">
    <cfRule type="duplicateValues" dxfId="246" priority="72"/>
  </conditionalFormatting>
  <conditionalFormatting sqref="AL16">
    <cfRule type="cellIs" dxfId="245" priority="69" operator="greaterThan">
      <formula>0</formula>
    </cfRule>
    <cfRule type="cellIs" dxfId="244" priority="70" operator="greaterThan">
      <formula>0</formula>
    </cfRule>
    <cfRule type="cellIs" dxfId="243" priority="71" operator="greaterThan">
      <formula>"0$L$5"</formula>
    </cfRule>
  </conditionalFormatting>
  <conditionalFormatting sqref="AL2:AL3">
    <cfRule type="cellIs" dxfId="242" priority="68" operator="greaterThan">
      <formula>0</formula>
    </cfRule>
  </conditionalFormatting>
  <conditionalFormatting sqref="AL1">
    <cfRule type="duplicateValues" dxfId="241" priority="67"/>
  </conditionalFormatting>
  <conditionalFormatting sqref="AO16">
    <cfRule type="cellIs" dxfId="240" priority="64" operator="greaterThan">
      <formula>0</formula>
    </cfRule>
    <cfRule type="cellIs" dxfId="239" priority="65" operator="greaterThan">
      <formula>0</formula>
    </cfRule>
    <cfRule type="cellIs" dxfId="238" priority="66" operator="greaterThan">
      <formula>"0$L$5"</formula>
    </cfRule>
  </conditionalFormatting>
  <conditionalFormatting sqref="AO2:AO3">
    <cfRule type="cellIs" dxfId="237" priority="63" operator="greaterThan">
      <formula>0</formula>
    </cfRule>
  </conditionalFormatting>
  <conditionalFormatting sqref="AO1">
    <cfRule type="duplicateValues" dxfId="236" priority="62"/>
  </conditionalFormatting>
  <conditionalFormatting sqref="BA3">
    <cfRule type="cellIs" dxfId="235" priority="61" operator="greaterThan">
      <formula>0</formula>
    </cfRule>
  </conditionalFormatting>
  <conditionalFormatting sqref="B16:G16">
    <cfRule type="cellIs" dxfId="234" priority="58" operator="greaterThan">
      <formula>0</formula>
    </cfRule>
    <cfRule type="cellIs" dxfId="233" priority="59" operator="greaterThan">
      <formula>0</formula>
    </cfRule>
    <cfRule type="cellIs" dxfId="232" priority="60" operator="greaterThan">
      <formula>"0$L$5"</formula>
    </cfRule>
  </conditionalFormatting>
  <conditionalFormatting sqref="B2:G3">
    <cfRule type="cellIs" dxfId="231" priority="57" operator="greaterThan">
      <formula>0</formula>
    </cfRule>
  </conditionalFormatting>
  <conditionalFormatting sqref="B1:G1">
    <cfRule type="duplicateValues" dxfId="230" priority="56"/>
  </conditionalFormatting>
  <conditionalFormatting sqref="T16">
    <cfRule type="cellIs" dxfId="229" priority="53" operator="greaterThan">
      <formula>0</formula>
    </cfRule>
    <cfRule type="cellIs" dxfId="228" priority="54" operator="greaterThan">
      <formula>0</formula>
    </cfRule>
    <cfRule type="cellIs" dxfId="227" priority="55" operator="greaterThan">
      <formula>"0$L$5"</formula>
    </cfRule>
  </conditionalFormatting>
  <conditionalFormatting sqref="T2:T3">
    <cfRule type="cellIs" dxfId="226" priority="52" operator="greaterThan">
      <formula>0</formula>
    </cfRule>
  </conditionalFormatting>
  <conditionalFormatting sqref="T1">
    <cfRule type="duplicateValues" dxfId="225" priority="51"/>
  </conditionalFormatting>
  <conditionalFormatting sqref="V16">
    <cfRule type="cellIs" dxfId="224" priority="48" operator="greaterThan">
      <formula>0</formula>
    </cfRule>
    <cfRule type="cellIs" dxfId="223" priority="49" operator="greaterThan">
      <formula>0</formula>
    </cfRule>
    <cfRule type="cellIs" dxfId="222" priority="50" operator="greaterThan">
      <formula>"0$L$5"</formula>
    </cfRule>
  </conditionalFormatting>
  <conditionalFormatting sqref="V2:V3">
    <cfRule type="cellIs" dxfId="221" priority="47" operator="greaterThan">
      <formula>0</formula>
    </cfRule>
  </conditionalFormatting>
  <conditionalFormatting sqref="V1">
    <cfRule type="duplicateValues" dxfId="220" priority="46"/>
  </conditionalFormatting>
  <conditionalFormatting sqref="AG16">
    <cfRule type="cellIs" dxfId="219" priority="43" operator="greaterThan">
      <formula>0</formula>
    </cfRule>
    <cfRule type="cellIs" dxfId="218" priority="44" operator="greaterThan">
      <formula>0</formula>
    </cfRule>
    <cfRule type="cellIs" dxfId="217" priority="45" operator="greaterThan">
      <formula>"0$L$5"</formula>
    </cfRule>
  </conditionalFormatting>
  <conditionalFormatting sqref="AG2:AG3">
    <cfRule type="cellIs" dxfId="216" priority="42" operator="greaterThan">
      <formula>0</formula>
    </cfRule>
  </conditionalFormatting>
  <conditionalFormatting sqref="AG1">
    <cfRule type="duplicateValues" dxfId="215" priority="41"/>
  </conditionalFormatting>
  <conditionalFormatting sqref="AM16">
    <cfRule type="cellIs" dxfId="214" priority="38" operator="greaterThan">
      <formula>0</formula>
    </cfRule>
    <cfRule type="cellIs" dxfId="213" priority="39" operator="greaterThan">
      <formula>0</formula>
    </cfRule>
    <cfRule type="cellIs" dxfId="212" priority="40" operator="greaterThan">
      <formula>"0$L$5"</formula>
    </cfRule>
  </conditionalFormatting>
  <conditionalFormatting sqref="AM2:AM3">
    <cfRule type="cellIs" dxfId="211" priority="37" operator="greaterThan">
      <formula>0</formula>
    </cfRule>
  </conditionalFormatting>
  <conditionalFormatting sqref="AM1">
    <cfRule type="duplicateValues" dxfId="210" priority="36"/>
  </conditionalFormatting>
  <conditionalFormatting sqref="AQ1 S1 H1:Q1 U1 AI1:AK1 X1:AF1 AU1">
    <cfRule type="duplicateValues" dxfId="209" priority="170"/>
  </conditionalFormatting>
  <conditionalFormatting sqref="AP16">
    <cfRule type="cellIs" dxfId="208" priority="32" operator="greaterThan">
      <formula>0</formula>
    </cfRule>
    <cfRule type="cellIs" dxfId="207" priority="33" operator="greaterThan">
      <formula>0</formula>
    </cfRule>
    <cfRule type="cellIs" dxfId="206" priority="34" operator="greaterThan">
      <formula>"0$L$5"</formula>
    </cfRule>
  </conditionalFormatting>
  <conditionalFormatting sqref="AP2:AP3">
    <cfRule type="cellIs" dxfId="205" priority="31" operator="greaterThan">
      <formula>0</formula>
    </cfRule>
  </conditionalFormatting>
  <conditionalFormatting sqref="AP1">
    <cfRule type="duplicateValues" dxfId="204" priority="35"/>
  </conditionalFormatting>
  <conditionalFormatting sqref="AR16">
    <cfRule type="cellIs" dxfId="203" priority="27" operator="greaterThan">
      <formula>0</formula>
    </cfRule>
    <cfRule type="cellIs" dxfId="202" priority="28" operator="greaterThan">
      <formula>0</formula>
    </cfRule>
    <cfRule type="cellIs" dxfId="201" priority="29" operator="greaterThan">
      <formula>"0$L$5"</formula>
    </cfRule>
  </conditionalFormatting>
  <conditionalFormatting sqref="AR2:AR3">
    <cfRule type="cellIs" dxfId="200" priority="26" operator="greaterThan">
      <formula>0</formula>
    </cfRule>
  </conditionalFormatting>
  <conditionalFormatting sqref="AR1">
    <cfRule type="duplicateValues" dxfId="199" priority="30"/>
  </conditionalFormatting>
  <conditionalFormatting sqref="AS16">
    <cfRule type="cellIs" dxfId="198" priority="22" operator="greaterThan">
      <formula>0</formula>
    </cfRule>
    <cfRule type="cellIs" dxfId="197" priority="23" operator="greaterThan">
      <formula>0</formula>
    </cfRule>
    <cfRule type="cellIs" dxfId="196" priority="24" operator="greaterThan">
      <formula>"0$L$5"</formula>
    </cfRule>
  </conditionalFormatting>
  <conditionalFormatting sqref="AS2:AS3">
    <cfRule type="cellIs" dxfId="195" priority="21" operator="greaterThan">
      <formula>0</formula>
    </cfRule>
  </conditionalFormatting>
  <conditionalFormatting sqref="AS1">
    <cfRule type="duplicateValues" dxfId="194" priority="25"/>
  </conditionalFormatting>
  <conditionalFormatting sqref="AT16">
    <cfRule type="cellIs" dxfId="193" priority="17" operator="greaterThan">
      <formula>0</formula>
    </cfRule>
    <cfRule type="cellIs" dxfId="192" priority="18" operator="greaterThan">
      <formula>0</formula>
    </cfRule>
    <cfRule type="cellIs" dxfId="191" priority="19" operator="greaterThan">
      <formula>"0$L$5"</formula>
    </cfRule>
  </conditionalFormatting>
  <conditionalFormatting sqref="AT2:AT3">
    <cfRule type="cellIs" dxfId="190" priority="16" operator="greaterThan">
      <formula>0</formula>
    </cfRule>
  </conditionalFormatting>
  <conditionalFormatting sqref="AT1">
    <cfRule type="duplicateValues" dxfId="189" priority="20"/>
  </conditionalFormatting>
  <conditionalFormatting sqref="AN16">
    <cfRule type="cellIs" dxfId="188" priority="13" operator="greaterThan">
      <formula>0</formula>
    </cfRule>
    <cfRule type="cellIs" dxfId="187" priority="14" operator="greaterThan">
      <formula>0</formula>
    </cfRule>
    <cfRule type="cellIs" dxfId="186" priority="15" operator="greaterThan">
      <formula>"0$L$5"</formula>
    </cfRule>
  </conditionalFormatting>
  <conditionalFormatting sqref="AN2:AN3">
    <cfRule type="cellIs" dxfId="185" priority="12" operator="greaterThan">
      <formula>0</formula>
    </cfRule>
  </conditionalFormatting>
  <conditionalFormatting sqref="AN1">
    <cfRule type="duplicateValues" dxfId="184" priority="11"/>
  </conditionalFormatting>
  <conditionalFormatting sqref="W16">
    <cfRule type="cellIs" dxfId="183" priority="7" operator="greaterThan">
      <formula>0</formula>
    </cfRule>
    <cfRule type="cellIs" dxfId="182" priority="8" operator="greaterThan">
      <formula>0</formula>
    </cfRule>
    <cfRule type="cellIs" dxfId="181" priority="9" operator="greaterThan">
      <formula>"0$L$5"</formula>
    </cfRule>
  </conditionalFormatting>
  <conditionalFormatting sqref="W2:W3">
    <cfRule type="cellIs" dxfId="180" priority="6" operator="greaterThan">
      <formula>0</formula>
    </cfRule>
  </conditionalFormatting>
  <conditionalFormatting sqref="W1">
    <cfRule type="duplicateValues" dxfId="179" priority="10"/>
  </conditionalFormatting>
  <conditionalFormatting sqref="AH16">
    <cfRule type="cellIs" dxfId="178" priority="2" operator="greaterThan">
      <formula>0</formula>
    </cfRule>
    <cfRule type="cellIs" dxfId="177" priority="3" operator="greaterThan">
      <formula>0</formula>
    </cfRule>
    <cfRule type="cellIs" dxfId="176" priority="4" operator="greaterThan">
      <formula>"0$L$5"</formula>
    </cfRule>
  </conditionalFormatting>
  <conditionalFormatting sqref="AH2:AH3">
    <cfRule type="cellIs" dxfId="175" priority="1" operator="greaterThan">
      <formula>0</formula>
    </cfRule>
  </conditionalFormatting>
  <conditionalFormatting sqref="AH1">
    <cfRule type="duplicateValues" dxfId="174"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6206</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6207</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6012</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6013</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6309</v>
      </c>
      <c r="D26" s="2555"/>
      <c r="E26" s="2555"/>
      <c r="F26" s="2555"/>
      <c r="G26" s="2556"/>
      <c r="H26" s="2555"/>
      <c r="I26" s="2555"/>
      <c r="J26" s="2555"/>
      <c r="K26" s="2555"/>
      <c r="L26" s="2555"/>
      <c r="M26" s="2555"/>
      <c r="N26" s="2555"/>
      <c r="O26" s="2555"/>
      <c r="P26" s="2557"/>
      <c r="R26" s="2048"/>
    </row>
    <row r="27" spans="1:26" s="2049" customFormat="1" ht="16.95" customHeight="1">
      <c r="C27" s="2554" t="s">
        <v>6014</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6015</v>
      </c>
      <c r="C31" s="2592" t="s">
        <v>1704</v>
      </c>
      <c r="D31" s="2593" t="s">
        <v>2589</v>
      </c>
      <c r="E31" s="2595" t="s">
        <v>2590</v>
      </c>
      <c r="F31" s="2592" t="s">
        <v>2585</v>
      </c>
      <c r="G31" s="2053" t="s">
        <v>6016</v>
      </c>
      <c r="H31" s="2056" t="s">
        <v>6017</v>
      </c>
      <c r="I31" s="2563"/>
      <c r="J31" s="2563"/>
      <c r="K31" s="2564"/>
      <c r="L31" s="2056" t="s">
        <v>6018</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6019</v>
      </c>
      <c r="I32" s="2056" t="s">
        <v>6020</v>
      </c>
      <c r="J32" s="2056" t="s">
        <v>6021</v>
      </c>
      <c r="K32" s="2056" t="s">
        <v>6022</v>
      </c>
      <c r="L32" s="2056" t="s">
        <v>6019</v>
      </c>
      <c r="M32" s="2056" t="s">
        <v>6020</v>
      </c>
      <c r="N32" s="2056" t="s">
        <v>6021</v>
      </c>
      <c r="O32" s="2056" t="s">
        <v>6022</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5497</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5512</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5516</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5593</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6023</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6023</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6023</v>
      </c>
      <c r="R41" s="2075"/>
    </row>
    <row r="42" spans="1:27" s="2049" customFormat="1" outlineLevel="1">
      <c r="A42" s="2052" t="e">
        <f t="shared" si="0"/>
        <v>#N/A</v>
      </c>
      <c r="B42" s="2052"/>
      <c r="C42" s="2079"/>
      <c r="D42" s="2080"/>
      <c r="E42" s="2565"/>
      <c r="F42" s="2079"/>
      <c r="G42" s="2079"/>
      <c r="H42" s="2079"/>
      <c r="I42" s="2079"/>
      <c r="J42" s="2061" t="s">
        <v>6024</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6025</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6026</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5240</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5241</v>
      </c>
      <c r="E55" s="2065" t="s">
        <v>5242</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6027</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6028</v>
      </c>
      <c r="C61" s="2071"/>
      <c r="D61" s="2094"/>
      <c r="E61" s="2065" t="s">
        <v>5614</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6029</v>
      </c>
      <c r="C62" s="2071"/>
      <c r="D62" s="2094"/>
      <c r="E62" s="2065" t="s">
        <v>5620</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5294</v>
      </c>
      <c r="E65" s="2065" t="s">
        <v>5295</v>
      </c>
      <c r="F65" s="2064" t="s">
        <v>2433</v>
      </c>
      <c r="G65" s="2071">
        <f>G56</f>
        <v>0</v>
      </c>
      <c r="H65" s="2067">
        <v>0</v>
      </c>
      <c r="I65" s="2072"/>
      <c r="J65" s="2097" t="s">
        <v>6209</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6030</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6210</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6211</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6212</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6213</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5189</v>
      </c>
      <c r="E76" s="2065" t="s">
        <v>6214</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5267</v>
      </c>
      <c r="E78" s="2065" t="s">
        <v>5268</v>
      </c>
      <c r="F78" s="2064" t="s">
        <v>2272</v>
      </c>
      <c r="G78" s="2071">
        <f>G69</f>
        <v>0</v>
      </c>
      <c r="H78" s="2067"/>
      <c r="I78" s="2067"/>
      <c r="J78" s="2067" t="s">
        <v>6215</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5262</v>
      </c>
      <c r="E79" s="2065" t="s">
        <v>5263</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5252</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5241</v>
      </c>
      <c r="E81" s="2065" t="s">
        <v>5253</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5569</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5712</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6031</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5486</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6032</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5638</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5638</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6033</v>
      </c>
      <c r="C102" s="2071"/>
      <c r="D102" s="2064">
        <v>0</v>
      </c>
      <c r="E102" s="2065" t="s">
        <v>5622</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5174</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5174</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5174</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5189</v>
      </c>
      <c r="E107" s="2065" t="s">
        <v>5386</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5710</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5719</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5463</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5486</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5626</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6034</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6035</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6015</v>
      </c>
      <c r="C119" s="2592" t="s">
        <v>1704</v>
      </c>
      <c r="D119" s="2593" t="s">
        <v>2589</v>
      </c>
      <c r="E119" s="2595" t="s">
        <v>2590</v>
      </c>
      <c r="F119" s="2592" t="s">
        <v>2585</v>
      </c>
      <c r="G119" s="2053" t="s">
        <v>6016</v>
      </c>
      <c r="H119" s="2056" t="s">
        <v>6017</v>
      </c>
      <c r="I119" s="2563"/>
      <c r="J119" s="2563"/>
      <c r="K119" s="2564"/>
      <c r="L119" s="2056" t="s">
        <v>6018</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6019</v>
      </c>
      <c r="I120" s="2056" t="s">
        <v>6020</v>
      </c>
      <c r="J120" s="2056" t="s">
        <v>6021</v>
      </c>
      <c r="K120" s="2056" t="s">
        <v>6022</v>
      </c>
      <c r="L120" s="2056" t="s">
        <v>6019</v>
      </c>
      <c r="M120" s="2056" t="s">
        <v>6020</v>
      </c>
      <c r="N120" s="2056" t="s">
        <v>6021</v>
      </c>
      <c r="O120" s="2056" t="s">
        <v>6022</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5497</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5512</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5516</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5594</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6024</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6036</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6036</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5240</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5241</v>
      </c>
      <c r="E144" s="2065" t="s">
        <v>5242</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6036</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6028</v>
      </c>
      <c r="C150" s="2071"/>
      <c r="D150" s="2064">
        <v>0</v>
      </c>
      <c r="E150" s="2065" t="s">
        <v>5614</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6029</v>
      </c>
      <c r="C151" s="2071"/>
      <c r="D151" s="2064">
        <v>0</v>
      </c>
      <c r="E151" s="2065" t="s">
        <v>5620</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5294</v>
      </c>
      <c r="E154" s="2065" t="s">
        <v>5295</v>
      </c>
      <c r="F154" s="2064" t="s">
        <v>2433</v>
      </c>
      <c r="G154" s="2071">
        <f>G145</f>
        <v>0</v>
      </c>
      <c r="H154" s="2067">
        <v>0</v>
      </c>
      <c r="I154" s="2072"/>
      <c r="J154" s="2097" t="s">
        <v>6209</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6036</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5637</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5169</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5189</v>
      </c>
      <c r="E165" s="2065" t="s">
        <v>5386</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5267</v>
      </c>
      <c r="E166" s="2065" t="s">
        <v>5268</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5262</v>
      </c>
      <c r="E167" s="2065" t="s">
        <v>5263</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5252</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5241</v>
      </c>
      <c r="E169" s="2065" t="s">
        <v>5253</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6036</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5568</v>
      </c>
      <c r="C172" s="2071"/>
      <c r="D172" s="2064" t="s">
        <v>5569</v>
      </c>
      <c r="E172" s="2065" t="s">
        <v>5570</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5712</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6037</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6036</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5476</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5486</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6038</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6036</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5638</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5621</v>
      </c>
      <c r="C192" s="2071"/>
      <c r="D192" s="2064">
        <v>0</v>
      </c>
      <c r="E192" s="2065" t="s">
        <v>5622</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5174</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6039</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5710</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5719</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5714</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5463</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5486</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5626</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6034</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6040</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6015</v>
      </c>
      <c r="C208" s="2592" t="s">
        <v>1704</v>
      </c>
      <c r="D208" s="2593" t="s">
        <v>2589</v>
      </c>
      <c r="E208" s="2595" t="s">
        <v>2590</v>
      </c>
      <c r="F208" s="2592" t="s">
        <v>2585</v>
      </c>
      <c r="G208" s="2053" t="s">
        <v>6016</v>
      </c>
      <c r="H208" s="2056" t="s">
        <v>6017</v>
      </c>
      <c r="I208" s="2563"/>
      <c r="J208" s="2563"/>
      <c r="K208" s="2564"/>
      <c r="L208" s="2056" t="s">
        <v>6018</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6019</v>
      </c>
      <c r="I209" s="2056" t="s">
        <v>6020</v>
      </c>
      <c r="J209" s="2056" t="s">
        <v>6021</v>
      </c>
      <c r="K209" s="2056" t="s">
        <v>6022</v>
      </c>
      <c r="L209" s="2056" t="s">
        <v>6019</v>
      </c>
      <c r="M209" s="2056" t="s">
        <v>6020</v>
      </c>
      <c r="N209" s="2056" t="s">
        <v>6021</v>
      </c>
      <c r="O209" s="2056" t="s">
        <v>6022</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5498</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5512</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5516</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6024</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6041</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6036</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6036</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5240</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5241</v>
      </c>
      <c r="E231" s="2065" t="s">
        <v>5242</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6036</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6028</v>
      </c>
      <c r="C237" s="2071"/>
      <c r="D237" s="2064">
        <v>0</v>
      </c>
      <c r="E237" s="2065" t="s">
        <v>5614</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5286</v>
      </c>
      <c r="C241" s="2071"/>
      <c r="D241" s="2064" t="s">
        <v>5067</v>
      </c>
      <c r="E241" s="2065" t="s">
        <v>5287</v>
      </c>
      <c r="F241" s="2064" t="s">
        <v>2433</v>
      </c>
      <c r="G241" s="2071">
        <f>G232</f>
        <v>0</v>
      </c>
      <c r="H241" s="2067">
        <v>0</v>
      </c>
      <c r="I241" s="2072"/>
      <c r="J241" s="2097" t="s">
        <v>6216</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6036</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6217</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5169</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5262</v>
      </c>
      <c r="E250" s="2065" t="s">
        <v>5263</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5267</v>
      </c>
      <c r="E251" s="2065" t="s">
        <v>5268</v>
      </c>
      <c r="F251" s="2064" t="s">
        <v>2272</v>
      </c>
      <c r="G251" s="2071">
        <f>G245</f>
        <v>0</v>
      </c>
      <c r="H251" s="2067">
        <v>0</v>
      </c>
      <c r="I251" s="2072"/>
      <c r="J251" s="2067" t="s">
        <v>6218</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5252</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5241</v>
      </c>
      <c r="E253" s="2065" t="s">
        <v>5253</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6036</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5568</v>
      </c>
      <c r="C256" s="2071"/>
      <c r="D256" s="2064" t="s">
        <v>5569</v>
      </c>
      <c r="E256" s="2065" t="s">
        <v>5570</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5712</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6042</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6036</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6028</v>
      </c>
      <c r="C262" s="2071"/>
      <c r="D262" s="2064">
        <v>0</v>
      </c>
      <c r="E262" s="2065" t="s">
        <v>5614</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6029</v>
      </c>
      <c r="C263" s="2071"/>
      <c r="D263" s="2064">
        <v>0</v>
      </c>
      <c r="E263" s="2065" t="s">
        <v>5620</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6033</v>
      </c>
      <c r="C264" s="2071"/>
      <c r="D264" s="2064">
        <v>0</v>
      </c>
      <c r="E264" s="2065" t="s">
        <v>5622</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5618</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5486</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6043</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6036</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6219</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6220</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6221</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6222</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6223</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6044</v>
      </c>
      <c r="C277" s="2071"/>
      <c r="D277" s="2064">
        <v>0</v>
      </c>
      <c r="E277" s="2065" t="s">
        <v>5714</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6045</v>
      </c>
      <c r="C278" s="2071"/>
      <c r="D278" s="2064" t="s">
        <v>5637</v>
      </c>
      <c r="E278" s="2065" t="s">
        <v>5650</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6045</v>
      </c>
      <c r="C279" s="2071"/>
      <c r="D279" s="2064" t="s">
        <v>5637</v>
      </c>
      <c r="E279" s="2065" t="s">
        <v>5650</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6046</v>
      </c>
      <c r="C280" s="2071"/>
      <c r="D280" s="2064" t="s">
        <v>5638</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6033</v>
      </c>
      <c r="C283" s="2071"/>
      <c r="D283" s="2064">
        <v>0</v>
      </c>
      <c r="E283" s="2065" t="s">
        <v>5622</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5175</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5719</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5714</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5463</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5486</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5626</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6034</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6015</v>
      </c>
      <c r="C297" s="2592" t="s">
        <v>1704</v>
      </c>
      <c r="D297" s="2593" t="s">
        <v>2589</v>
      </c>
      <c r="E297" s="2595" t="s">
        <v>2590</v>
      </c>
      <c r="F297" s="2592" t="s">
        <v>2585</v>
      </c>
      <c r="G297" s="2053" t="s">
        <v>6016</v>
      </c>
      <c r="H297" s="2056" t="s">
        <v>6017</v>
      </c>
      <c r="I297" s="2563"/>
      <c r="J297" s="2563"/>
      <c r="K297" s="2564"/>
      <c r="L297" s="2056" t="s">
        <v>6018</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6019</v>
      </c>
      <c r="I298" s="2056" t="s">
        <v>6020</v>
      </c>
      <c r="J298" s="2056" t="s">
        <v>6021</v>
      </c>
      <c r="K298" s="2056" t="s">
        <v>6022</v>
      </c>
      <c r="L298" s="2056" t="s">
        <v>6019</v>
      </c>
      <c r="M298" s="2056" t="s">
        <v>6020</v>
      </c>
      <c r="N298" s="2056" t="s">
        <v>6021</v>
      </c>
      <c r="O298" s="2056" t="s">
        <v>6022</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5498</v>
      </c>
      <c r="E300" s="2065" t="s">
        <v>5501</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5512</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5516</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5596</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6024</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6041</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6036</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6036</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5240</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5241</v>
      </c>
      <c r="E322" s="2065" t="s">
        <v>5242</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6036</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6028</v>
      </c>
      <c r="C328" s="2071"/>
      <c r="D328" s="2064">
        <v>0</v>
      </c>
      <c r="E328" s="2065" t="s">
        <v>5614</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6029</v>
      </c>
      <c r="C329" s="2071"/>
      <c r="D329" s="2064">
        <v>0</v>
      </c>
      <c r="E329" s="2065" t="s">
        <v>5620</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5294</v>
      </c>
      <c r="E332" s="2065" t="s">
        <v>5295</v>
      </c>
      <c r="F332" s="2064" t="s">
        <v>2433</v>
      </c>
      <c r="G332" s="2071">
        <f>G323</f>
        <v>0</v>
      </c>
      <c r="H332" s="2067">
        <v>0</v>
      </c>
      <c r="I332" s="2072"/>
      <c r="J332" s="2097" t="s">
        <v>6209</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6036</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5169</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5262</v>
      </c>
      <c r="E341" s="2065" t="s">
        <v>5263</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5267</v>
      </c>
      <c r="E342" s="2065" t="s">
        <v>5268</v>
      </c>
      <c r="F342" s="2064" t="s">
        <v>2272</v>
      </c>
      <c r="G342" s="2071">
        <f>G336</f>
        <v>0</v>
      </c>
      <c r="H342" s="2067">
        <v>0</v>
      </c>
      <c r="I342" s="2072"/>
      <c r="J342" s="2067" t="s">
        <v>6218</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5252</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5241</v>
      </c>
      <c r="E344" s="2065" t="s">
        <v>5253</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6036</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5568</v>
      </c>
      <c r="C347" s="2071"/>
      <c r="D347" s="2064" t="s">
        <v>5569</v>
      </c>
      <c r="E347" s="2065" t="s">
        <v>5570</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5712</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6042</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6036</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5486</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6047</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6036</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6048</v>
      </c>
      <c r="C360" s="2071"/>
      <c r="D360" s="2064" t="s">
        <v>5640</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6049</v>
      </c>
      <c r="C361" s="2071"/>
      <c r="D361" s="2064" t="s">
        <v>5638</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6050</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6033</v>
      </c>
      <c r="C364" s="2071"/>
      <c r="D364" s="2064">
        <v>0</v>
      </c>
      <c r="E364" s="2065" t="s">
        <v>5622</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5174</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5710</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5719</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5714</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5463</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5486</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5626</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6034</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6015</v>
      </c>
      <c r="C378" s="2592" t="s">
        <v>1704</v>
      </c>
      <c r="D378" s="2593" t="s">
        <v>2589</v>
      </c>
      <c r="E378" s="2595" t="s">
        <v>2590</v>
      </c>
      <c r="F378" s="2592" t="s">
        <v>2585</v>
      </c>
      <c r="G378" s="2053" t="s">
        <v>6016</v>
      </c>
      <c r="H378" s="2056" t="s">
        <v>6017</v>
      </c>
      <c r="I378" s="2563"/>
      <c r="J378" s="2563"/>
      <c r="K378" s="2564"/>
      <c r="L378" s="2056" t="s">
        <v>6018</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6019</v>
      </c>
      <c r="I379" s="2056" t="s">
        <v>6020</v>
      </c>
      <c r="J379" s="2056" t="s">
        <v>6021</v>
      </c>
      <c r="K379" s="2056" t="s">
        <v>6022</v>
      </c>
      <c r="L379" s="2056" t="s">
        <v>6019</v>
      </c>
      <c r="M379" s="2056" t="s">
        <v>6020</v>
      </c>
      <c r="N379" s="2056" t="s">
        <v>6021</v>
      </c>
      <c r="O379" s="2056" t="s">
        <v>6022</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5499</v>
      </c>
      <c r="E381" s="2065" t="s">
        <v>5502</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5512</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5516</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5595</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6024</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6041</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6036</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6051</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6036</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6224</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6052</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5314</v>
      </c>
      <c r="C402" s="2071"/>
      <c r="D402" s="2064" t="s">
        <v>5315</v>
      </c>
      <c r="E402" s="2065" t="s">
        <v>5316</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5241</v>
      </c>
      <c r="E403" s="2065" t="s">
        <v>5242</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6036</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5286</v>
      </c>
      <c r="C412" s="2071"/>
      <c r="D412" s="2064" t="s">
        <v>5067</v>
      </c>
      <c r="E412" s="2065" t="s">
        <v>5287</v>
      </c>
      <c r="F412" s="2064" t="s">
        <v>2433</v>
      </c>
      <c r="G412" s="2128">
        <f>G404</f>
        <v>0</v>
      </c>
      <c r="H412" s="2067">
        <v>0</v>
      </c>
      <c r="I412" s="2072"/>
      <c r="J412" s="2097" t="s">
        <v>6216</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6036</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6217</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6053</v>
      </c>
      <c r="C418" s="2071"/>
      <c r="D418" s="2064">
        <v>0</v>
      </c>
      <c r="E418" s="2065" t="s">
        <v>5709</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5169</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5169</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6054</v>
      </c>
      <c r="C426" s="2071"/>
      <c r="D426" s="2064">
        <v>0</v>
      </c>
      <c r="E426" s="2065" t="s">
        <v>5627</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5262</v>
      </c>
      <c r="E427" s="2065" t="s">
        <v>5263</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5267</v>
      </c>
      <c r="E428" s="2065" t="s">
        <v>5268</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5252</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5241</v>
      </c>
      <c r="E430" s="2065" t="s">
        <v>5253</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6036</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5568</v>
      </c>
      <c r="C433" s="2071"/>
      <c r="D433" s="2064" t="s">
        <v>5569</v>
      </c>
      <c r="E433" s="2065" t="s">
        <v>5570</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5712</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6055</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6036</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6028</v>
      </c>
      <c r="C441" s="2071"/>
      <c r="D441" s="2064">
        <v>0</v>
      </c>
      <c r="E441" s="2065" t="s">
        <v>5614</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6029</v>
      </c>
      <c r="C442" s="2071"/>
      <c r="D442" s="2064">
        <v>0</v>
      </c>
      <c r="E442" s="2065" t="s">
        <v>5620</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6033</v>
      </c>
      <c r="C443" s="2071"/>
      <c r="D443" s="2064">
        <v>0</v>
      </c>
      <c r="E443" s="2065" t="s">
        <v>5622</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5618</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5486</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6056</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6036</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6225</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6226</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6227</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5714</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5641</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5637</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6057</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5175</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5189</v>
      </c>
      <c r="E461" s="2065" t="s">
        <v>5386</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5710</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5719</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5714</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5463</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5487</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5626</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6034</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6015</v>
      </c>
      <c r="C475" s="2592" t="s">
        <v>1704</v>
      </c>
      <c r="D475" s="2593" t="s">
        <v>2589</v>
      </c>
      <c r="E475" s="2595" t="s">
        <v>2590</v>
      </c>
      <c r="F475" s="2592" t="s">
        <v>2585</v>
      </c>
      <c r="G475" s="2053" t="s">
        <v>6016</v>
      </c>
      <c r="H475" s="2056" t="s">
        <v>6017</v>
      </c>
      <c r="I475" s="2563"/>
      <c r="J475" s="2563"/>
      <c r="K475" s="2564"/>
      <c r="L475" s="2056" t="s">
        <v>6018</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6019</v>
      </c>
      <c r="I476" s="2056" t="s">
        <v>6020</v>
      </c>
      <c r="J476" s="2056" t="s">
        <v>6021</v>
      </c>
      <c r="K476" s="2056" t="s">
        <v>6022</v>
      </c>
      <c r="L476" s="2056" t="s">
        <v>6019</v>
      </c>
      <c r="M476" s="2056" t="s">
        <v>6020</v>
      </c>
      <c r="N476" s="2056" t="s">
        <v>6021</v>
      </c>
      <c r="O476" s="2056" t="s">
        <v>6022</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5500</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5512</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5516</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5596</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6024</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6041</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6036</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6036</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5240</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5241</v>
      </c>
      <c r="E500" s="2065" t="s">
        <v>5242</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6036</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6058</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5292</v>
      </c>
      <c r="C508" s="2071"/>
      <c r="D508" s="2094"/>
      <c r="E508" s="2065" t="s">
        <v>5293</v>
      </c>
      <c r="F508" s="2064" t="s">
        <v>2433</v>
      </c>
      <c r="G508" s="2135">
        <f>G506</f>
        <v>0</v>
      </c>
      <c r="H508" s="2067">
        <v>0</v>
      </c>
      <c r="I508" s="2072"/>
      <c r="J508" s="2097" t="s">
        <v>6228</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6036</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5216</v>
      </c>
      <c r="C513" s="2071"/>
      <c r="D513" s="2064" t="s">
        <v>5217</v>
      </c>
      <c r="E513" s="2065" t="s">
        <v>5218</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6053</v>
      </c>
      <c r="C514" s="2071"/>
      <c r="D514" s="2064">
        <v>0</v>
      </c>
      <c r="E514" s="2065" t="s">
        <v>5709</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5638</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5169</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6054</v>
      </c>
      <c r="C522" s="2071"/>
      <c r="D522" s="2064">
        <v>0</v>
      </c>
      <c r="E522" s="2065" t="s">
        <v>5627</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5262</v>
      </c>
      <c r="E523" s="2065" t="s">
        <v>5263</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5267</v>
      </c>
      <c r="E524" s="2065" t="s">
        <v>5268</v>
      </c>
      <c r="F524" s="2064" t="s">
        <v>2272</v>
      </c>
      <c r="G524" s="2135">
        <f>G512</f>
        <v>0</v>
      </c>
      <c r="H524" s="2067">
        <v>0</v>
      </c>
      <c r="I524" s="2072"/>
      <c r="J524" s="2067" t="s">
        <v>6218</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5252</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5241</v>
      </c>
      <c r="E526" s="2065" t="s">
        <v>5253</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6036</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5568</v>
      </c>
      <c r="C529" s="2071"/>
      <c r="D529" s="2064" t="s">
        <v>5569</v>
      </c>
      <c r="E529" s="2065" t="s">
        <v>5570</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5186</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5712</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6042</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6036</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6028</v>
      </c>
      <c r="C537" s="2071"/>
      <c r="D537" s="2064">
        <v>0</v>
      </c>
      <c r="E537" s="2138" t="s">
        <v>5614</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5619</v>
      </c>
      <c r="C538" s="2071"/>
      <c r="D538" s="2064">
        <v>0</v>
      </c>
      <c r="E538" s="2138" t="s">
        <v>5620</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5621</v>
      </c>
      <c r="C539" s="2071"/>
      <c r="D539" s="2064">
        <v>0</v>
      </c>
      <c r="E539" s="2138" t="s">
        <v>5622</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6059</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5486</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6060</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6036</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6061</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5642</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5641</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5174</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5710</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5719</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5714</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5463</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5487</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5626</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6034</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6015</v>
      </c>
      <c r="C564" s="2592" t="s">
        <v>1704</v>
      </c>
      <c r="D564" s="2593" t="s">
        <v>2589</v>
      </c>
      <c r="E564" s="2595" t="s">
        <v>2590</v>
      </c>
      <c r="F564" s="2592" t="s">
        <v>2585</v>
      </c>
      <c r="G564" s="2053" t="s">
        <v>6016</v>
      </c>
      <c r="H564" s="2056" t="s">
        <v>6017</v>
      </c>
      <c r="I564" s="2563"/>
      <c r="J564" s="2563"/>
      <c r="K564" s="2564"/>
      <c r="L564" s="2056" t="s">
        <v>6018</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6019</v>
      </c>
      <c r="I565" s="2056" t="s">
        <v>6020</v>
      </c>
      <c r="J565" s="2056" t="s">
        <v>6021</v>
      </c>
      <c r="K565" s="2056" t="s">
        <v>6022</v>
      </c>
      <c r="L565" s="2056" t="s">
        <v>6019</v>
      </c>
      <c r="M565" s="2056" t="s">
        <v>6020</v>
      </c>
      <c r="N565" s="2056" t="s">
        <v>6021</v>
      </c>
      <c r="O565" s="2056" t="s">
        <v>6022</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5497</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5512</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5516</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5593</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6024</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6036</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5628</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6041</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6036</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6036</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5240</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5241</v>
      </c>
      <c r="E590" s="2065" t="s">
        <v>5242</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6062</v>
      </c>
      <c r="C591" s="2086">
        <f>IF(G591&gt;0,C585+1,C585)</f>
        <v>0</v>
      </c>
      <c r="D591" s="2146"/>
      <c r="E591" s="2115" t="s">
        <v>6063</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5337</v>
      </c>
      <c r="E598" s="2065" t="s">
        <v>5338</v>
      </c>
      <c r="F598" s="2064" t="s">
        <v>2433</v>
      </c>
      <c r="G598" s="2071">
        <f>G591</f>
        <v>0</v>
      </c>
      <c r="H598" s="2067">
        <v>0</v>
      </c>
      <c r="I598" s="2078"/>
      <c r="J598" s="2097" t="s">
        <v>6229</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6064</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6036</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5337</v>
      </c>
      <c r="E605" s="2065" t="s">
        <v>5338</v>
      </c>
      <c r="F605" s="2064" t="s">
        <v>2433</v>
      </c>
      <c r="G605" s="2071">
        <f>G599</f>
        <v>0</v>
      </c>
      <c r="H605" s="2067">
        <v>0</v>
      </c>
      <c r="I605" s="2078"/>
      <c r="J605" s="2097" t="s">
        <v>6229</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6065</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5169</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5189</v>
      </c>
      <c r="E615" s="2065" t="s">
        <v>5386</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5262</v>
      </c>
      <c r="E616" s="2065" t="s">
        <v>5263</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5267</v>
      </c>
      <c r="E617" s="2065" t="s">
        <v>5268</v>
      </c>
      <c r="F617" s="2064" t="s">
        <v>2272</v>
      </c>
      <c r="G617" s="2071">
        <f>G609</f>
        <v>0</v>
      </c>
      <c r="H617" s="2067">
        <v>0</v>
      </c>
      <c r="I617" s="2072"/>
      <c r="J617" s="2097" t="s">
        <v>6218</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5251</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5241</v>
      </c>
      <c r="E619" s="2065" t="s">
        <v>5253</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6036</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5569</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5189</v>
      </c>
      <c r="E624" s="2065" t="s">
        <v>5386</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5712</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6066</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6036</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6230</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5613</v>
      </c>
      <c r="C632" s="2071"/>
      <c r="D632" s="2064">
        <v>0</v>
      </c>
      <c r="E632" s="2065" t="s">
        <v>5614</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5619</v>
      </c>
      <c r="C633" s="2071"/>
      <c r="D633" s="2064">
        <v>0</v>
      </c>
      <c r="E633" s="2065" t="s">
        <v>5620</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5621</v>
      </c>
      <c r="C634" s="2071"/>
      <c r="D634" s="2064">
        <v>0</v>
      </c>
      <c r="E634" s="2065" t="s">
        <v>5622</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5486</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6067</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6036</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5638</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5174</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5189</v>
      </c>
      <c r="E644" s="2065" t="s">
        <v>5386</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5710</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5719</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5714</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5463</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5486</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5626</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6034</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6015</v>
      </c>
      <c r="C658" s="2592" t="s">
        <v>1704</v>
      </c>
      <c r="D658" s="2593" t="s">
        <v>2589</v>
      </c>
      <c r="E658" s="2595" t="s">
        <v>2590</v>
      </c>
      <c r="F658" s="2592" t="s">
        <v>2585</v>
      </c>
      <c r="G658" s="2053" t="s">
        <v>6016</v>
      </c>
      <c r="H658" s="2056" t="s">
        <v>6017</v>
      </c>
      <c r="I658" s="2563"/>
      <c r="J658" s="2563"/>
      <c r="K658" s="2564"/>
      <c r="L658" s="2056" t="s">
        <v>6018</v>
      </c>
      <c r="M658" s="2563"/>
      <c r="N658" s="2563"/>
      <c r="O658" s="2564"/>
      <c r="P658" s="2592" t="s">
        <v>2591</v>
      </c>
    </row>
    <row r="659" spans="1:16" s="2049" customFormat="1" outlineLevel="1">
      <c r="A659" s="2052" t="str">
        <f>A658</f>
        <v/>
      </c>
      <c r="B659" s="2074"/>
      <c r="C659" s="2592"/>
      <c r="D659" s="2594"/>
      <c r="E659" s="2596"/>
      <c r="F659" s="2592"/>
      <c r="G659" s="2055" t="s">
        <v>2280</v>
      </c>
      <c r="H659" s="2056" t="s">
        <v>6019</v>
      </c>
      <c r="I659" s="2056" t="s">
        <v>6020</v>
      </c>
      <c r="J659" s="2056" t="s">
        <v>6021</v>
      </c>
      <c r="K659" s="2056" t="s">
        <v>6022</v>
      </c>
      <c r="L659" s="2056" t="s">
        <v>6019</v>
      </c>
      <c r="M659" s="2056" t="s">
        <v>6020</v>
      </c>
      <c r="N659" s="2056" t="s">
        <v>6021</v>
      </c>
      <c r="O659" s="2056" t="s">
        <v>6022</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5497</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5512</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5516</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5594</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6024</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6036</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5629</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6041</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6036</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6036</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5240</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5241</v>
      </c>
      <c r="E685" s="2065" t="s">
        <v>5242</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6062</v>
      </c>
      <c r="C686" s="2086">
        <f>IF(G686&gt;0,C680+1,C680)</f>
        <v>0</v>
      </c>
      <c r="D686" s="2146"/>
      <c r="E686" s="2115" t="s">
        <v>6063</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6036</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5337</v>
      </c>
      <c r="E694" s="2065" t="s">
        <v>5338</v>
      </c>
      <c r="F694" s="2064" t="s">
        <v>2433</v>
      </c>
      <c r="G694" s="2071">
        <f>G686</f>
        <v>0</v>
      </c>
      <c r="H694" s="2067">
        <v>0</v>
      </c>
      <c r="I694" s="2072"/>
      <c r="J694" s="2067" t="s">
        <v>6229</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6036</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6231</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5169</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5262</v>
      </c>
      <c r="E703" s="2065" t="s">
        <v>5263</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5267</v>
      </c>
      <c r="E704" s="2065" t="s">
        <v>5268</v>
      </c>
      <c r="F704" s="2064" t="s">
        <v>2272</v>
      </c>
      <c r="G704" s="2071">
        <f>G698</f>
        <v>0</v>
      </c>
      <c r="H704" s="2067">
        <v>0</v>
      </c>
      <c r="I704" s="2072"/>
      <c r="J704" s="2067" t="s">
        <v>6218</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5252</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5241</v>
      </c>
      <c r="E706" s="2065" t="s">
        <v>5253</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6036</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5569</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5712</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6068</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6036</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5613</v>
      </c>
      <c r="C718" s="2071"/>
      <c r="D718" s="2064">
        <v>0</v>
      </c>
      <c r="E718" s="2065" t="s">
        <v>5614</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5619</v>
      </c>
      <c r="C719" s="2071"/>
      <c r="D719" s="2064">
        <v>0</v>
      </c>
      <c r="E719" s="2065" t="s">
        <v>5620</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5621</v>
      </c>
      <c r="C720" s="2071"/>
      <c r="D720" s="2064">
        <v>0</v>
      </c>
      <c r="E720" s="2065" t="s">
        <v>5622</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5486</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6069</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6036</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5638</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5174</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5710</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5719</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5714</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5463</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5486</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6070</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6034</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6015</v>
      </c>
      <c r="C742" s="2592" t="s">
        <v>1704</v>
      </c>
      <c r="D742" s="2593" t="s">
        <v>2589</v>
      </c>
      <c r="E742" s="2595" t="s">
        <v>2590</v>
      </c>
      <c r="F742" s="2592" t="s">
        <v>2585</v>
      </c>
      <c r="G742" s="2053" t="s">
        <v>6016</v>
      </c>
      <c r="H742" s="2056" t="s">
        <v>6017</v>
      </c>
      <c r="I742" s="2563"/>
      <c r="J742" s="2563"/>
      <c r="K742" s="2564"/>
      <c r="L742" s="2056" t="s">
        <v>6018</v>
      </c>
      <c r="M742" s="2563"/>
      <c r="N742" s="2563"/>
      <c r="O742" s="2564"/>
      <c r="P742" s="2592" t="s">
        <v>2591</v>
      </c>
    </row>
    <row r="743" spans="1:16" s="2049" customFormat="1" outlineLevel="1">
      <c r="A743" s="2052" t="str">
        <f>A742</f>
        <v/>
      </c>
      <c r="B743" s="2074"/>
      <c r="C743" s="2592"/>
      <c r="D743" s="2594"/>
      <c r="E743" s="2596"/>
      <c r="F743" s="2592"/>
      <c r="G743" s="2055" t="s">
        <v>2280</v>
      </c>
      <c r="H743" s="2056" t="s">
        <v>6019</v>
      </c>
      <c r="I743" s="2056" t="s">
        <v>6020</v>
      </c>
      <c r="J743" s="2056" t="s">
        <v>6021</v>
      </c>
      <c r="K743" s="2056" t="s">
        <v>6022</v>
      </c>
      <c r="L743" s="2056" t="s">
        <v>6019</v>
      </c>
      <c r="M743" s="2056" t="s">
        <v>6020</v>
      </c>
      <c r="N743" s="2056" t="s">
        <v>6021</v>
      </c>
      <c r="O743" s="2056" t="s">
        <v>6022</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5498</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5512</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5516</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5595</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6024</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6036</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5630</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5337</v>
      </c>
      <c r="E760" s="2065" t="s">
        <v>5338</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6071</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5748</v>
      </c>
      <c r="C762" s="2071"/>
      <c r="D762" s="2064">
        <v>0</v>
      </c>
      <c r="E762" s="2065" t="s">
        <v>5749</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6072</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6073</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5337</v>
      </c>
      <c r="E767" s="2065" t="s">
        <v>5338</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6074</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6036</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5240</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5241</v>
      </c>
      <c r="E776" s="2065" t="s">
        <v>5242</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6075</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6076</v>
      </c>
      <c r="R778" s="2192"/>
    </row>
    <row r="779" spans="1:18" s="2191" customFormat="1" outlineLevel="1">
      <c r="A779" s="2182">
        <f t="shared" si="115"/>
        <v>0</v>
      </c>
      <c r="B779" s="2183" t="s">
        <v>5147</v>
      </c>
      <c r="C779" s="2184"/>
      <c r="D779" s="2185">
        <v>0</v>
      </c>
      <c r="E779" s="2186" t="s">
        <v>6077</v>
      </c>
      <c r="F779" s="2185" t="s">
        <v>5093</v>
      </c>
      <c r="G779" s="2187"/>
      <c r="H779" s="2188"/>
      <c r="I779" s="2188"/>
      <c r="J779" s="2188">
        <v>0</v>
      </c>
      <c r="K779" s="2188">
        <v>0</v>
      </c>
      <c r="L779" s="2189">
        <f t="shared" si="116"/>
        <v>0</v>
      </c>
      <c r="M779" s="2189">
        <f t="shared" si="117"/>
        <v>0</v>
      </c>
      <c r="N779" s="2189">
        <f t="shared" si="118"/>
        <v>0</v>
      </c>
      <c r="O779" s="2190">
        <f t="shared" si="119"/>
        <v>0</v>
      </c>
      <c r="P779" s="2184" t="s">
        <v>6076</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6076</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6076</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6076</v>
      </c>
      <c r="R782" s="2192"/>
    </row>
    <row r="783" spans="1:18" s="2049" customFormat="1" outlineLevel="1">
      <c r="A783" s="2052">
        <f>IF(G783&lt;&gt;0,1,)</f>
        <v>0</v>
      </c>
      <c r="B783" s="2193" t="s">
        <v>1993</v>
      </c>
      <c r="C783" s="2071"/>
      <c r="D783" s="2064" t="s">
        <v>5344</v>
      </c>
      <c r="E783" s="2065" t="s">
        <v>5345</v>
      </c>
      <c r="F783" s="2064" t="s">
        <v>2433</v>
      </c>
      <c r="G783" s="2128"/>
      <c r="H783" s="2067">
        <v>0</v>
      </c>
      <c r="I783" s="2067"/>
      <c r="J783" s="2067" t="s">
        <v>6232</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6078</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6076</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6076</v>
      </c>
      <c r="R786" s="2192"/>
    </row>
    <row r="787" spans="1:18" s="2049" customFormat="1" outlineLevel="1">
      <c r="A787" s="2052">
        <f t="shared" si="115"/>
        <v>0</v>
      </c>
      <c r="B787" s="2196" t="s">
        <v>1561</v>
      </c>
      <c r="C787" s="2071"/>
      <c r="D787" s="2064" t="s">
        <v>5476</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6062</v>
      </c>
      <c r="C788" s="2086">
        <f>IF(G788&gt;0,C784+1,C784)</f>
        <v>0</v>
      </c>
      <c r="D788" s="2146"/>
      <c r="E788" s="2115" t="s">
        <v>6063</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6036</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5288</v>
      </c>
      <c r="C796" s="2086"/>
      <c r="D796" s="2064" t="s">
        <v>5067</v>
      </c>
      <c r="E796" s="2065" t="s">
        <v>5289</v>
      </c>
      <c r="F796" s="2064" t="s">
        <v>2433</v>
      </c>
      <c r="G796" s="2128">
        <f>G788</f>
        <v>0</v>
      </c>
      <c r="H796" s="2067">
        <v>0</v>
      </c>
      <c r="I796" s="2072"/>
      <c r="J796" s="2067" t="s">
        <v>6233</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6079</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6036</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5337</v>
      </c>
      <c r="E803" s="2065" t="s">
        <v>5338</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6036</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6234</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5627</v>
      </c>
      <c r="F808" s="2064" t="s">
        <v>3430</v>
      </c>
      <c r="G808" s="2071">
        <f>+L3*G804</f>
        <v>0</v>
      </c>
      <c r="H808" s="2067">
        <v>0</v>
      </c>
      <c r="I808" s="2067" t="s">
        <v>6080</v>
      </c>
      <c r="J808" s="2067" t="s">
        <v>6235</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6046</v>
      </c>
      <c r="C812" s="2071"/>
      <c r="D812" s="2064" t="s">
        <v>5638</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6081</v>
      </c>
      <c r="C813" s="2071"/>
      <c r="D813" s="2064" t="s">
        <v>5639</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5169</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5262</v>
      </c>
      <c r="E816" s="2065" t="s">
        <v>5263</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5267</v>
      </c>
      <c r="E817" s="2065" t="s">
        <v>5268</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5252</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6036</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5571</v>
      </c>
      <c r="C821" s="2086"/>
      <c r="D821" s="2064" t="s">
        <v>5547</v>
      </c>
      <c r="E821" s="2065" t="s">
        <v>5572</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5712</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6036</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5206</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5387</v>
      </c>
      <c r="E829" s="2138" t="s">
        <v>5390</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6036</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5710</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6068</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6036</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5618</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5613</v>
      </c>
      <c r="C840" s="2071"/>
      <c r="D840" s="2064">
        <v>0</v>
      </c>
      <c r="E840" s="2065" t="s">
        <v>5614</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5619</v>
      </c>
      <c r="C841" s="2071"/>
      <c r="D841" s="2064">
        <v>0</v>
      </c>
      <c r="E841" s="2065" t="s">
        <v>5620</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5621</v>
      </c>
      <c r="C842" s="2071"/>
      <c r="D842" s="2064">
        <v>0</v>
      </c>
      <c r="E842" s="2065" t="s">
        <v>5622</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6046</v>
      </c>
      <c r="C843" s="2071"/>
      <c r="D843" s="2064" t="s">
        <v>5638</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6081</v>
      </c>
      <c r="C844" s="2071"/>
      <c r="D844" s="2064" t="s">
        <v>5639</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6082</v>
      </c>
      <c r="C845" s="2071"/>
      <c r="D845" s="2064" t="s">
        <v>5638</v>
      </c>
      <c r="E845" s="2065" t="s">
        <v>5673</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6083</v>
      </c>
      <c r="C846" s="2071"/>
      <c r="D846" s="2064" t="s">
        <v>5639</v>
      </c>
      <c r="E846" s="2065" t="s">
        <v>5675</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5486</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6084</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6036</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6236</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6237</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6085</v>
      </c>
      <c r="C852" s="2071"/>
      <c r="D852" s="2064">
        <v>0</v>
      </c>
      <c r="E852" s="2065" t="s">
        <v>6238</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6086</v>
      </c>
      <c r="C854" s="2071"/>
      <c r="D854" s="2064" t="s">
        <v>5641</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5641</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6045</v>
      </c>
      <c r="C856" s="2071"/>
      <c r="D856" s="2064" t="s">
        <v>5637</v>
      </c>
      <c r="E856" s="2065" t="s">
        <v>5650</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6087</v>
      </c>
      <c r="C857" s="2071"/>
      <c r="D857" s="2064" t="s">
        <v>5640</v>
      </c>
      <c r="E857" s="2065" t="s">
        <v>5677</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6088</v>
      </c>
      <c r="C858" s="2071"/>
      <c r="D858" s="2064" t="s">
        <v>5641</v>
      </c>
      <c r="E858" s="2065" t="s">
        <v>5679</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6089</v>
      </c>
      <c r="C859" s="2071"/>
      <c r="D859" s="2064" t="s">
        <v>5637</v>
      </c>
      <c r="E859" s="2065" t="s">
        <v>5671</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5714</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5715</v>
      </c>
      <c r="C866" s="2071"/>
      <c r="D866" s="2064">
        <v>0</v>
      </c>
      <c r="E866" s="2065" t="s">
        <v>5716</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5708</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5175</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5719</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5464</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5486</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6090</v>
      </c>
      <c r="C878" s="2071"/>
      <c r="D878" s="2064" t="s">
        <v>5409</v>
      </c>
      <c r="E878" s="2065" t="s">
        <v>5417</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5626</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6091</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6092</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5169</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6239</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6093</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6052</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6094</v>
      </c>
      <c r="C893" s="2104"/>
      <c r="D893" s="2233"/>
      <c r="E893" s="2065" t="s">
        <v>5168</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5714</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5485</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5484</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5483</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6034</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6095</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6015</v>
      </c>
      <c r="C904" s="2592" t="s">
        <v>1704</v>
      </c>
      <c r="D904" s="2593" t="s">
        <v>2589</v>
      </c>
      <c r="E904" s="2595" t="s">
        <v>2590</v>
      </c>
      <c r="F904" s="2592" t="s">
        <v>2585</v>
      </c>
      <c r="G904" s="2053" t="s">
        <v>6016</v>
      </c>
      <c r="H904" s="2056" t="s">
        <v>6017</v>
      </c>
      <c r="I904" s="2563"/>
      <c r="J904" s="2563"/>
      <c r="K904" s="2564"/>
      <c r="L904" s="2056" t="s">
        <v>6018</v>
      </c>
      <c r="M904" s="2563"/>
      <c r="N904" s="2563"/>
      <c r="O904" s="2564"/>
      <c r="P904" s="2592" t="s">
        <v>2591</v>
      </c>
    </row>
    <row r="905" spans="1:16" s="2049" customFormat="1" outlineLevel="1">
      <c r="A905" s="2052" t="str">
        <f>A904</f>
        <v/>
      </c>
      <c r="B905" s="2074"/>
      <c r="C905" s="2592"/>
      <c r="D905" s="2594"/>
      <c r="E905" s="2596"/>
      <c r="F905" s="2592"/>
      <c r="G905" s="2055" t="s">
        <v>2280</v>
      </c>
      <c r="H905" s="2056" t="s">
        <v>6019</v>
      </c>
      <c r="I905" s="2056" t="s">
        <v>6020</v>
      </c>
      <c r="J905" s="2056" t="s">
        <v>6021</v>
      </c>
      <c r="K905" s="2056" t="s">
        <v>6022</v>
      </c>
      <c r="L905" s="2056" t="s">
        <v>6019</v>
      </c>
      <c r="M905" s="2056" t="s">
        <v>6020</v>
      </c>
      <c r="N905" s="2056" t="s">
        <v>6021</v>
      </c>
      <c r="O905" s="2056" t="s">
        <v>6022</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5498</v>
      </c>
      <c r="E907" s="2065" t="s">
        <v>5501</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5512</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5516</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5596</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6024</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6036</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5631</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5633</v>
      </c>
      <c r="C922" s="2089"/>
      <c r="D922" s="2064" t="s">
        <v>5342</v>
      </c>
      <c r="E922" s="2065" t="s">
        <v>5634</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6041</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6036</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6036</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5240</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5241</v>
      </c>
      <c r="E933" s="2065" t="s">
        <v>5242</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6062</v>
      </c>
      <c r="C934" s="2086">
        <f>IF(G934&gt;0,C928+1,C928)</f>
        <v>0</v>
      </c>
      <c r="D934" s="2146"/>
      <c r="E934" s="2115" t="s">
        <v>6063</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6036</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5288</v>
      </c>
      <c r="C942" s="2086"/>
      <c r="D942" s="2064" t="s">
        <v>5067</v>
      </c>
      <c r="E942" s="2065" t="s">
        <v>5289</v>
      </c>
      <c r="F942" s="2064" t="s">
        <v>2433</v>
      </c>
      <c r="G942" s="2135">
        <f>G934</f>
        <v>0</v>
      </c>
      <c r="H942" s="2067">
        <v>0</v>
      </c>
      <c r="I942" s="2072"/>
      <c r="J942" s="2067" t="s">
        <v>6240</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6036</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6053</v>
      </c>
      <c r="C948" s="2071"/>
      <c r="D948" s="2064">
        <v>0</v>
      </c>
      <c r="E948" s="2065" t="s">
        <v>5709</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6096</v>
      </c>
      <c r="C951" s="2063"/>
      <c r="D951" s="2064" t="s">
        <v>5638</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6097</v>
      </c>
      <c r="C952" s="2063"/>
      <c r="D952" s="2064" t="s">
        <v>5639</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5169</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6054</v>
      </c>
      <c r="C957" s="2063"/>
      <c r="D957" s="2064">
        <v>0</v>
      </c>
      <c r="E957" s="2065" t="s">
        <v>5627</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5262</v>
      </c>
      <c r="E958" s="2065" t="s">
        <v>5263</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5267</v>
      </c>
      <c r="E959" s="2065" t="s">
        <v>5268</v>
      </c>
      <c r="F959" s="2064" t="s">
        <v>2272</v>
      </c>
      <c r="G959" s="2135">
        <f>G946</f>
        <v>0</v>
      </c>
      <c r="H959" s="2067">
        <v>0</v>
      </c>
      <c r="I959" s="2067"/>
      <c r="J959" s="2073" t="s">
        <v>6215</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5252</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6098</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5571</v>
      </c>
      <c r="C962" s="2281"/>
      <c r="D962" s="2064" t="s">
        <v>5547</v>
      </c>
      <c r="E962" s="2065" t="s">
        <v>5572</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5186</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5712</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6068</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6036</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5613</v>
      </c>
      <c r="C971" s="2071"/>
      <c r="D971" s="2064">
        <v>0</v>
      </c>
      <c r="E971" s="2065" t="s">
        <v>5614</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5619</v>
      </c>
      <c r="C972" s="2071"/>
      <c r="D972" s="2064">
        <v>0</v>
      </c>
      <c r="E972" s="2065" t="s">
        <v>5620</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5621</v>
      </c>
      <c r="C973" s="2071"/>
      <c r="D973" s="2064">
        <v>0</v>
      </c>
      <c r="E973" s="2065" t="s">
        <v>5622</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6059</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5486</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6099</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6036</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6061</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6100</v>
      </c>
      <c r="C981" s="2063"/>
      <c r="D981" s="2064" t="s">
        <v>5642</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6101</v>
      </c>
      <c r="C982" s="2063"/>
      <c r="D982" s="2064" t="s">
        <v>5638</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6102</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5175</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5710</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5719</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5714</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5463</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5486</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5626</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6034</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6103</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6015</v>
      </c>
      <c r="C1001" s="2592" t="s">
        <v>1704</v>
      </c>
      <c r="D1001" s="2593" t="s">
        <v>2589</v>
      </c>
      <c r="E1001" s="2595" t="s">
        <v>2590</v>
      </c>
      <c r="F1001" s="2592" t="s">
        <v>2585</v>
      </c>
      <c r="G1001" s="2053" t="s">
        <v>6016</v>
      </c>
      <c r="H1001" s="2056" t="s">
        <v>6017</v>
      </c>
      <c r="I1001" s="2563"/>
      <c r="J1001" s="2563"/>
      <c r="K1001" s="2564"/>
      <c r="L1001" s="2056" t="s">
        <v>6018</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6019</v>
      </c>
      <c r="I1002" s="2056" t="s">
        <v>6020</v>
      </c>
      <c r="J1002" s="2056" t="s">
        <v>6021</v>
      </c>
      <c r="K1002" s="2056" t="s">
        <v>6022</v>
      </c>
      <c r="L1002" s="2056" t="s">
        <v>6019</v>
      </c>
      <c r="M1002" s="2056" t="s">
        <v>6020</v>
      </c>
      <c r="N1002" s="2056" t="s">
        <v>6021</v>
      </c>
      <c r="O1002" s="2056" t="s">
        <v>6022</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6104</v>
      </c>
      <c r="C1004" s="2063">
        <f>IF(G1004&gt;0,1,0)</f>
        <v>0</v>
      </c>
      <c r="D1004" s="2064" t="s">
        <v>5500</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6076</v>
      </c>
    </row>
    <row r="1005" spans="1:18" s="2049" customFormat="1" outlineLevel="1">
      <c r="A1005" s="2052" t="str">
        <f t="shared" si="151"/>
        <v/>
      </c>
      <c r="B1005" s="2062" t="str">
        <f>"FCO100-"&amp;$F$8</f>
        <v>FCO100-22</v>
      </c>
      <c r="C1005" s="2063">
        <f t="shared" ref="C1005:C1013" si="156">IF(G1005&gt;0,C1004+1,C1004)</f>
        <v>0</v>
      </c>
      <c r="D1005" s="2064" t="s">
        <v>5512</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5512</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6105</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5516</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5516</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6106</v>
      </c>
      <c r="R1009" s="2049"/>
    </row>
    <row r="1010" spans="1:18" s="2049" customFormat="1" outlineLevel="1">
      <c r="A1010" s="2093" t="str">
        <f t="shared" si="151"/>
        <v/>
      </c>
      <c r="B1010" s="2217" t="s">
        <v>1455</v>
      </c>
      <c r="C1010" s="2063">
        <f>IF(G1010&gt;0,C1008+1,C1008)</f>
        <v>0</v>
      </c>
      <c r="D1010" s="2064">
        <v>0</v>
      </c>
      <c r="E1010" s="2065" t="s">
        <v>5601</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6107</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6024</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6076</v>
      </c>
    </row>
    <row r="1017" spans="1:18" s="2049" customFormat="1" ht="14.4" outlineLevel="1">
      <c r="A1017" s="2052" t="str">
        <f>A1016</f>
        <v/>
      </c>
      <c r="B1017" s="2074"/>
      <c r="C1017" s="2089"/>
      <c r="D1017" s="2262"/>
      <c r="E1017" s="2263" t="s">
        <v>6036</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5635</v>
      </c>
      <c r="C1018" s="2089"/>
      <c r="D1018" s="2064" t="s">
        <v>688</v>
      </c>
      <c r="E1018" s="2065" t="s">
        <v>5636</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6041</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6036</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6036</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5240</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5241</v>
      </c>
      <c r="E1031" s="2065" t="s">
        <v>5242</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6062</v>
      </c>
      <c r="C1032" s="2086">
        <f>IF(G1032&gt;0,C1026+1,C1026)</f>
        <v>0</v>
      </c>
      <c r="D1032" s="2146"/>
      <c r="E1032" s="2115" t="s">
        <v>6063</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6108</v>
      </c>
    </row>
    <row r="1033" spans="1:18" s="2049" customFormat="1" ht="14.4" outlineLevel="1">
      <c r="A1033" s="2052">
        <f>A1032</f>
        <v>0</v>
      </c>
      <c r="B1033" s="2074"/>
      <c r="C1033" s="2086"/>
      <c r="D1033" s="2146"/>
      <c r="E1033" s="2116" t="s">
        <v>6036</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5337</v>
      </c>
      <c r="E1040" s="2065" t="s">
        <v>5338</v>
      </c>
      <c r="F1040" s="2064" t="s">
        <v>2433</v>
      </c>
      <c r="G1040" s="2319">
        <f>G1032*0</f>
        <v>0</v>
      </c>
      <c r="H1040" s="2067">
        <v>0</v>
      </c>
      <c r="I1040" s="2072"/>
      <c r="J1040" s="2067" t="s">
        <v>6229</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6108</v>
      </c>
    </row>
    <row r="1042" spans="1:16" s="2049" customFormat="1" ht="14.4" outlineLevel="1">
      <c r="A1042" s="2052">
        <f>A1041</f>
        <v>0</v>
      </c>
      <c r="B1042" s="2074"/>
      <c r="C1042" s="2089"/>
      <c r="D1042" s="2262"/>
      <c r="E1042" s="2263" t="s">
        <v>6036</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6109</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6110</v>
      </c>
      <c r="C1045" s="2063"/>
      <c r="D1045" s="2064">
        <v>0</v>
      </c>
      <c r="E1045" s="2065" t="s">
        <v>5627</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6109</v>
      </c>
    </row>
    <row r="1048" spans="1:16" s="2049" customFormat="1" outlineLevel="1">
      <c r="A1048" s="2052" t="str">
        <f t="shared" si="163"/>
        <v/>
      </c>
      <c r="B1048" s="2074" t="s">
        <v>6111</v>
      </c>
      <c r="C1048" s="2063"/>
      <c r="D1048" s="2064" t="s">
        <v>5638</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6109</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6109</v>
      </c>
    </row>
    <row r="1050" spans="1:16" s="2049" customFormat="1" outlineLevel="1">
      <c r="A1050" s="2052" t="str">
        <f t="shared" si="163"/>
        <v/>
      </c>
      <c r="B1050" s="2077" t="s">
        <v>523</v>
      </c>
      <c r="C1050" s="2063"/>
      <c r="D1050" s="2064">
        <v>0</v>
      </c>
      <c r="E1050" s="2065" t="s">
        <v>5169</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5252</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5241</v>
      </c>
      <c r="E1052" s="2065" t="s">
        <v>5253</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5267</v>
      </c>
      <c r="E1053" s="2065" t="s">
        <v>5268</v>
      </c>
      <c r="F1053" s="2064" t="s">
        <v>2272</v>
      </c>
      <c r="G1053" s="2199">
        <f>G1044</f>
        <v>0</v>
      </c>
      <c r="H1053" s="2067">
        <v>0</v>
      </c>
      <c r="I1053" s="2067"/>
      <c r="J1053" s="2073" t="s">
        <v>6215</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5262</v>
      </c>
      <c r="E1054" s="2065" t="s">
        <v>5263</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6112</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6108</v>
      </c>
    </row>
    <row r="1056" spans="1:16" s="2049" customFormat="1" ht="14.4" outlineLevel="1">
      <c r="A1056" s="2052">
        <f>A1055</f>
        <v>0</v>
      </c>
      <c r="B1056" s="2205"/>
      <c r="C1056" s="2202"/>
      <c r="D1056" s="2203"/>
      <c r="E1056" s="2211" t="s">
        <v>6036</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5571</v>
      </c>
      <c r="C1057" s="2212"/>
      <c r="D1057" s="2096" t="s">
        <v>5547</v>
      </c>
      <c r="E1057" s="2138" t="s">
        <v>5572</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5712</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5626</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6113</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6036</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5569</v>
      </c>
      <c r="E1063" s="2138" t="s">
        <v>5573</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5712</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5626</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6068</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6036</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6114</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6115</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5613</v>
      </c>
      <c r="C1073" s="2071"/>
      <c r="D1073" s="2064">
        <v>0</v>
      </c>
      <c r="E1073" s="2065" t="s">
        <v>5614</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5619</v>
      </c>
      <c r="C1074" s="2071"/>
      <c r="D1074" s="2064">
        <v>0</v>
      </c>
      <c r="E1074" s="2065" t="s">
        <v>5620</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5611</v>
      </c>
      <c r="C1075" s="2071"/>
      <c r="D1075" s="2064"/>
      <c r="E1075" s="2065" t="s">
        <v>5612</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5621</v>
      </c>
      <c r="C1076" s="2071"/>
      <c r="D1076" s="2064">
        <v>0</v>
      </c>
      <c r="E1076" s="2065" t="s">
        <v>5622</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5486</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6116</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6036</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6061</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5645</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6117</v>
      </c>
      <c r="C1084" s="2063"/>
      <c r="D1084" s="2064" t="s">
        <v>5642</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6118</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6102</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5175</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5719</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5714</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5464</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5488</v>
      </c>
      <c r="E1096" s="2065" t="s">
        <v>5489</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5626</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6034</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6015</v>
      </c>
      <c r="C1102" s="2592" t="s">
        <v>1704</v>
      </c>
      <c r="D1102" s="2593" t="s">
        <v>2589</v>
      </c>
      <c r="E1102" s="2595" t="s">
        <v>2590</v>
      </c>
      <c r="F1102" s="2592" t="s">
        <v>2585</v>
      </c>
      <c r="G1102" s="2053" t="s">
        <v>6016</v>
      </c>
      <c r="H1102" s="2056" t="s">
        <v>6017</v>
      </c>
      <c r="I1102" s="2563"/>
      <c r="J1102" s="2563"/>
      <c r="K1102" s="2564"/>
      <c r="L1102" s="2056" t="s">
        <v>6018</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6019</v>
      </c>
      <c r="I1103" s="2056" t="s">
        <v>6020</v>
      </c>
      <c r="J1103" s="2056" t="s">
        <v>6021</v>
      </c>
      <c r="K1103" s="2056" t="s">
        <v>6022</v>
      </c>
      <c r="L1103" s="2056" t="s">
        <v>6019</v>
      </c>
      <c r="M1103" s="2056" t="s">
        <v>6020</v>
      </c>
      <c r="N1103" s="2056" t="s">
        <v>6021</v>
      </c>
      <c r="O1103" s="2056" t="s">
        <v>6022</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5504</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5512</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5516</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6119</v>
      </c>
      <c r="C1109" s="2212">
        <f t="shared" si="180"/>
        <v>0</v>
      </c>
      <c r="D1109" s="2096">
        <v>0</v>
      </c>
      <c r="E1109" s="2138" t="s">
        <v>5598</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6024</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6025</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6120</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5240</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5241</v>
      </c>
      <c r="E1127" s="2352" t="s">
        <v>5242</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5240</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5241</v>
      </c>
      <c r="E1132" s="2352" t="s">
        <v>5242</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6036</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6241</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6242</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6243</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5360</v>
      </c>
      <c r="E1141" s="2138" t="s">
        <v>6244</v>
      </c>
      <c r="F1141" s="2096" t="s">
        <v>2433</v>
      </c>
      <c r="G1141" s="2213">
        <f>+G1133*1</f>
        <v>0</v>
      </c>
      <c r="H1141" s="2303">
        <v>0</v>
      </c>
      <c r="I1141" s="2360"/>
      <c r="J1141" s="2303" t="s">
        <v>6245</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6121</v>
      </c>
      <c r="C1142" s="2202"/>
      <c r="D1142" s="2096" t="s">
        <v>5294</v>
      </c>
      <c r="E1142" s="2138" t="s">
        <v>6246</v>
      </c>
      <c r="F1142" s="2096" t="s">
        <v>2433</v>
      </c>
      <c r="G1142" s="2213">
        <f>+G1133*(IF(G1136&gt;0,2,0)+IF(G1137&gt;0,1,0))</f>
        <v>0</v>
      </c>
      <c r="H1142" s="2303">
        <v>0</v>
      </c>
      <c r="I1142" s="2360"/>
      <c r="J1142" s="2303" t="s">
        <v>6247</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6122</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6036</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5360</v>
      </c>
      <c r="E1148" s="2138" t="s">
        <v>2434</v>
      </c>
      <c r="F1148" s="2096" t="s">
        <v>2433</v>
      </c>
      <c r="G1148" s="2213">
        <f>+G1143</f>
        <v>0</v>
      </c>
      <c r="H1148" s="2208">
        <v>0</v>
      </c>
      <c r="I1148" s="2303"/>
      <c r="J1148" s="2303" t="s">
        <v>6248</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6123</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6036</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5360</v>
      </c>
      <c r="E1153" s="2138" t="s">
        <v>2434</v>
      </c>
      <c r="F1153" s="2096" t="s">
        <v>2433</v>
      </c>
      <c r="G1153" s="2213">
        <f>+G1149</f>
        <v>0</v>
      </c>
      <c r="H1153" s="2208">
        <v>0</v>
      </c>
      <c r="I1153" s="2303"/>
      <c r="J1153" s="2303" t="s">
        <v>6248</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6124</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6036</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5360</v>
      </c>
      <c r="E1159" s="2138" t="s">
        <v>2434</v>
      </c>
      <c r="F1159" s="2096" t="s">
        <v>2433</v>
      </c>
      <c r="G1159" s="2213">
        <f>G1154/2</f>
        <v>0</v>
      </c>
      <c r="H1159" s="2208">
        <v>0</v>
      </c>
      <c r="I1159" s="2303"/>
      <c r="J1159" s="2303" t="s">
        <v>6248</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6036</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5169</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5627</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5252</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5241</v>
      </c>
      <c r="E1170" s="2138" t="s">
        <v>5253</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5267</v>
      </c>
      <c r="E1171" s="2138" t="s">
        <v>5268</v>
      </c>
      <c r="F1171" s="2096" t="s">
        <v>2272</v>
      </c>
      <c r="G1171" s="2333">
        <f>G1163</f>
        <v>0</v>
      </c>
      <c r="H1171" s="2208">
        <v>0</v>
      </c>
      <c r="I1171" s="2208"/>
      <c r="J1171" s="2208" t="s">
        <v>6215</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5262</v>
      </c>
      <c r="E1172" s="2138" t="s">
        <v>5263</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6125</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6036</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5206</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5387</v>
      </c>
      <c r="E1178" s="2138" t="s">
        <v>5390</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6112</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6036</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5559</v>
      </c>
      <c r="C1181" s="2212"/>
      <c r="D1181" s="2096" t="s">
        <v>5547</v>
      </c>
      <c r="E1181" s="2138" t="s">
        <v>5560</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5712</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5626</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6036</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6249</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5613</v>
      </c>
      <c r="C1189" s="2212"/>
      <c r="D1189" s="2096">
        <v>0</v>
      </c>
      <c r="E1189" s="2138" t="s">
        <v>6250</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5619</v>
      </c>
      <c r="C1190" s="2212"/>
      <c r="D1190" s="2096">
        <v>0</v>
      </c>
      <c r="E1190" s="2138" t="s">
        <v>6251</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5621</v>
      </c>
      <c r="C1191" s="2212"/>
      <c r="D1191" s="2096">
        <v>0</v>
      </c>
      <c r="E1191" s="2138" t="s">
        <v>6252</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5476</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5486</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6036</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5710</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6126</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6036</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5642</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5640</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5175</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5719</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5714</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5487</v>
      </c>
      <c r="E1219" s="2138" t="s">
        <v>6253</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6034</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6016</v>
      </c>
      <c r="H1223" s="2056" t="s">
        <v>6017</v>
      </c>
      <c r="I1223" s="2563"/>
      <c r="J1223" s="2563"/>
      <c r="K1223" s="2564"/>
      <c r="L1223" s="2056" t="s">
        <v>6018</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6019</v>
      </c>
      <c r="I1224" s="2056" t="s">
        <v>6020</v>
      </c>
      <c r="J1224" s="2056" t="s">
        <v>6021</v>
      </c>
      <c r="K1224" s="2056" t="s">
        <v>6022</v>
      </c>
      <c r="L1224" s="2056" t="s">
        <v>6019</v>
      </c>
      <c r="M1224" s="2056" t="s">
        <v>6020</v>
      </c>
      <c r="N1224" s="2056" t="s">
        <v>6021</v>
      </c>
      <c r="O1224" s="2056" t="s">
        <v>6022</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5504</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5504</v>
      </c>
      <c r="E1227" s="2138" t="s">
        <v>6127</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5512</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5516</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6128</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5596</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6129</v>
      </c>
      <c r="C1233" s="2212">
        <f t="shared" si="210"/>
        <v>0</v>
      </c>
      <c r="D1233" s="2096" t="s">
        <v>1021</v>
      </c>
      <c r="E1233" s="2138" t="s">
        <v>5539</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6024</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6025</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6120</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5240</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5241</v>
      </c>
      <c r="E1250" s="2352" t="s">
        <v>5242</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5240</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5241</v>
      </c>
      <c r="E1255" s="2352" t="s">
        <v>5242</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6036</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6241</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6242</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6243</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5341</v>
      </c>
      <c r="C1264" s="2202"/>
      <c r="D1264" s="2096" t="s">
        <v>5342</v>
      </c>
      <c r="E1264" s="2138" t="s">
        <v>5343</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6130</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6036</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6131</v>
      </c>
      <c r="C1267" s="2202"/>
      <c r="D1267" s="2096">
        <v>0</v>
      </c>
      <c r="E1267" s="2138" t="s">
        <v>5160</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5341</v>
      </c>
      <c r="C1269" s="2202"/>
      <c r="D1269" s="2096" t="s">
        <v>5342</v>
      </c>
      <c r="E1269" s="2138" t="s">
        <v>5343</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6122</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6036</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5290</v>
      </c>
      <c r="C1275" s="2202"/>
      <c r="D1275" s="2096" t="s">
        <v>5067</v>
      </c>
      <c r="E1275" s="2138" t="s">
        <v>5291</v>
      </c>
      <c r="F1275" s="2096" t="s">
        <v>2433</v>
      </c>
      <c r="G1275" s="2370">
        <f>+G1270</f>
        <v>0</v>
      </c>
      <c r="H1275" s="2208">
        <v>0</v>
      </c>
      <c r="I1275" s="2303"/>
      <c r="J1275" s="2303" t="s">
        <v>6254</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6124</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6036</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5341</v>
      </c>
      <c r="C1281" s="2202"/>
      <c r="D1281" s="2096" t="s">
        <v>5342</v>
      </c>
      <c r="E1281" s="2138" t="s">
        <v>5343</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6036</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6096</v>
      </c>
      <c r="C1289" s="2363"/>
      <c r="D1289" s="2096" t="s">
        <v>5638</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6097</v>
      </c>
      <c r="C1290" s="2363"/>
      <c r="D1290" s="2096" t="s">
        <v>5639</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5169</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5627</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5252</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5241</v>
      </c>
      <c r="E1297" s="2138" t="s">
        <v>5253</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5267</v>
      </c>
      <c r="E1298" s="2138" t="s">
        <v>5268</v>
      </c>
      <c r="F1298" s="2096" t="s">
        <v>2272</v>
      </c>
      <c r="G1298" s="2370">
        <f>G1285</f>
        <v>0</v>
      </c>
      <c r="H1298" s="2208">
        <v>0</v>
      </c>
      <c r="I1298" s="2208"/>
      <c r="J1298" s="2208" t="s">
        <v>6215</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5262</v>
      </c>
      <c r="E1299" s="2138" t="s">
        <v>5263</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6125</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6036</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5206</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5387</v>
      </c>
      <c r="E1305" s="2138" t="s">
        <v>5390</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6112</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6036</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5573</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5557</v>
      </c>
      <c r="C1309" s="2202"/>
      <c r="D1309" s="2096" t="s">
        <v>5547</v>
      </c>
      <c r="E1309" s="2138" t="s">
        <v>5558</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5626</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6036</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5613</v>
      </c>
      <c r="C1314" s="2212"/>
      <c r="D1314" s="2096">
        <v>0</v>
      </c>
      <c r="E1314" s="2138" t="s">
        <v>5614</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5619</v>
      </c>
      <c r="C1315" s="2212"/>
      <c r="D1315" s="2096">
        <v>0</v>
      </c>
      <c r="E1315" s="2138" t="s">
        <v>5620</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5621</v>
      </c>
      <c r="C1316" s="2212"/>
      <c r="D1316" s="2096">
        <v>0</v>
      </c>
      <c r="E1316" s="2138" t="s">
        <v>5622</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5618</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6249</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5476</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5486</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6036</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5710</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6126</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6036</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6086</v>
      </c>
      <c r="C1335" s="2212"/>
      <c r="D1335" s="2096" t="s">
        <v>5641</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6081</v>
      </c>
      <c r="C1336" s="2212"/>
      <c r="D1336" s="2096" t="s">
        <v>5639</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5175</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5708</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5700</v>
      </c>
      <c r="C1344" s="2212"/>
      <c r="D1344" s="2096"/>
      <c r="E1344" s="2138" t="s">
        <v>5701</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5704</v>
      </c>
      <c r="C1345" s="2212"/>
      <c r="D1345" s="2096">
        <v>0</v>
      </c>
      <c r="E1345" s="2138" t="s">
        <v>5705</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5170</v>
      </c>
      <c r="C1346" s="2212"/>
      <c r="D1346" s="2096">
        <v>0</v>
      </c>
      <c r="E1346" s="2138" t="s">
        <v>5171</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6132</v>
      </c>
      <c r="C1347" s="2212"/>
      <c r="D1347" s="2096">
        <v>0</v>
      </c>
      <c r="E1347" s="2138" t="s">
        <v>5721</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6133</v>
      </c>
      <c r="C1348" s="2212"/>
      <c r="D1348" s="2096"/>
      <c r="E1348" s="2138" t="s">
        <v>5725</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5719</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5714</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5486</v>
      </c>
      <c r="E1351" s="2138" t="s">
        <v>6255</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5487</v>
      </c>
      <c r="E1352" s="2138" t="s">
        <v>6253</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6034</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6015</v>
      </c>
      <c r="C1356" s="2592" t="s">
        <v>1704</v>
      </c>
      <c r="D1356" s="2593" t="s">
        <v>2589</v>
      </c>
      <c r="E1356" s="2595" t="s">
        <v>2590</v>
      </c>
      <c r="F1356" s="2592" t="s">
        <v>2585</v>
      </c>
      <c r="G1356" s="2053" t="s">
        <v>6016</v>
      </c>
      <c r="H1356" s="2056" t="s">
        <v>6017</v>
      </c>
      <c r="I1356" s="2563"/>
      <c r="J1356" s="2563"/>
      <c r="K1356" s="2564"/>
      <c r="L1356" s="2056" t="s">
        <v>6018</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6019</v>
      </c>
      <c r="I1357" s="2056" t="s">
        <v>6020</v>
      </c>
      <c r="J1357" s="2056" t="s">
        <v>6021</v>
      </c>
      <c r="K1357" s="2056" t="s">
        <v>6022</v>
      </c>
      <c r="L1357" s="2056" t="s">
        <v>6019</v>
      </c>
      <c r="M1357" s="2056" t="s">
        <v>6020</v>
      </c>
      <c r="N1357" s="2056" t="s">
        <v>6021</v>
      </c>
      <c r="O1357" s="2056" t="s">
        <v>6022</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5505</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5512</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5516</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5599</v>
      </c>
      <c r="E1363" s="2138" t="s">
        <v>5600</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5599</v>
      </c>
      <c r="E1364" s="2138" t="s">
        <v>5600</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6134</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6024</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6135</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6120</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5240</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5241</v>
      </c>
      <c r="E1383" s="2352" t="s">
        <v>5242</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5240</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5241</v>
      </c>
      <c r="E1388" s="2352" t="s">
        <v>5242</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6036</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6256</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6242</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6243</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5360</v>
      </c>
      <c r="E1397" s="2138" t="s">
        <v>2434</v>
      </c>
      <c r="F1397" s="2096" t="s">
        <v>2433</v>
      </c>
      <c r="G1397" s="2214">
        <f>+G1389*1*0</f>
        <v>0</v>
      </c>
      <c r="H1397" s="2303">
        <v>0</v>
      </c>
      <c r="I1397" s="2360"/>
      <c r="J1397" s="2303" t="s">
        <v>6245</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5341</v>
      </c>
      <c r="C1398" s="2202"/>
      <c r="D1398" s="2096" t="s">
        <v>5342</v>
      </c>
      <c r="E1398" s="2138" t="s">
        <v>5343</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6122</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6036</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5292</v>
      </c>
      <c r="C1404" s="2202"/>
      <c r="D1404" s="2096" t="s">
        <v>5067</v>
      </c>
      <c r="E1404" s="2138" t="s">
        <v>5293</v>
      </c>
      <c r="F1404" s="2096" t="s">
        <v>2433</v>
      </c>
      <c r="G1404" s="2394">
        <f>+G1399</f>
        <v>0</v>
      </c>
      <c r="H1404" s="2208">
        <v>0</v>
      </c>
      <c r="I1404" s="2303"/>
      <c r="J1404" s="2303" t="s">
        <v>6257</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6136</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6036</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5341</v>
      </c>
      <c r="C1409" s="2202"/>
      <c r="D1409" s="2096" t="s">
        <v>5342</v>
      </c>
      <c r="E1409" s="2138" t="s">
        <v>5343</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6124</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6036</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5341</v>
      </c>
      <c r="C1415" s="2202"/>
      <c r="D1415" s="2096" t="s">
        <v>5342</v>
      </c>
      <c r="E1415" s="2138" t="s">
        <v>5343</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6036</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5638</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5216</v>
      </c>
      <c r="C1424" s="2202"/>
      <c r="D1424" s="2096" t="s">
        <v>5217</v>
      </c>
      <c r="E1424" s="2138" t="s">
        <v>5218</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5169</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5627</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5252</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5241</v>
      </c>
      <c r="E1430" s="2138" t="s">
        <v>5253</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5267</v>
      </c>
      <c r="E1431" s="2138" t="s">
        <v>5268</v>
      </c>
      <c r="F1431" s="2096" t="s">
        <v>2272</v>
      </c>
      <c r="G1431" s="2370">
        <f>G1419</f>
        <v>0</v>
      </c>
      <c r="H1431" s="2208">
        <v>0</v>
      </c>
      <c r="I1431" s="2208"/>
      <c r="J1431" s="2208" t="s">
        <v>6215</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5262</v>
      </c>
      <c r="E1432" s="2138" t="s">
        <v>5263</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6137</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5252</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5241</v>
      </c>
      <c r="E1440" s="2138" t="s">
        <v>5253</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5267</v>
      </c>
      <c r="E1441" s="2138" t="s">
        <v>5268</v>
      </c>
      <c r="F1441" s="2096" t="s">
        <v>2272</v>
      </c>
      <c r="G1441" s="2398">
        <f>G1419*0</f>
        <v>0</v>
      </c>
      <c r="H1441" s="2208">
        <v>0</v>
      </c>
      <c r="I1441" s="2208"/>
      <c r="J1441" s="2208" t="s">
        <v>6215</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5262</v>
      </c>
      <c r="E1442" s="2138" t="s">
        <v>5263</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6125</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6036</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5206</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5387</v>
      </c>
      <c r="E1448" s="2138" t="s">
        <v>5390</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6112</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6036</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5559</v>
      </c>
      <c r="C1451" s="2212"/>
      <c r="D1451" s="2096" t="s">
        <v>5547</v>
      </c>
      <c r="E1451" s="2138" t="s">
        <v>5560</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5712</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5626</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6113</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6036</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5569</v>
      </c>
      <c r="E1457" s="2138" t="s">
        <v>5573</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5712</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5626</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6036</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5613</v>
      </c>
      <c r="C1466" s="2212"/>
      <c r="D1466" s="2096">
        <v>0</v>
      </c>
      <c r="E1466" s="2138" t="s">
        <v>5614</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5619</v>
      </c>
      <c r="C1467" s="2212"/>
      <c r="D1467" s="2096">
        <v>0</v>
      </c>
      <c r="E1467" s="2138" t="s">
        <v>5620</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5621</v>
      </c>
      <c r="C1468" s="2212"/>
      <c r="D1468" s="2096">
        <v>0</v>
      </c>
      <c r="E1468" s="2138" t="s">
        <v>5622</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5618</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5476</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5486</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6036</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5710</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6258</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5710</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6036</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5644</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5641</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5711</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5175</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5708</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5719</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5714</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5488</v>
      </c>
      <c r="E1504" s="2138" t="s">
        <v>5489</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6034</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6015</v>
      </c>
      <c r="C1508" s="2592" t="s">
        <v>1704</v>
      </c>
      <c r="D1508" s="2593" t="s">
        <v>2589</v>
      </c>
      <c r="E1508" s="2595" t="s">
        <v>2590</v>
      </c>
      <c r="F1508" s="2592" t="s">
        <v>2585</v>
      </c>
      <c r="G1508" s="2053" t="s">
        <v>6016</v>
      </c>
      <c r="H1508" s="2056" t="s">
        <v>6017</v>
      </c>
      <c r="I1508" s="2563"/>
      <c r="J1508" s="2563"/>
      <c r="K1508" s="2564"/>
      <c r="L1508" s="2056" t="s">
        <v>6018</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6019</v>
      </c>
      <c r="I1509" s="2056" t="s">
        <v>6020</v>
      </c>
      <c r="J1509" s="2056" t="s">
        <v>6021</v>
      </c>
      <c r="K1509" s="2056" t="s">
        <v>6022</v>
      </c>
      <c r="L1509" s="2056" t="s">
        <v>6019</v>
      </c>
      <c r="M1509" s="2056" t="s">
        <v>6020</v>
      </c>
      <c r="N1509" s="2056" t="s">
        <v>6021</v>
      </c>
      <c r="O1509" s="2056" t="s">
        <v>6022</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5505</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5512</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5516</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5601</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6024</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6025</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6120</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5240</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5241</v>
      </c>
      <c r="E1533" s="2352" t="s">
        <v>5242</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5240</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5241</v>
      </c>
      <c r="E1538" s="2352" t="s">
        <v>5242</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6036</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6241</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6242</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6243</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5360</v>
      </c>
      <c r="E1547" s="2138" t="s">
        <v>6244</v>
      </c>
      <c r="F1547" s="2096" t="s">
        <v>2433</v>
      </c>
      <c r="G1547" s="2213">
        <f>+G1539*1</f>
        <v>0</v>
      </c>
      <c r="H1547" s="2303">
        <v>0</v>
      </c>
      <c r="I1547" s="2360"/>
      <c r="J1547" s="2303" t="s">
        <v>6245</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6121</v>
      </c>
      <c r="C1548" s="2202"/>
      <c r="D1548" s="2096" t="s">
        <v>5294</v>
      </c>
      <c r="E1548" s="2138" t="s">
        <v>6246</v>
      </c>
      <c r="F1548" s="2096" t="s">
        <v>2433</v>
      </c>
      <c r="G1548" s="2213">
        <f>+G1539*(IF(G1542&gt;0,2,0)+IF(G1543&gt;0,1,0))</f>
        <v>0</v>
      </c>
      <c r="H1548" s="2303">
        <v>0</v>
      </c>
      <c r="I1548" s="2360"/>
      <c r="J1548" s="2303" t="s">
        <v>6247</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6122</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6036</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5360</v>
      </c>
      <c r="E1554" s="2138" t="s">
        <v>2434</v>
      </c>
      <c r="F1554" s="2096" t="s">
        <v>2433</v>
      </c>
      <c r="G1554" s="2213">
        <f>+G1549</f>
        <v>0</v>
      </c>
      <c r="H1554" s="2208">
        <v>0</v>
      </c>
      <c r="I1554" s="2303"/>
      <c r="J1554" s="2303" t="s">
        <v>6248</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6123</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6036</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5360</v>
      </c>
      <c r="E1559" s="2138" t="s">
        <v>2434</v>
      </c>
      <c r="F1559" s="2096" t="s">
        <v>2433</v>
      </c>
      <c r="G1559" s="2213">
        <f>G1511</f>
        <v>0</v>
      </c>
      <c r="H1559" s="2208">
        <v>0</v>
      </c>
      <c r="I1559" s="2303"/>
      <c r="J1559" s="2303" t="s">
        <v>6248</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6124</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6036</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5360</v>
      </c>
      <c r="E1565" s="2138" t="s">
        <v>2434</v>
      </c>
      <c r="F1565" s="2096" t="s">
        <v>2433</v>
      </c>
      <c r="G1565" s="2213">
        <f>G1560/2</f>
        <v>0</v>
      </c>
      <c r="H1565" s="2208">
        <v>0</v>
      </c>
      <c r="I1565" s="2303"/>
      <c r="J1565" s="2303" t="s">
        <v>6248</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6036</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5169</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5627</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5252</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5241</v>
      </c>
      <c r="E1576" s="2138" t="s">
        <v>5253</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5267</v>
      </c>
      <c r="E1577" s="2138" t="s">
        <v>5268</v>
      </c>
      <c r="F1577" s="2096" t="s">
        <v>2272</v>
      </c>
      <c r="G1577" s="2333">
        <f>G1569</f>
        <v>0</v>
      </c>
      <c r="H1577" s="2208">
        <v>0</v>
      </c>
      <c r="I1577" s="2208"/>
      <c r="J1577" s="2208" t="s">
        <v>6215</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5262</v>
      </c>
      <c r="E1578" s="2138" t="s">
        <v>5263</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6125</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6036</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5206</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5387</v>
      </c>
      <c r="E1584" s="2138" t="s">
        <v>5390</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6112</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6036</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5559</v>
      </c>
      <c r="C1587" s="2212"/>
      <c r="D1587" s="2096" t="s">
        <v>5547</v>
      </c>
      <c r="E1587" s="2138" t="s">
        <v>6259</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5712</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5626</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6066</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6036</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5613</v>
      </c>
      <c r="C1595" s="2212"/>
      <c r="D1595" s="2096">
        <v>0</v>
      </c>
      <c r="E1595" s="2138" t="s">
        <v>5614</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5619</v>
      </c>
      <c r="C1596" s="2212"/>
      <c r="D1596" s="2096">
        <v>0</v>
      </c>
      <c r="E1596" s="2138" t="s">
        <v>5620</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5621</v>
      </c>
      <c r="C1597" s="2212"/>
      <c r="D1597" s="2096">
        <v>0</v>
      </c>
      <c r="E1597" s="2138" t="s">
        <v>5622</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5476</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5486</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6036</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5710</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6036</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5645</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5642</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5175</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5719</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6260</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5488</v>
      </c>
      <c r="E1625" s="2138" t="s">
        <v>5489</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6034</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6015</v>
      </c>
      <c r="C1629" s="2592" t="s">
        <v>1704</v>
      </c>
      <c r="D1629" s="2593" t="s">
        <v>2589</v>
      </c>
      <c r="E1629" s="2595" t="s">
        <v>2590</v>
      </c>
      <c r="F1629" s="2592" t="s">
        <v>2585</v>
      </c>
      <c r="G1629" s="2053" t="s">
        <v>6016</v>
      </c>
      <c r="H1629" s="2056" t="s">
        <v>6017</v>
      </c>
      <c r="I1629" s="2563"/>
      <c r="J1629" s="2563"/>
      <c r="K1629" s="2564"/>
      <c r="L1629" s="2056" t="s">
        <v>6018</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6019</v>
      </c>
      <c r="I1630" s="2056" t="s">
        <v>6020</v>
      </c>
      <c r="J1630" s="2056" t="s">
        <v>6021</v>
      </c>
      <c r="K1630" s="2056" t="s">
        <v>6022</v>
      </c>
      <c r="L1630" s="2056" t="s">
        <v>6019</v>
      </c>
      <c r="M1630" s="2056" t="s">
        <v>6020</v>
      </c>
      <c r="N1630" s="2056" t="s">
        <v>6021</v>
      </c>
      <c r="O1630" s="2056" t="s">
        <v>6022</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5508</v>
      </c>
      <c r="E1632" s="2399" t="s">
        <v>6261</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5545</v>
      </c>
      <c r="C1633" s="2212">
        <f t="shared" ref="C1633:C1643" si="311">IF(G1633&gt;0,C1632+1,C1632)</f>
        <v>0</v>
      </c>
      <c r="D1633" s="2096" t="s">
        <v>5543</v>
      </c>
      <c r="E1633" s="2399" t="s">
        <v>5546</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5512</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6138</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5516</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5516</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6138</v>
      </c>
      <c r="Q1637" s="2210"/>
      <c r="R1637" s="2210"/>
      <c r="S1637" s="2210"/>
    </row>
    <row r="1638" spans="1:19" s="2049" customFormat="1" outlineLevel="1">
      <c r="A1638" s="2126" t="str">
        <f t="shared" si="306"/>
        <v/>
      </c>
      <c r="B1638" s="2301" t="s">
        <v>5605</v>
      </c>
      <c r="C1638" s="2212">
        <f t="shared" si="311"/>
        <v>0</v>
      </c>
      <c r="D1638" s="2096" t="s">
        <v>5602</v>
      </c>
      <c r="E1638" s="2138" t="s">
        <v>5606</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5599</v>
      </c>
      <c r="E1639" s="2138" t="s">
        <v>5600</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6139</v>
      </c>
      <c r="C1640" s="2212">
        <f t="shared" si="311"/>
        <v>0</v>
      </c>
      <c r="D1640" s="2096" t="s">
        <v>5527</v>
      </c>
      <c r="E1640" s="2138" t="s">
        <v>5528</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5525</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6024</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6025</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6120</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5240</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5241</v>
      </c>
      <c r="E1658" s="2352" t="s">
        <v>5242</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5240</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5241</v>
      </c>
      <c r="E1663" s="2352" t="s">
        <v>5242</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6036</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6256</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6242</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6243</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5341</v>
      </c>
      <c r="C1672" s="2202"/>
      <c r="D1672" s="2096" t="s">
        <v>5342</v>
      </c>
      <c r="E1672" s="2138" t="s">
        <v>5343</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6140</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6036</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5288</v>
      </c>
      <c r="C1679" s="2202"/>
      <c r="D1679" s="2096" t="s">
        <v>5067</v>
      </c>
      <c r="E1679" s="2138" t="s">
        <v>5289</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6036</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6141</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6262</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5337</v>
      </c>
      <c r="E1687" s="2138" t="s">
        <v>5338</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6142</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6036</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6141</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6262</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5187</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5337</v>
      </c>
      <c r="E1696" s="2138" t="s">
        <v>5338</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6143</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6036</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5323</v>
      </c>
      <c r="C1704" s="2202"/>
      <c r="D1704" s="2096" t="s">
        <v>5315</v>
      </c>
      <c r="E1704" s="2138" t="s">
        <v>5324</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6122</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6036</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6144</v>
      </c>
      <c r="C1710" s="2202"/>
      <c r="D1710" s="2096" t="s">
        <v>5067</v>
      </c>
      <c r="E1710" s="2138" t="s">
        <v>5293</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6036</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5341</v>
      </c>
      <c r="C1715" s="2202"/>
      <c r="D1715" s="2096" t="s">
        <v>5342</v>
      </c>
      <c r="E1715" s="2138" t="s">
        <v>5343</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6124</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6036</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5341</v>
      </c>
      <c r="C1721" s="2202"/>
      <c r="D1721" s="2096" t="s">
        <v>5342</v>
      </c>
      <c r="E1721" s="2138" t="s">
        <v>5343</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6036</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6111</v>
      </c>
      <c r="C1728" s="2202"/>
      <c r="D1728" s="2096" t="s">
        <v>5638</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5169</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5627</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6137</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5252</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5241</v>
      </c>
      <c r="E1740" s="2138" t="s">
        <v>5253</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5267</v>
      </c>
      <c r="E1741" s="2138" t="s">
        <v>5268</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5262</v>
      </c>
      <c r="E1742" s="2138" t="s">
        <v>5263</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6125</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6036</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5206</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5387</v>
      </c>
      <c r="E1748" s="2138" t="s">
        <v>5390</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6145</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6036</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5163</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5164</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6146</v>
      </c>
      <c r="C1753" s="2212"/>
      <c r="D1753" s="2096">
        <v>0</v>
      </c>
      <c r="E1753" s="2138" t="s">
        <v>5400</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5401</v>
      </c>
      <c r="C1754" s="2202"/>
      <c r="D1754" s="2096">
        <v>0</v>
      </c>
      <c r="E1754" s="2138" t="s">
        <v>5402</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5394</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5395</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5387</v>
      </c>
      <c r="E1757" s="2138" t="s">
        <v>5390</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5387</v>
      </c>
      <c r="E1758" s="2138" t="s">
        <v>5388</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6147</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6036</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5219</v>
      </c>
      <c r="C1761" s="2212"/>
      <c r="D1761" s="2096" t="s">
        <v>5220</v>
      </c>
      <c r="E1761" s="2138" t="s">
        <v>5221</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5280</v>
      </c>
      <c r="C1762" s="2212"/>
      <c r="D1762" s="2096" t="s">
        <v>5281</v>
      </c>
      <c r="E1762" s="2138" t="s">
        <v>5282</v>
      </c>
      <c r="F1762" s="2096" t="s">
        <v>5283</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6263</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6148</v>
      </c>
      <c r="C1766" s="2202"/>
      <c r="D1766" s="2096">
        <v>0</v>
      </c>
      <c r="E1766" s="2138" t="s">
        <v>6264</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6265</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6266</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6146</v>
      </c>
      <c r="C1769" s="2202"/>
      <c r="D1769" s="2096">
        <v>0</v>
      </c>
      <c r="E1769" s="2138" t="s">
        <v>6267</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5403</v>
      </c>
      <c r="C1771" s="2202"/>
      <c r="D1771" s="2096" t="s">
        <v>5404</v>
      </c>
      <c r="E1771" s="2138" t="s">
        <v>5405</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5394</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5387</v>
      </c>
      <c r="E1773" s="2138" t="s">
        <v>5390</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5387</v>
      </c>
      <c r="E1774" s="2138" t="s">
        <v>5388</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5396</v>
      </c>
      <c r="C1775" s="2212"/>
      <c r="D1775" s="2096" t="s">
        <v>5397</v>
      </c>
      <c r="E1775" s="2138" t="s">
        <v>5398</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6112</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6036</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5555</v>
      </c>
      <c r="C1778" s="2212"/>
      <c r="D1778" s="2096" t="s">
        <v>5547</v>
      </c>
      <c r="E1778" s="2138" t="s">
        <v>5556</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5712</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5626</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5647</v>
      </c>
      <c r="C1783" s="2212"/>
      <c r="D1783" s="2096" t="s">
        <v>5637</v>
      </c>
      <c r="E1783" s="2138" t="s">
        <v>5648</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6149</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6036</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6150</v>
      </c>
      <c r="C1786" s="2212"/>
      <c r="D1786" s="2096" t="s">
        <v>5569</v>
      </c>
      <c r="E1786" s="2138" t="s">
        <v>5573</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5712</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5626</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6151</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6152</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6153</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5719</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5714</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5486</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6154</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6036</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5613</v>
      </c>
      <c r="C1808" s="2212"/>
      <c r="D1808" s="2096">
        <v>0</v>
      </c>
      <c r="E1808" s="2138" t="s">
        <v>5614</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5619</v>
      </c>
      <c r="C1809" s="2212"/>
      <c r="D1809" s="2096">
        <v>0</v>
      </c>
      <c r="E1809" s="2138" t="s">
        <v>5620</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5621</v>
      </c>
      <c r="C1810" s="2212"/>
      <c r="D1810" s="2096">
        <v>0</v>
      </c>
      <c r="E1810" s="2138" t="s">
        <v>5622</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5621</v>
      </c>
      <c r="C1811" s="2212"/>
      <c r="D1811" s="2096">
        <v>0</v>
      </c>
      <c r="E1811" s="2138" t="s">
        <v>5622</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5486</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5476</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6155</v>
      </c>
      <c r="C1815" s="2212"/>
      <c r="D1815" s="2096">
        <v>0</v>
      </c>
      <c r="E1815" s="2138" t="s">
        <v>5372</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5373</v>
      </c>
      <c r="C1816" s="2212"/>
      <c r="D1816" s="2096">
        <v>0</v>
      </c>
      <c r="E1816" s="2138" t="s">
        <v>6268</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5468</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5375</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6156</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6036</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6157</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6158</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5782</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5647</v>
      </c>
      <c r="C1825" s="2212"/>
      <c r="D1825" s="2096" t="s">
        <v>5637</v>
      </c>
      <c r="E1825" s="2303" t="s">
        <v>5648</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5462</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5714</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5186</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5569</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5719</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6158</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6159</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6269</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6270</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6271</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6146</v>
      </c>
      <c r="C1848" s="94"/>
      <c r="D1848" s="759"/>
      <c r="E1848" s="2460" t="s">
        <v>6272</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6160</v>
      </c>
      <c r="C1852" s="94"/>
      <c r="D1852" s="759" t="s">
        <v>5259</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5249</v>
      </c>
      <c r="E1853" s="2460" t="s">
        <v>5250</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5243</v>
      </c>
      <c r="E1854" s="2460" t="s">
        <v>5244</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5387</v>
      </c>
      <c r="E1855" s="2460" t="s">
        <v>6273</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6161</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5204</v>
      </c>
      <c r="C1858" s="94"/>
      <c r="D1858" s="759"/>
      <c r="E1858" s="2460" t="s">
        <v>5205</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6160</v>
      </c>
      <c r="C1865" s="94"/>
      <c r="D1865" s="759" t="s">
        <v>5259</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6162</v>
      </c>
      <c r="C1866" s="94"/>
      <c r="D1866" s="759" t="s">
        <v>5495</v>
      </c>
      <c r="E1866" s="2460" t="s">
        <v>5496</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5249</v>
      </c>
      <c r="E1867" s="2460" t="s">
        <v>6274</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5243</v>
      </c>
      <c r="E1868" s="2460" t="s">
        <v>5244</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6036</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5710</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6036</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6275</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5669</v>
      </c>
      <c r="C1880" s="2212"/>
      <c r="D1880" s="2096" t="s">
        <v>5645</v>
      </c>
      <c r="E1880" s="2138" t="s">
        <v>5664</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5644</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5710</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5710</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5174</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5706</v>
      </c>
      <c r="C1889" s="2212"/>
      <c r="D1889" s="2096">
        <v>0</v>
      </c>
      <c r="E1889" s="2138" t="s">
        <v>5707</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5719</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5257</v>
      </c>
      <c r="E1892" s="2138" t="s">
        <v>5258</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5487</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5490</v>
      </c>
      <c r="C1894" s="2212"/>
      <c r="D1894" s="2096" t="s">
        <v>5491</v>
      </c>
      <c r="E1894" s="2138" t="s">
        <v>5492</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6034</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6208</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6015</v>
      </c>
      <c r="C1898" s="2592" t="s">
        <v>1704</v>
      </c>
      <c r="D1898" s="2593" t="s">
        <v>2589</v>
      </c>
      <c r="E1898" s="2595" t="s">
        <v>2590</v>
      </c>
      <c r="F1898" s="2592" t="s">
        <v>2585</v>
      </c>
      <c r="G1898" s="2053" t="s">
        <v>6016</v>
      </c>
      <c r="H1898" s="2056" t="s">
        <v>6017</v>
      </c>
      <c r="I1898" s="2563"/>
      <c r="J1898" s="2563"/>
      <c r="K1898" s="2564"/>
      <c r="L1898" s="2056" t="s">
        <v>6018</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6019</v>
      </c>
      <c r="I1899" s="2056" t="s">
        <v>6020</v>
      </c>
      <c r="J1899" s="2056" t="s">
        <v>6021</v>
      </c>
      <c r="K1899" s="2056" t="s">
        <v>6022</v>
      </c>
      <c r="L1899" s="2056" t="s">
        <v>6019</v>
      </c>
      <c r="M1899" s="2056" t="s">
        <v>6020</v>
      </c>
      <c r="N1899" s="2056" t="s">
        <v>6021</v>
      </c>
      <c r="O1899" s="2056" t="s">
        <v>6022</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5506</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5512</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5516</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5602</v>
      </c>
      <c r="E1905" s="2138" t="s">
        <v>5603</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5599</v>
      </c>
      <c r="E1906" s="2138" t="s">
        <v>5600</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5535</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6024</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6025</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6120</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5240</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5241</v>
      </c>
      <c r="E1925" s="2352" t="s">
        <v>5242</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5240</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5241</v>
      </c>
      <c r="E1930" s="2352" t="s">
        <v>5242</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6036</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5754</v>
      </c>
      <c r="C1933" s="2202"/>
      <c r="D1933" s="2096">
        <v>0</v>
      </c>
      <c r="E1933" s="2138" t="s">
        <v>5755</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5756</v>
      </c>
      <c r="C1934" s="2202"/>
      <c r="D1934" s="2096">
        <v>0</v>
      </c>
      <c r="E1934" s="2138" t="s">
        <v>5757</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5760</v>
      </c>
      <c r="C1935" s="2202"/>
      <c r="D1935" s="2096">
        <v>0</v>
      </c>
      <c r="E1935" s="2138" t="s">
        <v>5761</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5762</v>
      </c>
      <c r="C1936" s="2202"/>
      <c r="D1936" s="2096">
        <v>0</v>
      </c>
      <c r="E1936" s="2138" t="s">
        <v>5763</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5764</v>
      </c>
      <c r="C1937" s="2202"/>
      <c r="D1937" s="2096">
        <v>0</v>
      </c>
      <c r="E1937" s="2138" t="s">
        <v>5765</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5768</v>
      </c>
      <c r="C1938" s="2202"/>
      <c r="D1938" s="2096">
        <v>0</v>
      </c>
      <c r="E1938" s="2138" t="s">
        <v>5769</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5770</v>
      </c>
      <c r="C1939" s="2202"/>
      <c r="D1939" s="2096">
        <v>0</v>
      </c>
      <c r="E1939" s="2138" t="s">
        <v>5771</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5774</v>
      </c>
      <c r="C1940" s="2202"/>
      <c r="D1940" s="2096">
        <v>0</v>
      </c>
      <c r="E1940" s="2138" t="s">
        <v>5775</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5776</v>
      </c>
      <c r="C1941" s="2202"/>
      <c r="D1941" s="2096">
        <v>0</v>
      </c>
      <c r="E1941" s="2138" t="s">
        <v>5777</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5780</v>
      </c>
      <c r="C1942" s="2202"/>
      <c r="D1942" s="2096">
        <v>0</v>
      </c>
      <c r="E1942" s="2138" t="s">
        <v>5781</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5341</v>
      </c>
      <c r="C1950" s="2202"/>
      <c r="D1950" s="2096" t="s">
        <v>5342</v>
      </c>
      <c r="E1950" s="2138" t="s">
        <v>5343</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6140</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6036</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6163</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6164</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6144</v>
      </c>
      <c r="C1958" s="2202"/>
      <c r="D1958" s="2096" t="s">
        <v>5067</v>
      </c>
      <c r="E1958" s="2138" t="s">
        <v>5293</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6165</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6036</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5341</v>
      </c>
      <c r="C1965" s="2202"/>
      <c r="D1965" s="2096" t="s">
        <v>5342</v>
      </c>
      <c r="E1965" s="2138" t="s">
        <v>5343</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6036</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6111</v>
      </c>
      <c r="C1972" s="2202"/>
      <c r="D1972" s="2096" t="s">
        <v>5638</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5169</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5627</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6137</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5252</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5241</v>
      </c>
      <c r="E1986" s="2138" t="s">
        <v>5253</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5267</v>
      </c>
      <c r="E1987" s="2138" t="s">
        <v>5268</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5262</v>
      </c>
      <c r="E1988" s="2138" t="s">
        <v>5263</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6112</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6036</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5557</v>
      </c>
      <c r="C1991" s="2212"/>
      <c r="D1991" s="2096" t="s">
        <v>5547</v>
      </c>
      <c r="E1991" s="2138" t="s">
        <v>5558</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5712</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5626</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6149</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6036</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6150</v>
      </c>
      <c r="C1997" s="2212"/>
      <c r="D1997" s="2096" t="s">
        <v>5569</v>
      </c>
      <c r="E1997" s="2138" t="s">
        <v>5573</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5712</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5626</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6151</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6152</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6153</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5719</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5714</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5486</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6166</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6036</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6249</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5613</v>
      </c>
      <c r="C2018" s="2212"/>
      <c r="D2018" s="2096">
        <v>0</v>
      </c>
      <c r="E2018" s="2138" t="s">
        <v>5614</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5619</v>
      </c>
      <c r="C2019" s="2212"/>
      <c r="D2019" s="2096">
        <v>0</v>
      </c>
      <c r="E2019" s="2138" t="s">
        <v>5620</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5621</v>
      </c>
      <c r="C2020" s="2212"/>
      <c r="D2020" s="2096">
        <v>0</v>
      </c>
      <c r="E2020" s="2138" t="s">
        <v>5622</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6167</v>
      </c>
      <c r="C2021" s="2212"/>
      <c r="D2021" s="2096"/>
      <c r="E2021" s="2138" t="s">
        <v>5612</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5476</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5486</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6036</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5710</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6168</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6036</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5641</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5644</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5710</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5174</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5706</v>
      </c>
      <c r="C2045" s="2212"/>
      <c r="D2045" s="2096">
        <v>0</v>
      </c>
      <c r="E2045" s="2138" t="s">
        <v>5707</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5719</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5714</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5487</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5488</v>
      </c>
      <c r="E2050" s="2138" t="s">
        <v>5489</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6034</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6015</v>
      </c>
      <c r="C2054" s="2592" t="s">
        <v>1704</v>
      </c>
      <c r="D2054" s="2593" t="s">
        <v>2589</v>
      </c>
      <c r="E2054" s="2595" t="s">
        <v>2590</v>
      </c>
      <c r="F2054" s="2592" t="s">
        <v>2585</v>
      </c>
      <c r="G2054" s="2053" t="s">
        <v>6016</v>
      </c>
      <c r="H2054" s="2056" t="s">
        <v>6017</v>
      </c>
      <c r="I2054" s="2563"/>
      <c r="J2054" s="2563"/>
      <c r="K2054" s="2564"/>
      <c r="L2054" s="2056" t="s">
        <v>6018</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6019</v>
      </c>
      <c r="I2055" s="2056" t="s">
        <v>6020</v>
      </c>
      <c r="J2055" s="2056" t="s">
        <v>6021</v>
      </c>
      <c r="K2055" s="2056" t="s">
        <v>6022</v>
      </c>
      <c r="L2055" s="2056" t="s">
        <v>6019</v>
      </c>
      <c r="M2055" s="2056" t="s">
        <v>6020</v>
      </c>
      <c r="N2055" s="2056" t="s">
        <v>6021</v>
      </c>
      <c r="O2055" s="2056" t="s">
        <v>6022</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5506</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5512</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5512</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6138</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5516</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5516</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6138</v>
      </c>
      <c r="Q2062" s="2382"/>
      <c r="R2062" s="2382"/>
      <c r="S2062" s="2382"/>
    </row>
    <row r="2063" spans="1:19" s="2049" customFormat="1" outlineLevel="1">
      <c r="A2063" s="2126" t="str">
        <f t="shared" si="400"/>
        <v/>
      </c>
      <c r="B2063" s="2301" t="s">
        <v>1458</v>
      </c>
      <c r="C2063" s="2212">
        <f>IF(G2063&gt;0,C2061+1,C2061)</f>
        <v>0</v>
      </c>
      <c r="D2063" s="2096" t="s">
        <v>5602</v>
      </c>
      <c r="E2063" s="2138" t="s">
        <v>5603</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5599</v>
      </c>
      <c r="E2064" s="2138" t="s">
        <v>5600</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5535</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6024</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6025</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6120</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5240</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5241</v>
      </c>
      <c r="E2083" s="2352" t="s">
        <v>5242</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5240</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5241</v>
      </c>
      <c r="E2088" s="2352" t="s">
        <v>5242</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6036</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5754</v>
      </c>
      <c r="C2091" s="2202"/>
      <c r="D2091" s="2096">
        <v>0</v>
      </c>
      <c r="E2091" s="2138" t="s">
        <v>5755</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5756</v>
      </c>
      <c r="C2092" s="2202"/>
      <c r="D2092" s="2096">
        <v>0</v>
      </c>
      <c r="E2092" s="2138" t="s">
        <v>5757</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5760</v>
      </c>
      <c r="C2093" s="2202"/>
      <c r="D2093" s="2096">
        <v>0</v>
      </c>
      <c r="E2093" s="2138" t="s">
        <v>5761</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5762</v>
      </c>
      <c r="C2094" s="2202"/>
      <c r="D2094" s="2096">
        <v>0</v>
      </c>
      <c r="E2094" s="2138" t="s">
        <v>5763</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5764</v>
      </c>
      <c r="C2095" s="2202"/>
      <c r="D2095" s="2096">
        <v>0</v>
      </c>
      <c r="E2095" s="2138" t="s">
        <v>5765</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5768</v>
      </c>
      <c r="C2096" s="2202"/>
      <c r="D2096" s="2096">
        <v>0</v>
      </c>
      <c r="E2096" s="2138" t="s">
        <v>5769</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5770</v>
      </c>
      <c r="C2097" s="2202"/>
      <c r="D2097" s="2096">
        <v>0</v>
      </c>
      <c r="E2097" s="2138" t="s">
        <v>5771</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5774</v>
      </c>
      <c r="C2098" s="2202"/>
      <c r="D2098" s="2096">
        <v>0</v>
      </c>
      <c r="E2098" s="2138" t="s">
        <v>5775</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5776</v>
      </c>
      <c r="C2099" s="2202"/>
      <c r="D2099" s="2096">
        <v>0</v>
      </c>
      <c r="E2099" s="2138" t="s">
        <v>5777</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5780</v>
      </c>
      <c r="C2100" s="2202"/>
      <c r="D2100" s="2096">
        <v>0</v>
      </c>
      <c r="E2100" s="2138" t="s">
        <v>5781</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5341</v>
      </c>
      <c r="C2108" s="2202"/>
      <c r="D2108" s="2096" t="s">
        <v>5342</v>
      </c>
      <c r="E2108" s="2138" t="s">
        <v>5343</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6140</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6036</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6163</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6164</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6144</v>
      </c>
      <c r="C2116" s="2202"/>
      <c r="D2116" s="2096" t="s">
        <v>5067</v>
      </c>
      <c r="E2116" s="2138" t="s">
        <v>5293</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6165</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6036</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5341</v>
      </c>
      <c r="C2123" s="2202"/>
      <c r="D2123" s="2096" t="s">
        <v>5342</v>
      </c>
      <c r="E2123" s="2138" t="s">
        <v>5343</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6036</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6111</v>
      </c>
      <c r="C2130" s="2202"/>
      <c r="D2130" s="2096" t="s">
        <v>5638</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5169</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5627</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6137</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5252</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5241</v>
      </c>
      <c r="E2144" s="2138" t="s">
        <v>5253</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5267</v>
      </c>
      <c r="E2145" s="2138" t="s">
        <v>5268</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5262</v>
      </c>
      <c r="E2146" s="2138" t="s">
        <v>5263</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6112</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6036</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5557</v>
      </c>
      <c r="C2149" s="2212"/>
      <c r="D2149" s="2096" t="s">
        <v>5547</v>
      </c>
      <c r="E2149" s="2138" t="s">
        <v>5558</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5712</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5626</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6149</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6036</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6150</v>
      </c>
      <c r="C2155" s="2212"/>
      <c r="D2155" s="2096" t="s">
        <v>5569</v>
      </c>
      <c r="E2155" s="2138" t="s">
        <v>5573</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5712</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5626</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6151</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6152</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6153</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5719</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5714</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5486</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6166</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6036</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6249</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5613</v>
      </c>
      <c r="C2176" s="2212"/>
      <c r="D2176" s="2096">
        <v>0</v>
      </c>
      <c r="E2176" s="2138" t="s">
        <v>5614</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5619</v>
      </c>
      <c r="C2177" s="2212"/>
      <c r="D2177" s="2096">
        <v>0</v>
      </c>
      <c r="E2177" s="2138" t="s">
        <v>5620</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5621</v>
      </c>
      <c r="C2178" s="2212"/>
      <c r="D2178" s="2096">
        <v>0</v>
      </c>
      <c r="E2178" s="2138" t="s">
        <v>5622</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6167</v>
      </c>
      <c r="C2179" s="2212"/>
      <c r="D2179" s="2096"/>
      <c r="E2179" s="2138" t="s">
        <v>5612</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5476</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5486</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6036</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5710</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6168</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6036</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5641</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5644</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5710</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5174</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5706</v>
      </c>
      <c r="C2203" s="2212"/>
      <c r="D2203" s="2096">
        <v>0</v>
      </c>
      <c r="E2203" s="2138" t="s">
        <v>5707</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5719</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5714</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5487</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5488</v>
      </c>
      <c r="E2208" s="2138" t="s">
        <v>5489</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6034</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6015</v>
      </c>
      <c r="C2240" s="2592" t="s">
        <v>1704</v>
      </c>
      <c r="D2240" s="2593" t="s">
        <v>2589</v>
      </c>
      <c r="E2240" s="2595" t="s">
        <v>2590</v>
      </c>
      <c r="F2240" s="2592" t="s">
        <v>2585</v>
      </c>
      <c r="G2240" s="2053" t="s">
        <v>6016</v>
      </c>
      <c r="H2240" s="2056" t="s">
        <v>6017</v>
      </c>
      <c r="I2240" s="2563"/>
      <c r="J2240" s="2563"/>
      <c r="K2240" s="2564"/>
      <c r="L2240" s="2056" t="s">
        <v>6018</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6019</v>
      </c>
      <c r="I2241" s="2056" t="s">
        <v>6020</v>
      </c>
      <c r="J2241" s="2056" t="s">
        <v>6021</v>
      </c>
      <c r="K2241" s="2056" t="s">
        <v>6022</v>
      </c>
      <c r="L2241" s="2056" t="s">
        <v>6019</v>
      </c>
      <c r="M2241" s="2056" t="s">
        <v>6020</v>
      </c>
      <c r="N2241" s="2056" t="s">
        <v>6021</v>
      </c>
      <c r="O2241" s="2056" t="s">
        <v>6022</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5506</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5512</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5516</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5602</v>
      </c>
      <c r="E2248" s="2138" t="s">
        <v>5603</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5593</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5590</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6024</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6025</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6120</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5240</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5241</v>
      </c>
      <c r="E2271" s="2352" t="s">
        <v>5242</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5240</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5241</v>
      </c>
      <c r="E2276" s="2352" t="s">
        <v>5242</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6036</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6256</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6242</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6243</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5341</v>
      </c>
      <c r="C2285" s="2202"/>
      <c r="D2285" s="2096" t="s">
        <v>5342</v>
      </c>
      <c r="E2285" s="2138" t="s">
        <v>5343</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6121</v>
      </c>
      <c r="C2286" s="2202"/>
      <c r="D2286" s="2096" t="s">
        <v>5294</v>
      </c>
      <c r="E2286" s="2138" t="s">
        <v>5295</v>
      </c>
      <c r="F2286" s="2096" t="s">
        <v>2433</v>
      </c>
      <c r="G2286" s="2213"/>
      <c r="H2286" s="2303">
        <v>0</v>
      </c>
      <c r="I2286" s="2360"/>
      <c r="J2286" s="2303" t="s">
        <v>6247</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6122</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6036</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6169</v>
      </c>
      <c r="C2292" s="2202"/>
      <c r="D2292" s="2096" t="s">
        <v>5067</v>
      </c>
      <c r="E2292" s="2138" t="s">
        <v>5293</v>
      </c>
      <c r="F2292" s="2096" t="s">
        <v>2433</v>
      </c>
      <c r="G2292" s="2302">
        <f>+G2287</f>
        <v>0</v>
      </c>
      <c r="H2292" s="2208">
        <v>0</v>
      </c>
      <c r="I2292" s="2303"/>
      <c r="J2292" s="2303" t="s">
        <v>6257</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6036</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5341</v>
      </c>
      <c r="C2297" s="2202"/>
      <c r="D2297" s="2096" t="s">
        <v>5342</v>
      </c>
      <c r="E2297" s="2138" t="s">
        <v>5343</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6124</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6036</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5341</v>
      </c>
      <c r="C2303" s="2202"/>
      <c r="D2303" s="2096" t="s">
        <v>5342</v>
      </c>
      <c r="E2303" s="2138" t="s">
        <v>5343</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6036</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6111</v>
      </c>
      <c r="C2310" s="2202"/>
      <c r="D2310" s="2096" t="s">
        <v>5638</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5169</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5627</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6137</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5252</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5241</v>
      </c>
      <c r="E2324" s="2138" t="s">
        <v>5253</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5267</v>
      </c>
      <c r="E2325" s="2138" t="s">
        <v>5268</v>
      </c>
      <c r="F2325" s="2096" t="s">
        <v>2379</v>
      </c>
      <c r="G2325" s="2492">
        <f>G2307</f>
        <v>0</v>
      </c>
      <c r="H2325" s="2208">
        <v>0</v>
      </c>
      <c r="I2325" s="2208"/>
      <c r="J2325" s="2208" t="s">
        <v>6215</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5262</v>
      </c>
      <c r="E2326" s="2138" t="s">
        <v>5263</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6170</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6036</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5206</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5387</v>
      </c>
      <c r="E2332" s="2138" t="s">
        <v>5390</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6112</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6036</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5557</v>
      </c>
      <c r="C2335" s="2212"/>
      <c r="D2335" s="2096" t="s">
        <v>5547</v>
      </c>
      <c r="E2335" s="2138" t="s">
        <v>5558</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5712</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5626</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6113</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6036</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6150</v>
      </c>
      <c r="C2341" s="2212"/>
      <c r="D2341" s="2096" t="s">
        <v>5569</v>
      </c>
      <c r="E2341" s="2138" t="s">
        <v>5573</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5712</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5626</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6166</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6036</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5613</v>
      </c>
      <c r="C2348" s="2212"/>
      <c r="D2348" s="2096">
        <v>0</v>
      </c>
      <c r="E2348" s="2138" t="s">
        <v>5614</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5619</v>
      </c>
      <c r="C2349" s="2212"/>
      <c r="D2349" s="2096">
        <v>0</v>
      </c>
      <c r="E2349" s="2138" t="s">
        <v>5620</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5621</v>
      </c>
      <c r="C2350" s="2212"/>
      <c r="D2350" s="2096">
        <v>0</v>
      </c>
      <c r="E2350" s="2138" t="s">
        <v>5622</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6167</v>
      </c>
      <c r="C2351" s="2212"/>
      <c r="D2351" s="2096"/>
      <c r="E2351" s="2138" t="s">
        <v>5612</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6249</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5476</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5486</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6036</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5710</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6168</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6036</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6061</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5642</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6171</v>
      </c>
      <c r="C2369" s="2212"/>
      <c r="D2369" s="2096" t="s">
        <v>5645</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6172</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5711</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6173</v>
      </c>
      <c r="C2377" s="2212"/>
      <c r="D2377" s="2096">
        <v>0</v>
      </c>
      <c r="E2377" s="2138" t="s">
        <v>5175</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5708</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5719</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5714</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5488</v>
      </c>
      <c r="E2384" s="2138" t="s">
        <v>5489</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6034</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6015</v>
      </c>
      <c r="C2388" s="2592" t="s">
        <v>1704</v>
      </c>
      <c r="D2388" s="2593" t="s">
        <v>2589</v>
      </c>
      <c r="E2388" s="2595" t="s">
        <v>2590</v>
      </c>
      <c r="F2388" s="2592" t="s">
        <v>2585</v>
      </c>
      <c r="G2388" s="2053" t="s">
        <v>6016</v>
      </c>
      <c r="H2388" s="2056" t="s">
        <v>6017</v>
      </c>
      <c r="I2388" s="2563"/>
      <c r="J2388" s="2563"/>
      <c r="K2388" s="2564"/>
      <c r="L2388" s="2056" t="s">
        <v>6018</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6019</v>
      </c>
      <c r="I2389" s="2056" t="s">
        <v>6020</v>
      </c>
      <c r="J2389" s="2056" t="s">
        <v>6021</v>
      </c>
      <c r="K2389" s="2056" t="s">
        <v>6022</v>
      </c>
      <c r="L2389" s="2056" t="s">
        <v>6019</v>
      </c>
      <c r="M2389" s="2056" t="s">
        <v>6020</v>
      </c>
      <c r="N2389" s="2056" t="s">
        <v>6021</v>
      </c>
      <c r="O2389" s="2056" t="s">
        <v>6022</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5507</v>
      </c>
      <c r="E2391" s="2138" t="s">
        <v>6276</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5512</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5516</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6119</v>
      </c>
      <c r="C2396" s="2212">
        <f t="shared" si="478"/>
        <v>0</v>
      </c>
      <c r="D2396" s="2096">
        <v>0</v>
      </c>
      <c r="E2396" s="2138" t="s">
        <v>5598</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5596</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5534</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5525</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6024</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6025</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6120</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5240</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5241</v>
      </c>
      <c r="E2417" s="2352" t="s">
        <v>5242</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5240</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5241</v>
      </c>
      <c r="E2422" s="2352" t="s">
        <v>5242</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6036</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6256</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6242</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6243</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5360</v>
      </c>
      <c r="E2431" s="2138" t="s">
        <v>6244</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6121</v>
      </c>
      <c r="C2432" s="2202"/>
      <c r="D2432" s="2096" t="s">
        <v>5294</v>
      </c>
      <c r="E2432" s="2138" t="s">
        <v>6246</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6174</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6036</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5360</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6122</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6036</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5360</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6123</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6036</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5360</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6124</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6036</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5360</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5260</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6036</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6277</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5346</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6142</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6036</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6277</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5187</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5337</v>
      </c>
      <c r="E2473" s="2138" t="s">
        <v>5338</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6036</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5169</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5627</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5252</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5241</v>
      </c>
      <c r="E2484" s="2138" t="s">
        <v>5253</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5267</v>
      </c>
      <c r="E2485" s="2138" t="s">
        <v>5268</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5262</v>
      </c>
      <c r="E2486" s="2138" t="s">
        <v>5263</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6125</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6036</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5206</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5387</v>
      </c>
      <c r="E2492" s="2138" t="s">
        <v>5390</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6112</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6036</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5557</v>
      </c>
      <c r="C2495" s="2212"/>
      <c r="D2495" s="2096" t="s">
        <v>5547</v>
      </c>
      <c r="E2495" s="2138" t="s">
        <v>5558</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5712</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5626</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6036</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6278</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6279</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6280</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5207</v>
      </c>
      <c r="E2503" s="2303" t="s">
        <v>6281</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5249</v>
      </c>
      <c r="E2505" s="2303" t="s">
        <v>6282</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5243</v>
      </c>
      <c r="E2506" s="2303" t="s">
        <v>6283</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5248</v>
      </c>
      <c r="E2507" s="2303" t="s">
        <v>6284</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6036</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5222</v>
      </c>
      <c r="E2510" s="2138" t="s">
        <v>5223</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5257</v>
      </c>
      <c r="E2515" s="2138" t="s">
        <v>5258</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5626</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6036</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6285</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6286</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6287</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6288</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6289</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5375</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5486</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6166</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6036</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6175</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5613</v>
      </c>
      <c r="C2534" s="2212"/>
      <c r="D2534" s="2096">
        <v>0</v>
      </c>
      <c r="E2534" s="2138" t="s">
        <v>5614</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5619</v>
      </c>
      <c r="C2535" s="2212"/>
      <c r="D2535" s="2096">
        <v>0</v>
      </c>
      <c r="E2535" s="2138" t="s">
        <v>5620</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5621</v>
      </c>
      <c r="C2536" s="2212"/>
      <c r="D2536" s="2096">
        <v>0</v>
      </c>
      <c r="E2536" s="2138" t="s">
        <v>5622</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6249</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5476</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5486</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6036</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5710</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6036</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5644</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5175</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5719</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5714</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5488</v>
      </c>
      <c r="E2563" s="2138" t="s">
        <v>5489</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6156</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6036</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6157</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6158</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5782</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5647</v>
      </c>
      <c r="C2570" s="2212"/>
      <c r="D2570" s="2096" t="s">
        <v>5637</v>
      </c>
      <c r="E2570" s="2303" t="s">
        <v>5648</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5714</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5186</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5569</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5719</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6158</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6034</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6015</v>
      </c>
      <c r="C2591" s="2592" t="s">
        <v>1704</v>
      </c>
      <c r="D2591" s="2593" t="s">
        <v>2589</v>
      </c>
      <c r="E2591" s="2595" t="s">
        <v>2590</v>
      </c>
      <c r="F2591" s="2592" t="s">
        <v>2585</v>
      </c>
      <c r="G2591" s="2053" t="s">
        <v>6016</v>
      </c>
      <c r="H2591" s="2056" t="s">
        <v>6017</v>
      </c>
      <c r="I2591" s="2563"/>
      <c r="J2591" s="2563"/>
      <c r="K2591" s="2564"/>
      <c r="L2591" s="2056" t="s">
        <v>6018</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6019</v>
      </c>
      <c r="I2592" s="2056" t="s">
        <v>6020</v>
      </c>
      <c r="J2592" s="2056" t="s">
        <v>6021</v>
      </c>
      <c r="K2592" s="2056" t="s">
        <v>6022</v>
      </c>
      <c r="L2592" s="2056" t="s">
        <v>6019</v>
      </c>
      <c r="M2592" s="2056" t="s">
        <v>6020</v>
      </c>
      <c r="N2592" s="2056" t="s">
        <v>6021</v>
      </c>
      <c r="O2592" s="2056" t="s">
        <v>6022</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5508</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5512</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6176</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5516</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6177</v>
      </c>
      <c r="C2598" s="2212">
        <f>IF(G2598&gt;0,C2597+1,C2597)</f>
        <v>5</v>
      </c>
      <c r="D2598" s="2096">
        <v>0</v>
      </c>
      <c r="E2598" s="2138" t="s">
        <v>5604</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5596</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5596</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5593</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6178</v>
      </c>
      <c r="C2603" s="2212">
        <f t="shared" si="521"/>
        <v>5</v>
      </c>
      <c r="D2603" s="2096" t="s">
        <v>1021</v>
      </c>
      <c r="E2603" s="2138" t="s">
        <v>5532</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5525</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5623</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6024</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6025</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5192</v>
      </c>
      <c r="C2610" s="2351"/>
      <c r="D2610" s="2096"/>
      <c r="E2610" s="2352" t="s">
        <v>5193</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6120</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5206</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6005</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5237</v>
      </c>
      <c r="C2623" s="2351"/>
      <c r="D2623" s="2096"/>
      <c r="E2623" s="2352" t="s">
        <v>5239</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5389</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5240</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5241</v>
      </c>
      <c r="E2629" s="2352" t="s">
        <v>5242</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6140</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6036</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5360</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6179</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6036</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6290</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5346</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6180</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6036</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6290</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5187</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5337</v>
      </c>
      <c r="E2654" s="2138" t="s">
        <v>5338</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6036</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5169</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5627</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5252</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5241</v>
      </c>
      <c r="E2665" s="2138" t="s">
        <v>5253</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5267</v>
      </c>
      <c r="E2666" s="2138" t="s">
        <v>5268</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6181</v>
      </c>
      <c r="C2667" s="2202"/>
      <c r="D2667" s="2096" t="s">
        <v>5261</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6112</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6036</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6182</v>
      </c>
      <c r="C2670" s="2212"/>
      <c r="D2670" s="2096" t="s">
        <v>5547</v>
      </c>
      <c r="E2670" s="2138" t="s">
        <v>5551</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5712</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5626</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6036</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6278</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6279</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6280</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5207</v>
      </c>
      <c r="E2678" s="2303" t="s">
        <v>6281</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5249</v>
      </c>
      <c r="E2680" s="2303" t="s">
        <v>6282</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5243</v>
      </c>
      <c r="E2681" s="2303" t="s">
        <v>6283</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5248</v>
      </c>
      <c r="E2682" s="2303" t="s">
        <v>6284</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6036</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5222</v>
      </c>
      <c r="E2685" s="2138" t="s">
        <v>5223</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5257</v>
      </c>
      <c r="E2690" s="2138" t="s">
        <v>5258</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5626</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6036</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6285</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6286</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6287</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6288</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6289</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5375</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5486</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6166</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6036</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6175</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5613</v>
      </c>
      <c r="C2709" s="2212"/>
      <c r="D2709" s="2096">
        <v>0</v>
      </c>
      <c r="E2709" s="2138" t="s">
        <v>5614</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5619</v>
      </c>
      <c r="C2710" s="2212"/>
      <c r="D2710" s="2096">
        <v>0</v>
      </c>
      <c r="E2710" s="2138" t="s">
        <v>5620</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5621</v>
      </c>
      <c r="C2711" s="2212"/>
      <c r="D2711" s="2096">
        <v>0</v>
      </c>
      <c r="E2711" s="2138" t="s">
        <v>5622</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5611</v>
      </c>
      <c r="C2712" s="2212"/>
      <c r="D2712" s="2096"/>
      <c r="E2712" s="2138" t="s">
        <v>5612</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6249</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6183</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5476</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5486</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6036</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6291</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5644</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5719</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5714</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5488</v>
      </c>
      <c r="E2730" s="2138" t="s">
        <v>5489</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6125</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6036</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5206</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5387</v>
      </c>
      <c r="E2736" s="2138" t="s">
        <v>5390</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6184</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6036</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6036</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5164</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6146</v>
      </c>
      <c r="C2741" s="2212"/>
      <c r="D2741" s="2096">
        <v>0</v>
      </c>
      <c r="E2741" s="2138" t="s">
        <v>5400</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5401</v>
      </c>
      <c r="C2742" s="2212"/>
      <c r="D2742" s="2096">
        <v>0</v>
      </c>
      <c r="E2742" s="2138" t="s">
        <v>5402</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5395</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5387</v>
      </c>
      <c r="E2744" s="2138" t="s">
        <v>5390</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5387</v>
      </c>
      <c r="E2745" s="2138" t="s">
        <v>5388</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6147</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6036</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6036</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5219</v>
      </c>
      <c r="C2749" s="2212"/>
      <c r="D2749" s="2096" t="s">
        <v>5220</v>
      </c>
      <c r="E2749" s="2138" t="s">
        <v>5221</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5280</v>
      </c>
      <c r="C2750" s="2212"/>
      <c r="D2750" s="2096" t="s">
        <v>5281</v>
      </c>
      <c r="E2750" s="2138" t="s">
        <v>5282</v>
      </c>
      <c r="F2750" s="2096" t="s">
        <v>5283</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6148</v>
      </c>
      <c r="C2754" s="2212"/>
      <c r="D2754" s="2096">
        <v>0</v>
      </c>
      <c r="E2754" s="2138" t="s">
        <v>5227</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5163</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6146</v>
      </c>
      <c r="C2757" s="2212"/>
      <c r="D2757" s="2096">
        <v>0</v>
      </c>
      <c r="E2757" s="2138" t="s">
        <v>5400</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5403</v>
      </c>
      <c r="C2759" s="2212"/>
      <c r="D2759" s="2096" t="s">
        <v>5404</v>
      </c>
      <c r="E2759" s="2138" t="s">
        <v>5405</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5394</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5387</v>
      </c>
      <c r="E2761" s="2138" t="s">
        <v>5390</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5396</v>
      </c>
      <c r="C2762" s="2212"/>
      <c r="D2762" s="2096" t="s">
        <v>5397</v>
      </c>
      <c r="E2762" s="2138" t="s">
        <v>5398</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6156</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6036</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6157</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6158</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5782</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5647</v>
      </c>
      <c r="C2769" s="2212"/>
      <c r="D2769" s="2096" t="s">
        <v>5637</v>
      </c>
      <c r="E2769" s="2303" t="s">
        <v>5648</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5714</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5186</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5569</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5719</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6292</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6158</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6034</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6015</v>
      </c>
      <c r="C2790" s="2592" t="s">
        <v>1704</v>
      </c>
      <c r="D2790" s="2593" t="s">
        <v>2589</v>
      </c>
      <c r="E2790" s="2595" t="s">
        <v>2590</v>
      </c>
      <c r="F2790" s="2592" t="s">
        <v>2585</v>
      </c>
      <c r="G2790" s="2053" t="s">
        <v>6016</v>
      </c>
      <c r="H2790" s="2056" t="s">
        <v>6017</v>
      </c>
      <c r="I2790" s="2563"/>
      <c r="J2790" s="2563"/>
      <c r="K2790" s="2564"/>
      <c r="L2790" s="2056" t="s">
        <v>6018</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6019</v>
      </c>
      <c r="I2791" s="2056" t="s">
        <v>6020</v>
      </c>
      <c r="J2791" s="2056" t="s">
        <v>6021</v>
      </c>
      <c r="K2791" s="2056" t="s">
        <v>6022</v>
      </c>
      <c r="L2791" s="2056" t="s">
        <v>6019</v>
      </c>
      <c r="M2791" s="2056" t="s">
        <v>6020</v>
      </c>
      <c r="N2791" s="2056" t="s">
        <v>6021</v>
      </c>
      <c r="O2791" s="2056" t="s">
        <v>6022</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5508</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5512</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5516</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6185</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5523</v>
      </c>
      <c r="C2799" s="2212">
        <f t="shared" si="570"/>
        <v>0</v>
      </c>
      <c r="D2799" s="2096">
        <v>0</v>
      </c>
      <c r="E2799" s="2138" t="s">
        <v>5524</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6024</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6025</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6120</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5240</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5241</v>
      </c>
      <c r="E2815" s="2352" t="s">
        <v>5242</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5240</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5241</v>
      </c>
      <c r="E2820" s="2352" t="s">
        <v>5242</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6174</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6036</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5360</v>
      </c>
      <c r="E2827" s="2138" t="s">
        <v>2434</v>
      </c>
      <c r="F2827" s="2096" t="s">
        <v>2433</v>
      </c>
      <c r="G2827" s="2213">
        <f>G2821</f>
        <v>0</v>
      </c>
      <c r="H2827" s="2303">
        <v>0</v>
      </c>
      <c r="I2827" s="2303"/>
      <c r="J2827" s="2303" t="s">
        <v>6248</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6186</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6036</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6187</v>
      </c>
      <c r="C2834" s="2202"/>
      <c r="D2834" s="2096" t="s">
        <v>5294</v>
      </c>
      <c r="E2834" s="2138" t="s">
        <v>5295</v>
      </c>
      <c r="F2834" s="2096" t="s">
        <v>2433</v>
      </c>
      <c r="G2834" s="2213">
        <f>+G2828</f>
        <v>0</v>
      </c>
      <c r="H2834" s="2208">
        <v>0</v>
      </c>
      <c r="I2834" s="2303"/>
      <c r="J2834" s="2303" t="s">
        <v>6293</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6036</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6277</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5346</v>
      </c>
      <c r="E2842" s="2138" t="s">
        <v>3158</v>
      </c>
      <c r="F2842" s="2096" t="s">
        <v>2379</v>
      </c>
      <c r="G2842" s="2213">
        <f>G2835</f>
        <v>0</v>
      </c>
      <c r="H2842" s="2208">
        <v>0</v>
      </c>
      <c r="I2842" s="2208"/>
      <c r="J2842" s="2208" t="s">
        <v>6294</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6142</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6036</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6277</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5187</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5337</v>
      </c>
      <c r="E2851" s="2138" t="s">
        <v>5338</v>
      </c>
      <c r="F2851" s="2096" t="s">
        <v>2379</v>
      </c>
      <c r="G2851" s="2213">
        <f>G2843</f>
        <v>0</v>
      </c>
      <c r="H2851" s="2208">
        <v>0</v>
      </c>
      <c r="I2851" s="2208"/>
      <c r="J2851" s="2208" t="s">
        <v>6294</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6036</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5169</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5627</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5252</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5241</v>
      </c>
      <c r="E2862" s="2138" t="s">
        <v>5253</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5267</v>
      </c>
      <c r="E2863" s="2138" t="s">
        <v>5268</v>
      </c>
      <c r="F2863" s="2096" t="s">
        <v>2272</v>
      </c>
      <c r="G2863" s="2333">
        <f>G2855</f>
        <v>0</v>
      </c>
      <c r="H2863" s="2208">
        <v>0</v>
      </c>
      <c r="I2863" s="2208"/>
      <c r="J2863" s="2208" t="s">
        <v>6215</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5262</v>
      </c>
      <c r="E2864" s="2138" t="s">
        <v>5263</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6112</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6036</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5565</v>
      </c>
      <c r="C2867" s="2212"/>
      <c r="D2867" s="2096" t="s">
        <v>5547</v>
      </c>
      <c r="E2867" s="2138" t="s">
        <v>5566</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5712</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5626</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6036</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6278</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6279</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6280</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5207</v>
      </c>
      <c r="E2875" s="2303" t="s">
        <v>6281</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5249</v>
      </c>
      <c r="E2877" s="2303" t="s">
        <v>6282</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5243</v>
      </c>
      <c r="E2878" s="2303" t="s">
        <v>6283</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5248</v>
      </c>
      <c r="E2879" s="2303" t="s">
        <v>6284</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6036</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5222</v>
      </c>
      <c r="E2882" s="2138" t="s">
        <v>5223</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5257</v>
      </c>
      <c r="E2887" s="2138" t="s">
        <v>5258</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5626</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6036</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6285</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6286</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6287</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6288</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6289</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5375</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5486</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6166</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6036</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6249</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5476</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5486</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6036</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5644</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5719</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5714</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5488</v>
      </c>
      <c r="E2924" s="2138" t="s">
        <v>5489</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6034</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6015</v>
      </c>
      <c r="C2929" s="2592" t="s">
        <v>1704</v>
      </c>
      <c r="D2929" s="2593" t="s">
        <v>2589</v>
      </c>
      <c r="E2929" s="2595" t="s">
        <v>2590</v>
      </c>
      <c r="F2929" s="2592" t="s">
        <v>2585</v>
      </c>
      <c r="G2929" s="2053" t="s">
        <v>6016</v>
      </c>
      <c r="H2929" s="2056" t="s">
        <v>6017</v>
      </c>
      <c r="I2929" s="2563"/>
      <c r="J2929" s="2563"/>
      <c r="K2929" s="2564"/>
      <c r="L2929" s="2056" t="s">
        <v>6018</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6019</v>
      </c>
      <c r="I2930" s="2056" t="s">
        <v>6020</v>
      </c>
      <c r="J2930" s="2056" t="s">
        <v>6021</v>
      </c>
      <c r="K2930" s="2056" t="s">
        <v>6022</v>
      </c>
      <c r="L2930" s="2056" t="s">
        <v>6019</v>
      </c>
      <c r="M2930" s="2056" t="s">
        <v>6020</v>
      </c>
      <c r="N2930" s="2056" t="s">
        <v>6021</v>
      </c>
      <c r="O2930" s="2056" t="s">
        <v>6022</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5508</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5514</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6188</v>
      </c>
      <c r="Q2934" s="2210"/>
      <c r="R2934" s="2210"/>
      <c r="S2934" s="2210"/>
    </row>
    <row r="2935" spans="1:19" s="2049" customFormat="1" outlineLevel="1">
      <c r="A2935" s="2126" t="str">
        <f t="shared" si="607"/>
        <v/>
      </c>
      <c r="B2935" s="2062" t="str">
        <f>"FCO100-"&amp;$F$8</f>
        <v>FCO100-22</v>
      </c>
      <c r="C2935" s="2212">
        <f t="shared" si="612"/>
        <v>0</v>
      </c>
      <c r="D2935" s="2096" t="s">
        <v>5512</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5516</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5604</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6178</v>
      </c>
      <c r="C2939" s="2212">
        <f t="shared" si="612"/>
        <v>0</v>
      </c>
      <c r="D2939" s="2096" t="s">
        <v>1021</v>
      </c>
      <c r="E2939" s="2138" t="s">
        <v>5532</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5525</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5623</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6024</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6025</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6189</v>
      </c>
      <c r="C2946" s="2351"/>
      <c r="D2946" s="2096"/>
      <c r="E2946" s="2352" t="s">
        <v>5193</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5275</v>
      </c>
      <c r="E2948" s="2352" t="s">
        <v>5276</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5240</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5241</v>
      </c>
      <c r="E2950" s="2352" t="s">
        <v>5242</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6190</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5206</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5164</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5240</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5387</v>
      </c>
      <c r="E2958" s="2352" t="s">
        <v>5389</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6174</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6036</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6248</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6191</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6036</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5338</v>
      </c>
      <c r="F2973" s="2096" t="s">
        <v>2379</v>
      </c>
      <c r="G2973" s="2213">
        <f>G2966</f>
        <v>0</v>
      </c>
      <c r="H2973" s="2208">
        <v>0</v>
      </c>
      <c r="I2973" s="2208"/>
      <c r="J2973" s="2208" t="s">
        <v>6294</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6192</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6036</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5187</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5295</v>
      </c>
      <c r="F2981" s="2096" t="s">
        <v>2379</v>
      </c>
      <c r="G2981" s="2213">
        <f>G2974</f>
        <v>0</v>
      </c>
      <c r="H2981" s="2208">
        <v>0</v>
      </c>
      <c r="I2981" s="2208"/>
      <c r="J2981" s="2208" t="s">
        <v>6247</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6193</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5627</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5169</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5252</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5241</v>
      </c>
      <c r="E2992" s="2138" t="s">
        <v>5253</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5267</v>
      </c>
      <c r="E2993" s="2138" t="s">
        <v>5268</v>
      </c>
      <c r="F2993" s="2445" t="s">
        <v>853</v>
      </c>
      <c r="G2993" s="2364">
        <f>G2985</f>
        <v>0</v>
      </c>
      <c r="H2993" s="2208">
        <v>0</v>
      </c>
      <c r="I2993" s="2208"/>
      <c r="J2993" s="2208" t="s">
        <v>6215</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5262</v>
      </c>
      <c r="E2994" s="2138" t="s">
        <v>5263</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6194</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6036</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6195</v>
      </c>
      <c r="C2997" s="2212"/>
      <c r="D2997" s="2096" t="s">
        <v>5547</v>
      </c>
      <c r="E2997" s="2138" t="s">
        <v>5551</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5626</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6036</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6295</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6296</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6280</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5207</v>
      </c>
      <c r="E3004" s="2303" t="s">
        <v>6281</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5249</v>
      </c>
      <c r="E3006" s="2303" t="s">
        <v>6282</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5243</v>
      </c>
      <c r="E3007" s="2303" t="s">
        <v>6283</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5248</v>
      </c>
      <c r="E3008" s="2303" t="s">
        <v>6297</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6036</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5222</v>
      </c>
      <c r="E3011" s="2138" t="s">
        <v>5223</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5257</v>
      </c>
      <c r="E3016" s="2138" t="s">
        <v>5258</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5626</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6036</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6298</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6299</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6288</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6289</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5375</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5468</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5486</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6036</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6249</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5476</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6196</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6036</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5645</v>
      </c>
      <c r="E3042" s="2138" t="s">
        <v>6300</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6301</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5175</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5711</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6302</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6303</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6304</v>
      </c>
      <c r="F3050" s="2096" t="s">
        <v>5719</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5714</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5488</v>
      </c>
      <c r="E3053" s="2138" t="s">
        <v>6305</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6156</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6036</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6157</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6158</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5782</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5714</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5186</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5569</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5719</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6158</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6034</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6015</v>
      </c>
      <c r="C3081" s="2592" t="s">
        <v>1704</v>
      </c>
      <c r="D3081" s="2593" t="s">
        <v>2589</v>
      </c>
      <c r="E3081" s="2595" t="s">
        <v>2590</v>
      </c>
      <c r="F3081" s="2592" t="s">
        <v>2585</v>
      </c>
      <c r="G3081" s="2053" t="s">
        <v>6016</v>
      </c>
      <c r="H3081" s="2056" t="s">
        <v>6017</v>
      </c>
      <c r="I3081" s="2563"/>
      <c r="J3081" s="2563"/>
      <c r="K3081" s="2564"/>
      <c r="L3081" s="2056" t="s">
        <v>6018</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6019</v>
      </c>
      <c r="I3082" s="2056" t="s">
        <v>6020</v>
      </c>
      <c r="J3082" s="2056" t="s">
        <v>6021</v>
      </c>
      <c r="K3082" s="2056" t="s">
        <v>6022</v>
      </c>
      <c r="L3082" s="2056" t="s">
        <v>6019</v>
      </c>
      <c r="M3082" s="2056" t="s">
        <v>6020</v>
      </c>
      <c r="N3082" s="2056" t="s">
        <v>6021</v>
      </c>
      <c r="O3082" s="2056" t="s">
        <v>6022</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5508</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5514</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6188</v>
      </c>
      <c r="Q3086" s="2210"/>
      <c r="R3086" s="2210"/>
      <c r="S3086" s="2210"/>
    </row>
    <row r="3087" spans="1:19" s="2049" customFormat="1" outlineLevel="1">
      <c r="A3087" s="2126" t="str">
        <f t="shared" si="646"/>
        <v/>
      </c>
      <c r="B3087" s="2062" t="str">
        <f>"FCO100-"&amp;$F$8</f>
        <v>FCO100-22</v>
      </c>
      <c r="C3087" s="2212">
        <f t="shared" si="651"/>
        <v>0</v>
      </c>
      <c r="D3087" s="2096" t="s">
        <v>5512</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5516</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6197</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5525</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5623</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6024</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6120</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5273</v>
      </c>
      <c r="E3100" s="2352" t="s">
        <v>5274</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5240</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5241</v>
      </c>
      <c r="E3102" s="2352" t="s">
        <v>5242</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6198</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5206</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5164</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5240</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5387</v>
      </c>
      <c r="E3110" s="2352" t="s">
        <v>5389</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6174</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6036</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6248</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6199</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6036</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5338</v>
      </c>
      <c r="F3125" s="2096" t="s">
        <v>2379</v>
      </c>
      <c r="G3125" s="2213">
        <f>G3118</f>
        <v>0</v>
      </c>
      <c r="H3125" s="2208">
        <v>0</v>
      </c>
      <c r="I3125" s="2208"/>
      <c r="J3125" s="2208" t="s">
        <v>6294</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6192</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6036</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5187</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5295</v>
      </c>
      <c r="F3133" s="2096" t="s">
        <v>2379</v>
      </c>
      <c r="G3133" s="2213">
        <f>G3126</f>
        <v>0</v>
      </c>
      <c r="H3133" s="2208">
        <v>0</v>
      </c>
      <c r="I3133" s="2208"/>
      <c r="J3133" s="2208" t="s">
        <v>6247</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6193</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5627</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5169</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5252</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5241</v>
      </c>
      <c r="E3144" s="2138" t="s">
        <v>5253</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5267</v>
      </c>
      <c r="E3145" s="2138" t="s">
        <v>5268</v>
      </c>
      <c r="F3145" s="2445" t="s">
        <v>853</v>
      </c>
      <c r="G3145" s="2364">
        <f>G3137</f>
        <v>0</v>
      </c>
      <c r="H3145" s="2208">
        <v>0</v>
      </c>
      <c r="I3145" s="2208"/>
      <c r="J3145" s="2208" t="s">
        <v>6215</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5262</v>
      </c>
      <c r="E3146" s="2138" t="s">
        <v>5263</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6194</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6036</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6200</v>
      </c>
      <c r="C3149" s="2212"/>
      <c r="D3149" s="2096" t="s">
        <v>5547</v>
      </c>
      <c r="E3149" s="2138" t="s">
        <v>5553</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5626</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6036</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6295</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6296</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6280</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5207</v>
      </c>
      <c r="E3156" s="2303" t="s">
        <v>6281</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5249</v>
      </c>
      <c r="E3158" s="2303" t="s">
        <v>5250</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5243</v>
      </c>
      <c r="E3159" s="2303" t="s">
        <v>6283</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5248</v>
      </c>
      <c r="E3160" s="2303" t="s">
        <v>6297</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6036</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5222</v>
      </c>
      <c r="E3163" s="2138" t="s">
        <v>5223</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5257</v>
      </c>
      <c r="E3168" s="2138" t="s">
        <v>5258</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5626</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6036</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5375</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5468</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5486</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6036</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6249</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5476</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6196</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6036</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5645</v>
      </c>
      <c r="E3194" s="2138" t="s">
        <v>6300</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6301</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5175</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5711</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6302</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6303</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6304</v>
      </c>
      <c r="F3202" s="2096" t="s">
        <v>5719</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5714</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5488</v>
      </c>
      <c r="E3205" s="2138" t="s">
        <v>6305</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6156</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6036</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6157</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6158</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5782</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5714</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5186</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5569</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5719</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6292</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6158</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6034</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6015</v>
      </c>
      <c r="C3233" s="2592" t="s">
        <v>1704</v>
      </c>
      <c r="D3233" s="2593" t="s">
        <v>2589</v>
      </c>
      <c r="E3233" s="2595" t="s">
        <v>2590</v>
      </c>
      <c r="F3233" s="2592" t="s">
        <v>2585</v>
      </c>
      <c r="G3233" s="2053" t="s">
        <v>6016</v>
      </c>
      <c r="H3233" s="2056" t="s">
        <v>6017</v>
      </c>
      <c r="I3233" s="2563"/>
      <c r="J3233" s="2563"/>
      <c r="K3233" s="2564"/>
      <c r="L3233" s="2056" t="s">
        <v>6018</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6019</v>
      </c>
      <c r="I3234" s="2056" t="s">
        <v>6020</v>
      </c>
      <c r="J3234" s="2056" t="s">
        <v>6021</v>
      </c>
      <c r="K3234" s="2056" t="s">
        <v>6022</v>
      </c>
      <c r="L3234" s="2056" t="s">
        <v>6019</v>
      </c>
      <c r="M3234" s="2056" t="s">
        <v>6020</v>
      </c>
      <c r="N3234" s="2056" t="s">
        <v>6021</v>
      </c>
      <c r="O3234" s="2056" t="s">
        <v>6022</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5508</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5514</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6188</v>
      </c>
      <c r="Q3238" s="2210"/>
      <c r="R3238" s="2210"/>
      <c r="S3238" s="2210"/>
    </row>
    <row r="3239" spans="1:19" s="2049" customFormat="1" outlineLevel="1">
      <c r="A3239" s="2126" t="str">
        <f t="shared" si="685"/>
        <v/>
      </c>
      <c r="B3239" s="2062" t="str">
        <f>"FCO200-"&amp;$F$8</f>
        <v>FCO200-22</v>
      </c>
      <c r="C3239" s="2212">
        <f t="shared" si="690"/>
        <v>0</v>
      </c>
      <c r="D3239" s="2096" t="s">
        <v>5512</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5516</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6197</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5525</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5623</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6024</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6120</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5273</v>
      </c>
      <c r="E3252" s="2352" t="s">
        <v>5274</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5240</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5241</v>
      </c>
      <c r="E3254" s="2352" t="s">
        <v>5242</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6198</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5206</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5164</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5240</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5387</v>
      </c>
      <c r="E3262" s="2352" t="s">
        <v>5389</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6174</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6036</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6248</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6201</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6036</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5338</v>
      </c>
      <c r="F3277" s="2096" t="s">
        <v>2379</v>
      </c>
      <c r="G3277" s="2213">
        <f>G3270</f>
        <v>0</v>
      </c>
      <c r="H3277" s="2208"/>
      <c r="I3277" s="2208"/>
      <c r="J3277" s="2208" t="s">
        <v>6294</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6192</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6036</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5187</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5295</v>
      </c>
      <c r="F3285" s="2096" t="s">
        <v>2379</v>
      </c>
      <c r="G3285" s="2213">
        <f>G3278</f>
        <v>0</v>
      </c>
      <c r="H3285" s="2208"/>
      <c r="I3285" s="2208"/>
      <c r="J3285" s="2208" t="s">
        <v>6247</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6193</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5627</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5169</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5252</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5241</v>
      </c>
      <c r="E3296" s="2138" t="s">
        <v>5253</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5267</v>
      </c>
      <c r="E3297" s="2138" t="s">
        <v>5268</v>
      </c>
      <c r="F3297" s="2445" t="s">
        <v>853</v>
      </c>
      <c r="G3297" s="2333">
        <f>G3289+G3290</f>
        <v>0</v>
      </c>
      <c r="H3297" s="2208">
        <v>0</v>
      </c>
      <c r="I3297" s="2208"/>
      <c r="J3297" s="2208" t="s">
        <v>6215</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5262</v>
      </c>
      <c r="E3298" s="2138" t="s">
        <v>5263</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6194</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6036</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6200</v>
      </c>
      <c r="C3301" s="2212"/>
      <c r="D3301" s="2096" t="s">
        <v>5547</v>
      </c>
      <c r="E3301" s="2138" t="s">
        <v>5553</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5626</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6036</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6295</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6296</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6280</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5207</v>
      </c>
      <c r="E3308" s="2303" t="s">
        <v>6281</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5249</v>
      </c>
      <c r="E3310" s="2303" t="s">
        <v>6282</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5243</v>
      </c>
      <c r="E3311" s="2303" t="s">
        <v>6283</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5248</v>
      </c>
      <c r="E3312" s="2303" t="s">
        <v>6297</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6036</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5222</v>
      </c>
      <c r="E3315" s="2138" t="s">
        <v>5223</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5257</v>
      </c>
      <c r="E3320" s="2138" t="s">
        <v>5258</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5626</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6036</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6298</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6299</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6288</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6289</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5375</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5468</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5486</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6036</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6249</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5476</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6196</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6036</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5645</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5175</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5711</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5719</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5714</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5488</v>
      </c>
      <c r="E3358" s="2138" t="s">
        <v>5489</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6156</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6036</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6157</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6158</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5782</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5714</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5186</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5569</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5719</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6292</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6158</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6034</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6015</v>
      </c>
      <c r="C3386" s="2592" t="s">
        <v>1704</v>
      </c>
      <c r="D3386" s="2593" t="s">
        <v>2589</v>
      </c>
      <c r="E3386" s="2595" t="s">
        <v>2590</v>
      </c>
      <c r="F3386" s="2592" t="s">
        <v>2585</v>
      </c>
      <c r="G3386" s="2053" t="s">
        <v>6016</v>
      </c>
      <c r="H3386" s="2056" t="s">
        <v>6017</v>
      </c>
      <c r="I3386" s="2563"/>
      <c r="J3386" s="2563"/>
      <c r="K3386" s="2564"/>
      <c r="L3386" s="2056" t="s">
        <v>6018</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6019</v>
      </c>
      <c r="I3387" s="2056" t="s">
        <v>6020</v>
      </c>
      <c r="J3387" s="2056" t="s">
        <v>6021</v>
      </c>
      <c r="K3387" s="2056" t="s">
        <v>6022</v>
      </c>
      <c r="L3387" s="2056" t="s">
        <v>6019</v>
      </c>
      <c r="M3387" s="2056" t="s">
        <v>6020</v>
      </c>
      <c r="N3387" s="2056" t="s">
        <v>6021</v>
      </c>
      <c r="O3387" s="2056" t="s">
        <v>6022</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5508</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5514</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6188</v>
      </c>
      <c r="Q3391" s="2210"/>
      <c r="R3391" s="2210"/>
      <c r="S3391" s="2210"/>
    </row>
    <row r="3392" spans="1:19" s="2049" customFormat="1" outlineLevel="1">
      <c r="A3392" s="2126" t="str">
        <f t="shared" si="724"/>
        <v/>
      </c>
      <c r="B3392" s="2062" t="str">
        <f>"FCO200-"&amp;$F$8</f>
        <v>FCO200-22</v>
      </c>
      <c r="C3392" s="2212">
        <f t="shared" si="729"/>
        <v>0</v>
      </c>
      <c r="D3392" s="2096" t="s">
        <v>5512</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5516</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6202</v>
      </c>
      <c r="C3396" s="2212">
        <f t="shared" si="729"/>
        <v>0</v>
      </c>
      <c r="D3396" s="2096" t="s">
        <v>1021</v>
      </c>
      <c r="E3396" s="2138" t="s">
        <v>5530</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5525</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5623</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6024</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6120</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5273</v>
      </c>
      <c r="E3405" s="2352" t="s">
        <v>5274</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5240</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5241</v>
      </c>
      <c r="E3407" s="2352" t="s">
        <v>5242</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5240</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5241</v>
      </c>
      <c r="E3412" s="2352" t="s">
        <v>5242</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6036</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6306</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5751</v>
      </c>
      <c r="F3416" s="2096" t="s">
        <v>2243</v>
      </c>
      <c r="G3416" s="2213">
        <f>G3413*4</f>
        <v>0</v>
      </c>
      <c r="H3416" s="2303">
        <v>31625</v>
      </c>
      <c r="I3416" s="2360"/>
      <c r="J3416" s="2303" t="s">
        <v>6307</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5750</v>
      </c>
      <c r="F3417" s="2096" t="s">
        <v>2243</v>
      </c>
      <c r="G3417" s="2213">
        <f>G3413*2</f>
        <v>0</v>
      </c>
      <c r="H3417" s="2303">
        <v>31625</v>
      </c>
      <c r="I3417" s="2360"/>
      <c r="J3417" s="2303" t="s">
        <v>6307</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6174</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6036</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6248</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6203</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6036</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6248</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6124</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6036</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6248</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6201</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6036</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6308</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6294</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6192</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6036</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6308</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5187</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5345</v>
      </c>
      <c r="F3457" s="2096" t="s">
        <v>2379</v>
      </c>
      <c r="G3457" s="2213">
        <f>G3450</f>
        <v>0</v>
      </c>
      <c r="H3457" s="2208"/>
      <c r="I3457" s="2208"/>
      <c r="J3457" s="2208" t="s">
        <v>6232</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6193</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5627</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5169</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5252</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5241</v>
      </c>
      <c r="E3468" s="2138" t="s">
        <v>5253</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5267</v>
      </c>
      <c r="E3469" s="2138" t="s">
        <v>5268</v>
      </c>
      <c r="F3469" s="2445" t="s">
        <v>853</v>
      </c>
      <c r="G3469" s="2333">
        <f>G3461+G3462</f>
        <v>0</v>
      </c>
      <c r="H3469" s="2208">
        <v>0</v>
      </c>
      <c r="I3469" s="2208"/>
      <c r="J3469" s="2208" t="s">
        <v>6215</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5262</v>
      </c>
      <c r="E3470" s="2138" t="s">
        <v>5263</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6204</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6036</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6205</v>
      </c>
      <c r="C3473" s="2212"/>
      <c r="D3473" s="2096" t="s">
        <v>5547</v>
      </c>
      <c r="E3473" s="2138" t="s">
        <v>5554</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5626</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6036</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6295</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6296</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6280</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5207</v>
      </c>
      <c r="E3480" s="2303" t="s">
        <v>6281</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5249</v>
      </c>
      <c r="E3482" s="2303" t="s">
        <v>6282</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5243</v>
      </c>
      <c r="E3483" s="2303" t="s">
        <v>6283</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5248</v>
      </c>
      <c r="E3484" s="2303" t="s">
        <v>6297</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6036</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5222</v>
      </c>
      <c r="E3487" s="2138" t="s">
        <v>5223</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5257</v>
      </c>
      <c r="E3492" s="2138" t="s">
        <v>5258</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5626</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6036</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6298</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6299</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6288</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6289</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5375</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5468</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5486</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6036</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6249</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5476</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6036</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5257</v>
      </c>
      <c r="E3519" s="2138" t="s">
        <v>5258</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6036</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5645</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5175</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5711</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5719</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5714</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5488</v>
      </c>
      <c r="E3534" s="2138" t="s">
        <v>5489</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6156</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6036</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6157</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6158</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5782</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5714</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5186</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5569</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5719</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6158</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6034</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A22" sqref="A22:XFD23"/>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6">
        <f>I17+L17</f>
        <v>0</v>
      </c>
      <c r="O6" s="2654"/>
    </row>
    <row r="7" spans="3:16" hidden="1" outlineLevel="1">
      <c r="C7" s="2777"/>
      <c r="D7" s="2662"/>
      <c r="F7" s="2663"/>
      <c r="G7" s="1213" t="s">
        <v>4367</v>
      </c>
      <c r="H7" s="2664" t="s">
        <v>2047</v>
      </c>
      <c r="I7" s="1661"/>
      <c r="J7" s="1213">
        <f>I7*25</f>
        <v>0</v>
      </c>
      <c r="K7" s="2660" t="s">
        <v>4368</v>
      </c>
      <c r="L7" s="1213">
        <v>0</v>
      </c>
      <c r="M7" s="2661">
        <f>L7*3*25</f>
        <v>0</v>
      </c>
      <c r="N7" s="3197"/>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6">
        <f>J18+M18</f>
        <v>560</v>
      </c>
      <c r="O9" s="2654"/>
    </row>
    <row r="10" spans="3:16" hidden="1" outlineLevel="1">
      <c r="C10" s="2777"/>
      <c r="E10" s="2662"/>
      <c r="F10" s="2651"/>
      <c r="G10" s="2668"/>
      <c r="H10" s="2669" t="s">
        <v>2049</v>
      </c>
      <c r="I10" s="1661"/>
      <c r="J10" s="1213">
        <f>I10*75</f>
        <v>0</v>
      </c>
      <c r="K10" s="2670" t="s">
        <v>4373</v>
      </c>
      <c r="L10" s="1213"/>
      <c r="M10" s="2661">
        <f>L10*160</f>
        <v>0</v>
      </c>
      <c r="N10" s="3198"/>
      <c r="O10" s="2654"/>
    </row>
    <row r="11" spans="3:16" hidden="1" outlineLevel="1">
      <c r="C11" s="2777"/>
      <c r="E11" s="2662"/>
      <c r="F11" s="2651"/>
      <c r="G11" s="2668"/>
      <c r="H11" s="2669" t="s">
        <v>2050</v>
      </c>
      <c r="I11" s="1661"/>
      <c r="J11" s="1213">
        <f>I11*100</f>
        <v>0</v>
      </c>
      <c r="K11" s="2670" t="s">
        <v>4374</v>
      </c>
      <c r="L11" s="1213"/>
      <c r="M11" s="2661">
        <f>L11*250</f>
        <v>0</v>
      </c>
      <c r="N11" s="3198"/>
      <c r="O11" s="2654"/>
    </row>
    <row r="12" spans="3:16" hidden="1" outlineLevel="1">
      <c r="C12" s="2777"/>
      <c r="E12" s="2662"/>
      <c r="F12" s="2651"/>
      <c r="G12" s="2668"/>
      <c r="H12" s="2671"/>
      <c r="I12" s="1661"/>
      <c r="J12" s="2672"/>
      <c r="K12" s="2670" t="s">
        <v>4375</v>
      </c>
      <c r="L12" s="1213"/>
      <c r="M12" s="2661">
        <f>L12*320</f>
        <v>0</v>
      </c>
      <c r="N12" s="3198"/>
      <c r="O12" s="2654"/>
    </row>
    <row r="13" spans="3:16" hidden="1" outlineLevel="1">
      <c r="C13" s="2777"/>
      <c r="E13" s="2662"/>
      <c r="F13" s="2651"/>
      <c r="G13" s="2668"/>
      <c r="H13" s="2671"/>
      <c r="I13" s="1661"/>
      <c r="J13" s="2672"/>
      <c r="K13" s="2670" t="s">
        <v>4376</v>
      </c>
      <c r="L13" s="1213">
        <v>0</v>
      </c>
      <c r="M13" s="2661">
        <f>L13*400</f>
        <v>0</v>
      </c>
      <c r="N13" s="3198"/>
      <c r="O13" s="2654"/>
    </row>
    <row r="14" spans="3:16" hidden="1" outlineLevel="1">
      <c r="C14" s="2777"/>
      <c r="E14" s="2662"/>
      <c r="F14" s="2651"/>
      <c r="G14" s="2668"/>
      <c r="H14" s="2671"/>
      <c r="I14" s="1661"/>
      <c r="J14" s="2672"/>
      <c r="K14" s="2670" t="s">
        <v>4377</v>
      </c>
      <c r="L14" s="1213">
        <v>1</v>
      </c>
      <c r="M14" s="2661">
        <f>L14*560</f>
        <v>560</v>
      </c>
      <c r="N14" s="3198"/>
      <c r="O14" s="2654"/>
    </row>
    <row r="15" spans="3:16" hidden="1" outlineLevel="1">
      <c r="C15" s="2777"/>
      <c r="E15" s="2662"/>
      <c r="F15" s="2651"/>
      <c r="G15" s="2668"/>
      <c r="H15" s="2671"/>
      <c r="I15" s="1661"/>
      <c r="J15" s="2672"/>
      <c r="K15" s="2670" t="s">
        <v>4378</v>
      </c>
      <c r="L15" s="1213">
        <v>0</v>
      </c>
      <c r="M15" s="2661">
        <f>L15*630</f>
        <v>0</v>
      </c>
      <c r="N15" s="3198"/>
      <c r="O15" s="2654"/>
    </row>
    <row r="16" spans="3:16" hidden="1" outlineLevel="1">
      <c r="C16" s="2777"/>
      <c r="E16" s="2662"/>
      <c r="F16" s="2651"/>
      <c r="G16" s="2673"/>
      <c r="H16" s="2669"/>
      <c r="I16" s="1661"/>
      <c r="J16" s="2672"/>
      <c r="K16" s="2674">
        <v>1000</v>
      </c>
      <c r="L16" s="1213">
        <v>0</v>
      </c>
      <c r="M16" s="2661">
        <f>L16*1000</f>
        <v>0</v>
      </c>
      <c r="N16" s="3199"/>
      <c r="O16" s="2654"/>
    </row>
    <row r="17" spans="1:23" hidden="1" outlineLevel="1">
      <c r="C17" s="2777"/>
      <c r="E17" s="925">
        <f>chitiet!G5</f>
        <v>3</v>
      </c>
      <c r="F17" s="2651"/>
      <c r="G17" s="2675"/>
      <c r="H17" s="2669"/>
      <c r="I17" s="1661"/>
      <c r="J17" s="2676"/>
      <c r="K17" s="2677">
        <v>2000</v>
      </c>
      <c r="L17" s="1213">
        <v>0</v>
      </c>
      <c r="M17" s="2661">
        <f>L17*2000</f>
        <v>0</v>
      </c>
      <c r="N17" s="3197"/>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GreenLigth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1.6" customHeight="1">
      <c r="A22" s="1079"/>
      <c r="B22" s="1214" t="s">
        <v>2278</v>
      </c>
      <c r="C22" s="2778"/>
      <c r="D22" s="3200" t="s">
        <v>1704</v>
      </c>
      <c r="E22" s="3200" t="s">
        <v>2589</v>
      </c>
      <c r="F22" s="3200" t="s">
        <v>2590</v>
      </c>
      <c r="G22" s="3200" t="s">
        <v>2585</v>
      </c>
      <c r="H22" s="2862" t="s">
        <v>4220</v>
      </c>
      <c r="I22" s="2863"/>
      <c r="J22" s="2864"/>
      <c r="K22" s="2864"/>
      <c r="L22" s="3201" t="s">
        <v>2591</v>
      </c>
      <c r="M22" s="928"/>
    </row>
    <row r="23" spans="1:23" s="1009" customFormat="1" ht="21.6" customHeight="1">
      <c r="A23" s="1079"/>
      <c r="B23" s="1214"/>
      <c r="C23" s="2778"/>
      <c r="D23" s="3200"/>
      <c r="E23" s="3200"/>
      <c r="F23" s="3200"/>
      <c r="G23" s="3200"/>
      <c r="H23" s="2865" t="s">
        <v>4219</v>
      </c>
      <c r="I23" s="2865" t="s">
        <v>4216</v>
      </c>
      <c r="J23" s="2866" t="s">
        <v>4217</v>
      </c>
      <c r="K23" s="2866" t="s">
        <v>4218</v>
      </c>
      <c r="L23" s="3201"/>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6327</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6328</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6329</v>
      </c>
      <c r="C1960" s="2783"/>
      <c r="D1960" s="1004"/>
      <c r="E1960" s="1017">
        <f>VLOOKUP($B1960,DG!A:D,DG!$B$2,)</f>
        <v>0</v>
      </c>
      <c r="F1960" s="1006" t="str">
        <f>VLOOKUP($B1960,DG!A:D,DG!$C$2,)</f>
        <v>Sắt góc L75 x75 x8 x2600</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6329</v>
      </c>
      <c r="C1967" s="2781"/>
      <c r="D1967" s="1004"/>
      <c r="E1967" s="1017">
        <f>VLOOKUP($B1967,DG!A:D,DG!$B$2,)</f>
        <v>0</v>
      </c>
      <c r="F1967" s="1006" t="str">
        <f>VLOOKUP($B1967,DG!A:D,DG!$C$2,)</f>
        <v>Sắt góc L75 x75 x8 x2600</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6330</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6173</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6185</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6360</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6361</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6312</v>
      </c>
      <c r="C2434" s="2778">
        <v>2</v>
      </c>
      <c r="D2434" s="2735"/>
      <c r="E2434" s="2750">
        <v>0</v>
      </c>
      <c r="F2434" s="2871" t="str">
        <f>VLOOKUP($B2434,DG!A:D,DG!$C$2,)</f>
        <v>Sắt góc L75 x75 x8 x2400</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6364</v>
      </c>
      <c r="C2435" s="2778">
        <v>2</v>
      </c>
      <c r="D2435" s="2735"/>
      <c r="E2435" s="2750" t="s">
        <v>552</v>
      </c>
      <c r="F2435" s="2871" t="str">
        <f>VLOOKUP($B2435,DG!A:D,DG!$C$2,)</f>
        <v>Sắt góc L50 x50 x5 x920</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6112</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5548</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6365</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6389</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6370</v>
      </c>
      <c r="C2550" s="2778"/>
      <c r="D2550" s="2875">
        <f>IF(H2550&gt;0,D2534+1,D2534)</f>
        <v>1</v>
      </c>
      <c r="E2550" s="2876"/>
      <c r="F2550" s="2879" t="s">
        <v>6366</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6146</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5401</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6147</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5219</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5280</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6148</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6146</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5403</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5396</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6157</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6158</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5647</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6367</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5722</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5726</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6158</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5508</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5512</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6176</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5516</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6177</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5596</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5596</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5593</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6178</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6025</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5192</v>
      </c>
      <c r="C2621" s="2782"/>
      <c r="D2621" s="2708"/>
      <c r="E2621" s="2699"/>
      <c r="F2621" s="2709" t="s">
        <v>5193</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6120</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5206</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6005</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5237</v>
      </c>
      <c r="C2634" s="2782"/>
      <c r="D2634" s="2708"/>
      <c r="E2634" s="2699"/>
      <c r="F2634" s="2709" t="s">
        <v>5239</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5389</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5240</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5241</v>
      </c>
      <c r="F2640" s="2709" t="s">
        <v>5242</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6317</v>
      </c>
      <c r="C2641" s="2782"/>
      <c r="D2641" s="2713">
        <f>IF(H2641&gt;0,D2636+1,D2636)</f>
        <v>1</v>
      </c>
      <c r="E2641" s="2714"/>
      <c r="F2641" s="2715" t="s">
        <v>6140</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6036</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5360</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6318</v>
      </c>
      <c r="C2649" s="2782"/>
      <c r="D2649" s="2713">
        <f>IF(H2649&gt;0,D2641+1,D2641)</f>
        <v>2</v>
      </c>
      <c r="E2649" s="2714"/>
      <c r="F2649" s="2715" t="s">
        <v>6179</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6036</v>
      </c>
      <c r="G2650" s="2698"/>
      <c r="H2650" s="2701"/>
      <c r="I2650" s="2614">
        <f t="shared" si="147"/>
        <v>0</v>
      </c>
      <c r="J2650" s="1062"/>
      <c r="K2650" s="1062"/>
      <c r="L2650" s="1062"/>
      <c r="M2650" s="928">
        <v>1250</v>
      </c>
    </row>
    <row r="2651" spans="1:13" s="1009" customFormat="1" ht="25.2" hidden="1" customHeight="1">
      <c r="A2651" s="1079">
        <f t="shared" si="149"/>
        <v>0</v>
      </c>
      <c r="B2651" s="1080" t="s">
        <v>6312</v>
      </c>
      <c r="C2651" s="2782"/>
      <c r="D2651" s="2703"/>
      <c r="E2651" s="2699">
        <v>0</v>
      </c>
      <c r="F2651" s="2700" t="str">
        <f t="shared" ref="F2651:F2656" si="152">VLOOKUP(B2651,DonGia,3,0)</f>
        <v>Sắt góc L75 x75 x8 x2400</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6311</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5346</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6319</v>
      </c>
      <c r="C2657" s="2782"/>
      <c r="D2657" s="2713">
        <f>IF(H2657&gt;0,D2649+1,D2649)</f>
        <v>3</v>
      </c>
      <c r="E2657" s="2714"/>
      <c r="F2657" s="2715" t="s">
        <v>6180</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6036</v>
      </c>
      <c r="G2658" s="2698"/>
      <c r="H2658" s="2701"/>
      <c r="I2658" s="2614">
        <f t="shared" si="147"/>
        <v>0</v>
      </c>
      <c r="J2658" s="1062"/>
      <c r="K2658" s="1062"/>
      <c r="L2658" s="1062"/>
      <c r="M2658" s="928">
        <v>1250</v>
      </c>
    </row>
    <row r="2659" spans="1:13" s="1009" customFormat="1" ht="25.2" hidden="1" customHeight="1">
      <c r="A2659" s="1079">
        <f t="shared" si="149"/>
        <v>0</v>
      </c>
      <c r="B2659" s="1080" t="s">
        <v>6310</v>
      </c>
      <c r="C2659" s="2782"/>
      <c r="D2659" s="2703"/>
      <c r="E2659" s="2699">
        <v>0</v>
      </c>
      <c r="F2659" s="2700" t="str">
        <f>VLOOKUP(B2659,DonGia,3,0)</f>
        <v>Sắt góc L75 x75 x8 x2200</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6311</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5187</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5337</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6036</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5169</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5627</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5252</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5241</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5267</v>
      </c>
      <c r="F2677" s="2700" t="s">
        <v>5268</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6181</v>
      </c>
      <c r="C2678" s="2782"/>
      <c r="D2678" s="2703"/>
      <c r="E2678" s="2699" t="s">
        <v>5261</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6112</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6036</v>
      </c>
      <c r="G2680" s="2698"/>
      <c r="H2680" s="2701"/>
      <c r="I2680" s="2614">
        <f t="shared" si="154"/>
        <v>0</v>
      </c>
      <c r="J2680" s="1062"/>
      <c r="K2680" s="1062"/>
      <c r="L2680" s="1062"/>
      <c r="M2680" s="928">
        <v>1250</v>
      </c>
    </row>
    <row r="2681" spans="1:13" s="1009" customFormat="1" ht="25.2" hidden="1" customHeight="1">
      <c r="A2681" s="1079">
        <f t="shared" si="149"/>
        <v>0</v>
      </c>
      <c r="B2681" s="1080" t="s">
        <v>6182</v>
      </c>
      <c r="C2681" s="2782"/>
      <c r="D2681" s="2698"/>
      <c r="E2681" s="2699" t="s">
        <v>5547</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6036</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6278</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6279</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6280</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5207</v>
      </c>
      <c r="F2689" s="2721" t="s">
        <v>6281</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5249</v>
      </c>
      <c r="F2691" s="2721" t="s">
        <v>6282</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5243</v>
      </c>
      <c r="F2692" s="2721" t="s">
        <v>6283</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5248</v>
      </c>
      <c r="F2693" s="2721" t="s">
        <v>6284</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6036</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5222</v>
      </c>
      <c r="F2696" s="2700" t="s">
        <v>5223</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5257</v>
      </c>
      <c r="F2701" s="2700" t="s">
        <v>5258</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5626</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6036</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6285</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6286</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6287</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6288</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6289</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5375</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5486</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6166</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6036</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5613</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5619</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5621</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5611</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6183</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5476</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5486</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6036</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5644</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5719</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5488</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6125</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6036</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5206</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5387</v>
      </c>
      <c r="F2747" s="2700" t="s">
        <v>5390</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6184</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6036</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6036</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6146</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5401</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5395</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5387</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5387</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6147</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6036</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6036</v>
      </c>
      <c r="G2759" s="2698"/>
      <c r="H2759" s="2701"/>
      <c r="I2759" s="2614">
        <f t="shared" si="157"/>
        <v>0</v>
      </c>
      <c r="J2759" s="1062"/>
      <c r="K2759" s="1062"/>
      <c r="L2759" s="1062"/>
      <c r="M2759" s="928">
        <v>1250</v>
      </c>
    </row>
    <row r="2760" spans="1:13" s="1009" customFormat="1" ht="25.2" hidden="1" customHeight="1">
      <c r="A2760" s="1079">
        <f t="shared" si="159"/>
        <v>0</v>
      </c>
      <c r="B2760" s="1080" t="s">
        <v>5219</v>
      </c>
      <c r="C2760" s="2782"/>
      <c r="D2760" s="2698"/>
      <c r="E2760" s="2699" t="s">
        <v>5220</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5280</v>
      </c>
      <c r="C2761" s="2782"/>
      <c r="D2761" s="2698"/>
      <c r="E2761" s="2699" t="s">
        <v>5281</v>
      </c>
      <c r="F2761" s="2700" t="str">
        <f t="shared" si="160"/>
        <v>Mặt bích nối cột bêt tông loại 200x200x5, 04 lỗ D16</v>
      </c>
      <c r="G2761" s="2699" t="s">
        <v>5283</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6148</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6146</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5403</v>
      </c>
      <c r="C2770" s="2782"/>
      <c r="D2770" s="2698"/>
      <c r="E2770" s="2699" t="s">
        <v>5404</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5394</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5387</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5396</v>
      </c>
      <c r="C2773" s="2782"/>
      <c r="D2773" s="2698"/>
      <c r="E2773" s="2699" t="s">
        <v>5397</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6156</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6036</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6157</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6158</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5647</v>
      </c>
      <c r="C2780" s="2782"/>
      <c r="D2780" s="2698"/>
      <c r="E2780" s="2699" t="s">
        <v>5637</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5569</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5719</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6292</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6158</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6336</v>
      </c>
    </row>
    <row r="2986" spans="1:13" s="1009" customFormat="1" ht="25.2" hidden="1" customHeight="1">
      <c r="A2986" s="1079">
        <f t="shared" si="169"/>
        <v>0</v>
      </c>
      <c r="B2986" s="2727" t="s">
        <v>1836</v>
      </c>
      <c r="C2986" s="2782">
        <v>1</v>
      </c>
      <c r="D2986" s="2739"/>
      <c r="E2986" s="2740" t="s">
        <v>5506</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6336</v>
      </c>
    </row>
    <row r="2987" spans="1:13" s="1009" customFormat="1" ht="25.2" hidden="1" customHeight="1">
      <c r="A2987" s="1079">
        <f t="shared" si="169"/>
        <v>0</v>
      </c>
      <c r="B2987" s="2728" t="s">
        <v>1648</v>
      </c>
      <c r="C2987" s="2782">
        <v>3</v>
      </c>
      <c r="D2987" s="2739"/>
      <c r="E2987" s="2740" t="s">
        <v>5512</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6336</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6336</v>
      </c>
    </row>
    <row r="2989" spans="1:13" s="1009" customFormat="1" ht="25.2" hidden="1" customHeight="1">
      <c r="A2989" s="1079">
        <f t="shared" si="169"/>
        <v>0</v>
      </c>
      <c r="B2989" s="2729" t="s">
        <v>1369</v>
      </c>
      <c r="C2989" s="2782">
        <v>3</v>
      </c>
      <c r="D2989" s="2739"/>
      <c r="E2989" s="2740" t="s">
        <v>5516</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6336</v>
      </c>
    </row>
    <row r="2990" spans="1:13" s="1009" customFormat="1" ht="25.2" hidden="1" customHeight="1">
      <c r="A2990" s="1079">
        <f t="shared" si="169"/>
        <v>0</v>
      </c>
      <c r="B2990" s="2730" t="s">
        <v>1455</v>
      </c>
      <c r="C2990" s="2782">
        <v>1</v>
      </c>
      <c r="D2990" s="2739"/>
      <c r="E2990" s="2740" t="s">
        <v>5602</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6336</v>
      </c>
    </row>
    <row r="2991" spans="1:13" s="1009" customFormat="1" ht="25.2" hidden="1" customHeight="1">
      <c r="A2991" s="1079">
        <f t="shared" si="169"/>
        <v>0</v>
      </c>
      <c r="B2991" s="2730" t="s">
        <v>949</v>
      </c>
      <c r="C2991" s="2782">
        <v>0</v>
      </c>
      <c r="D2991" s="2739"/>
      <c r="E2991" s="2740" t="s">
        <v>5599</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6336</v>
      </c>
    </row>
    <row r="2992" spans="1:13" s="1009" customFormat="1" ht="25.2" hidden="1" customHeight="1">
      <c r="A2992" s="1079">
        <f t="shared" si="169"/>
        <v>0</v>
      </c>
      <c r="B2992" s="2730" t="s">
        <v>6337</v>
      </c>
      <c r="C2992" s="2782">
        <v>1</v>
      </c>
      <c r="D2992" s="2739"/>
      <c r="E2992" s="2740" t="s">
        <v>5535</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6336</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6336</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6336</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6336</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6336</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6336</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6336</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6336</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6336</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6336</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6336</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6336</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6336</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6336</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6336</v>
      </c>
    </row>
    <row r="3007" spans="1:13" s="1060" customFormat="1" ht="25.2" hidden="1" customHeight="1">
      <c r="A3007" s="2642">
        <f t="shared" si="169"/>
        <v>0</v>
      </c>
      <c r="B3007" s="2643" t="s">
        <v>6354</v>
      </c>
      <c r="C3007" s="2817"/>
      <c r="D3007" s="2762"/>
      <c r="E3007" s="2763"/>
      <c r="F3007" s="2753" t="s">
        <v>3698</v>
      </c>
      <c r="G3007" s="2747" t="s">
        <v>2379</v>
      </c>
      <c r="H3007" s="2748">
        <v>1</v>
      </c>
      <c r="I3007" s="2749">
        <f>H3007</f>
        <v>1</v>
      </c>
      <c r="J3007" s="2760"/>
      <c r="K3007" s="2760"/>
      <c r="L3007" s="2758"/>
      <c r="M3007" s="1026" t="s">
        <v>6336</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6336</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6336</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6336</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6336</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6336</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6336</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6336</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6336</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6336</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6336</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6336</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6336</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6336</v>
      </c>
    </row>
    <row r="3021" spans="1:13" s="1009" customFormat="1" ht="25.2" hidden="1" customHeight="1">
      <c r="A3021" s="1079">
        <f t="shared" si="181"/>
        <v>0</v>
      </c>
      <c r="B3021" s="1080" t="s">
        <v>6317</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6336</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6336</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6336</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6336</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6336</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6336</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6336</v>
      </c>
    </row>
    <row r="3028" spans="1:13" s="1009" customFormat="1" ht="25.2" hidden="1" customHeight="1">
      <c r="A3028" s="1079">
        <f t="shared" si="181"/>
        <v>0</v>
      </c>
      <c r="B3028" s="1080" t="s">
        <v>6319</v>
      </c>
      <c r="C3028" s="2782"/>
      <c r="D3028" s="2744">
        <f>IF(H3028&gt;0,D3020+1,D3020)</f>
        <v>1</v>
      </c>
      <c r="E3028" s="2745"/>
      <c r="F3028" s="2746" t="s">
        <v>6180</v>
      </c>
      <c r="G3028" s="2747" t="s">
        <v>2379</v>
      </c>
      <c r="H3028" s="2748">
        <v>1</v>
      </c>
      <c r="I3028" s="2749">
        <f t="shared" ref="I3028" si="183">H3028</f>
        <v>1</v>
      </c>
      <c r="J3028" s="2759"/>
      <c r="K3028" s="2759"/>
      <c r="L3028" s="2738"/>
      <c r="M3028" s="928" t="s">
        <v>6336</v>
      </c>
    </row>
    <row r="3029" spans="1:13" s="1009" customFormat="1" ht="25.2" hidden="1" customHeight="1">
      <c r="A3029" s="1079">
        <f t="shared" si="181"/>
        <v>0</v>
      </c>
      <c r="B3029" s="1080" t="s">
        <v>6310</v>
      </c>
      <c r="C3029" s="2782">
        <v>1</v>
      </c>
      <c r="D3029" s="2754"/>
      <c r="E3029" s="2755">
        <v>0</v>
      </c>
      <c r="F3029" s="2756" t="str">
        <f t="shared" ref="F3029:F3060" si="184">VLOOKUP(B3029,DonGia,3,0)</f>
        <v>Sắt góc L75 x75 x8 x2200</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6336</v>
      </c>
    </row>
    <row r="3030" spans="1:13" s="1009" customFormat="1" ht="25.2" hidden="1" customHeight="1">
      <c r="A3030" s="1079">
        <f t="shared" si="181"/>
        <v>0</v>
      </c>
      <c r="B3030" s="1080" t="s">
        <v>6311</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6336</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6336</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6336</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6336</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6336</v>
      </c>
    </row>
    <row r="3035" spans="1:13" s="1009" customFormat="1" ht="25.2" hidden="1" customHeight="1">
      <c r="A3035" s="1079">
        <f t="shared" si="181"/>
        <v>0</v>
      </c>
      <c r="B3035" s="1080" t="s">
        <v>1436</v>
      </c>
      <c r="C3035" s="2782">
        <v>1</v>
      </c>
      <c r="D3035" s="2754"/>
      <c r="E3035" s="2755" t="s">
        <v>5337</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6336</v>
      </c>
    </row>
    <row r="3036" spans="1:13" s="1009" customFormat="1" ht="25.2" hidden="1" customHeight="1">
      <c r="A3036" s="1079">
        <f t="shared" si="181"/>
        <v>0</v>
      </c>
      <c r="B3036" s="1080" t="s">
        <v>6338</v>
      </c>
      <c r="C3036" s="2782"/>
      <c r="D3036" s="2744"/>
      <c r="E3036" s="2745"/>
      <c r="F3036" s="2746" t="str">
        <f t="shared" si="184"/>
        <v>Tiếp địa trạm biến áp</v>
      </c>
      <c r="G3036" s="2747" t="str">
        <f t="shared" si="185"/>
        <v>Bộ</v>
      </c>
      <c r="H3036" s="2748">
        <v>1</v>
      </c>
      <c r="I3036" s="2749">
        <v>1</v>
      </c>
      <c r="J3036" s="2759"/>
      <c r="K3036" s="2759"/>
      <c r="L3036" s="2738"/>
      <c r="M3036" s="928" t="s">
        <v>6336</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6336</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6336</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6336</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6336</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6336</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6336</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6336</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6336</v>
      </c>
    </row>
    <row r="3045" spans="1:13" s="1009" customFormat="1" ht="25.2" hidden="1" customHeight="1">
      <c r="A3045" s="1079">
        <f t="shared" si="181"/>
        <v>0</v>
      </c>
      <c r="B3045" s="1080" t="s">
        <v>791</v>
      </c>
      <c r="C3045" s="2782"/>
      <c r="D3045" s="2757"/>
      <c r="E3045" s="2755" t="s">
        <v>5252</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6336</v>
      </c>
    </row>
    <row r="3046" spans="1:13" s="1009" customFormat="1" ht="25.2" hidden="1" customHeight="1">
      <c r="A3046" s="1079">
        <f t="shared" si="181"/>
        <v>0</v>
      </c>
      <c r="B3046" s="1080" t="s">
        <v>795</v>
      </c>
      <c r="C3046" s="2782"/>
      <c r="D3046" s="2757"/>
      <c r="E3046" s="2755" t="s">
        <v>5241</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6336</v>
      </c>
    </row>
    <row r="3047" spans="1:13" s="1009" customFormat="1" ht="25.2" hidden="1" customHeight="1">
      <c r="A3047" s="1079">
        <f t="shared" si="181"/>
        <v>0</v>
      </c>
      <c r="B3047" s="1080" t="s">
        <v>899</v>
      </c>
      <c r="C3047" s="2820">
        <f>C3038</f>
        <v>10</v>
      </c>
      <c r="D3047" s="2757"/>
      <c r="E3047" s="2755" t="s">
        <v>5267</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6336</v>
      </c>
    </row>
    <row r="3048" spans="1:13" s="1009" customFormat="1" ht="25.2" hidden="1" customHeight="1">
      <c r="A3048" s="1079">
        <f t="shared" si="181"/>
        <v>0</v>
      </c>
      <c r="B3048" s="1080" t="s">
        <v>6181</v>
      </c>
      <c r="C3048" s="2819">
        <v>54</v>
      </c>
      <c r="D3048" s="2754"/>
      <c r="E3048" s="2755" t="s">
        <v>5261</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6336</v>
      </c>
    </row>
    <row r="3049" spans="1:13" s="1009" customFormat="1" ht="25.2" hidden="1" customHeight="1">
      <c r="A3049" s="1079">
        <f t="shared" si="181"/>
        <v>0</v>
      </c>
      <c r="B3049" s="1080" t="s">
        <v>6340</v>
      </c>
      <c r="C3049" s="2782"/>
      <c r="D3049" s="2744"/>
      <c r="E3049" s="2745"/>
      <c r="F3049" s="2746" t="str">
        <f t="shared" si="184"/>
        <v>Móng bê tông M200 nền tủ bù</v>
      </c>
      <c r="G3049" s="2747" t="str">
        <f t="shared" si="185"/>
        <v>Móng</v>
      </c>
      <c r="H3049" s="2748">
        <v>1</v>
      </c>
      <c r="I3049" s="2749">
        <v>1</v>
      </c>
      <c r="J3049" s="2759"/>
      <c r="K3049" s="2759"/>
      <c r="L3049" s="2738"/>
      <c r="M3049" s="928" t="s">
        <v>6336</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6336</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6336</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6336</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6336</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6336</v>
      </c>
    </row>
    <row r="3055" spans="1:13" s="1009" customFormat="1" ht="25.2" hidden="1" customHeight="1">
      <c r="A3055" s="1079">
        <f t="shared" si="181"/>
        <v>0</v>
      </c>
      <c r="B3055" s="1080" t="s">
        <v>6342</v>
      </c>
      <c r="C3055" s="2782"/>
      <c r="D3055" s="2744"/>
      <c r="E3055" s="2745"/>
      <c r="F3055" s="2746" t="str">
        <f t="shared" si="184"/>
        <v>Tủ MCCB trạm 3 pha</v>
      </c>
      <c r="G3055" s="2747" t="str">
        <f t="shared" si="185"/>
        <v>bộ</v>
      </c>
      <c r="H3055" s="2748">
        <v>1</v>
      </c>
      <c r="I3055" s="2749">
        <v>1</v>
      </c>
      <c r="J3055" s="2759"/>
      <c r="K3055" s="2759"/>
      <c r="L3055" s="2738"/>
      <c r="M3055" s="928" t="s">
        <v>6336</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6336</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6336</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6336</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6336</v>
      </c>
    </row>
    <row r="3060" spans="1:13" s="1009" customFormat="1" ht="25.2" hidden="1" customHeight="1">
      <c r="A3060" s="1079">
        <f t="shared" si="181"/>
        <v>0</v>
      </c>
      <c r="B3060" s="1080" t="s">
        <v>6344</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6336</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6336</v>
      </c>
    </row>
    <row r="3062" spans="1:13" s="1009" customFormat="1" ht="25.2" hidden="1" customHeight="1">
      <c r="A3062" s="1079">
        <f t="shared" si="181"/>
        <v>0</v>
      </c>
      <c r="B3062" s="1080" t="s">
        <v>6345</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6336</v>
      </c>
    </row>
    <row r="3063" spans="1:13" s="1009" customFormat="1" ht="25.2" hidden="1" customHeight="1">
      <c r="A3063" s="1079">
        <f t="shared" si="181"/>
        <v>0</v>
      </c>
      <c r="B3063" s="1080" t="s">
        <v>6346</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6336</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6336</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6336</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6336</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6336</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6336</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6336</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6336</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6336</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6336</v>
      </c>
    </row>
    <row r="3073" spans="1:13" s="1009" customFormat="1" ht="25.2" hidden="1" customHeight="1">
      <c r="A3073" s="1079">
        <f t="shared" si="181"/>
        <v>0</v>
      </c>
      <c r="B3073" s="1080" t="s">
        <v>6348</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6336</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6336</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6336</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6336</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6336</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6336</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6336</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6336</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6336</v>
      </c>
    </row>
    <row r="3082" spans="1:13" s="1009" customFormat="1" ht="25.2" hidden="1" customHeight="1">
      <c r="A3082" s="1079">
        <f t="shared" si="198"/>
        <v>0</v>
      </c>
      <c r="B3082" s="1080" t="s">
        <v>6349</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6336</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6336</v>
      </c>
    </row>
    <row r="3084" spans="1:13" s="1009" customFormat="1" ht="25.2" hidden="1" customHeight="1">
      <c r="A3084" s="1079">
        <f t="shared" si="198"/>
        <v>0</v>
      </c>
      <c r="B3084" s="1080" t="s">
        <v>6350</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6336</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6336</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6336</v>
      </c>
    </row>
    <row r="3087" spans="1:13" s="1009" customFormat="1" ht="25.2" hidden="1" customHeight="1">
      <c r="A3087" s="1079">
        <f t="shared" si="198"/>
        <v>0</v>
      </c>
      <c r="B3087" s="1080" t="s">
        <v>6350</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6336</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6336</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6336</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6336</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6336</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6336</v>
      </c>
    </row>
    <row r="3093" spans="1:13" s="1009" customFormat="1" ht="25.2" hidden="1" customHeight="1">
      <c r="A3093" s="1079">
        <f t="shared" si="198"/>
        <v>0</v>
      </c>
      <c r="B3093" s="1080" t="s">
        <v>6351</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6336</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6336</v>
      </c>
    </row>
    <row r="3095" spans="1:13" s="1009" customFormat="1" ht="25.2" hidden="1" customHeight="1">
      <c r="A3095" s="1079">
        <f t="shared" si="198"/>
        <v>0</v>
      </c>
      <c r="B3095" s="1080" t="s">
        <v>6352</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6336</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6336</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3" priority="17"/>
  </conditionalFormatting>
  <conditionalFormatting sqref="B1320:C1320">
    <cfRule type="duplicateValues" dxfId="172" priority="16"/>
  </conditionalFormatting>
  <conditionalFormatting sqref="B1321:C1321">
    <cfRule type="duplicateValues" dxfId="171" priority="15"/>
  </conditionalFormatting>
  <conditionalFormatting sqref="B1321:C1321">
    <cfRule type="duplicateValues" dxfId="170" priority="14"/>
  </conditionalFormatting>
  <conditionalFormatting sqref="B1367:C1367">
    <cfRule type="duplicateValues" dxfId="169" priority="13"/>
  </conditionalFormatting>
  <conditionalFormatting sqref="B1367:C1367">
    <cfRule type="duplicateValues" dxfId="168" priority="12"/>
  </conditionalFormatting>
  <conditionalFormatting sqref="B1401:C1401">
    <cfRule type="duplicateValues" dxfId="167" priority="11"/>
  </conditionalFormatting>
  <conditionalFormatting sqref="B1401:C1401">
    <cfRule type="duplicateValues" dxfId="166" priority="10"/>
  </conditionalFormatting>
  <conditionalFormatting sqref="B1364:C1364">
    <cfRule type="duplicateValues" dxfId="165" priority="9"/>
  </conditionalFormatting>
  <conditionalFormatting sqref="B1364:C1364">
    <cfRule type="duplicateValues" dxfId="164" priority="8"/>
  </conditionalFormatting>
  <conditionalFormatting sqref="B1365:C1365">
    <cfRule type="duplicateValues" dxfId="163" priority="7"/>
  </conditionalFormatting>
  <conditionalFormatting sqref="B1365:C1365">
    <cfRule type="duplicateValues" dxfId="162" priority="6"/>
  </conditionalFormatting>
  <conditionalFormatting sqref="B1363:C1363">
    <cfRule type="duplicateValues" dxfId="161" priority="5"/>
  </conditionalFormatting>
  <conditionalFormatting sqref="B1363:C1363">
    <cfRule type="duplicateValues" dxfId="160" priority="4"/>
  </conditionalFormatting>
  <conditionalFormatting sqref="B3057">
    <cfRule type="duplicateValues" dxfId="159" priority="3"/>
  </conditionalFormatting>
  <printOptions horizontalCentered="1"/>
  <pageMargins left="0.23622047244094499" right="0.23622047244094499" top="0.6"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6" t="s">
        <v>4730</v>
      </c>
      <c r="F6" s="3206"/>
      <c r="G6" s="3206"/>
      <c r="H6" s="3206"/>
      <c r="I6" s="3206"/>
      <c r="J6" s="3206"/>
      <c r="K6" s="3206"/>
      <c r="L6" s="3206"/>
      <c r="M6" s="3206"/>
      <c r="N6" s="3206"/>
      <c r="O6" s="3206"/>
      <c r="P6" s="3206"/>
      <c r="Q6" s="3206"/>
      <c r="R6" s="3206"/>
      <c r="S6" s="3206"/>
    </row>
    <row r="7" spans="1:20" ht="21.75" customHeight="1">
      <c r="D7" s="1399"/>
      <c r="E7" s="3207" t="str">
        <f>CT_tram!D20</f>
        <v>Công trình: Xây dựng mới TBA 3 pha 1000 kVA - 22/0,4kV Công ty Cổ phần GreenLigth Solar</v>
      </c>
      <c r="F7" s="3207"/>
      <c r="G7" s="3207"/>
      <c r="H7" s="3207"/>
      <c r="I7" s="3207"/>
      <c r="J7" s="3207"/>
      <c r="K7" s="3207"/>
      <c r="L7" s="3207"/>
      <c r="M7" s="3207"/>
      <c r="N7" s="3207"/>
      <c r="O7" s="3207"/>
      <c r="P7" s="3207"/>
      <c r="Q7" s="3207"/>
      <c r="R7" s="3207"/>
      <c r="S7" s="3207"/>
    </row>
    <row r="8" spans="1:20" ht="18.75" customHeight="1">
      <c r="D8" s="1398"/>
      <c r="E8" s="3208" t="str">
        <f>CT_tram!D21</f>
        <v>Địa điểm: Xã Suối Cao - Huyện Xuân Lộc - Tỉnh Đồng Nai</v>
      </c>
      <c r="F8" s="3208"/>
      <c r="G8" s="3208"/>
      <c r="H8" s="3208"/>
      <c r="I8" s="3208"/>
      <c r="J8" s="3208"/>
      <c r="K8" s="3208"/>
      <c r="L8" s="3208"/>
      <c r="M8" s="3208"/>
      <c r="N8" s="3208"/>
      <c r="O8" s="3208"/>
      <c r="P8" s="3208"/>
      <c r="Q8" s="3208"/>
      <c r="R8" s="3208"/>
      <c r="S8" s="3208"/>
    </row>
    <row r="9" spans="1:20" ht="21" customHeight="1">
      <c r="B9" s="1442" t="s">
        <v>2278</v>
      </c>
      <c r="C9" s="967" t="s">
        <v>510</v>
      </c>
      <c r="D9" s="1400" t="s">
        <v>4221</v>
      </c>
      <c r="E9" s="3204" t="s">
        <v>1704</v>
      </c>
      <c r="F9" s="3204" t="s">
        <v>2275</v>
      </c>
      <c r="G9" s="3204" t="s">
        <v>2585</v>
      </c>
      <c r="H9" s="1736" t="s">
        <v>4220</v>
      </c>
      <c r="I9" s="1639"/>
      <c r="J9" s="1639"/>
      <c r="K9" s="1639"/>
      <c r="L9" s="1639"/>
      <c r="M9" s="1639"/>
      <c r="N9" s="1639"/>
      <c r="O9" s="1639"/>
      <c r="P9" s="889"/>
      <c r="Q9" s="2625"/>
      <c r="R9" s="890"/>
      <c r="S9" s="3202" t="s">
        <v>2591</v>
      </c>
    </row>
    <row r="10" spans="1:20" ht="23.25" customHeight="1">
      <c r="B10" s="1443"/>
      <c r="C10" s="967" t="s">
        <v>510</v>
      </c>
      <c r="D10" s="1401" t="s">
        <v>4222</v>
      </c>
      <c r="E10" s="3205"/>
      <c r="F10" s="3205"/>
      <c r="G10" s="3205"/>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3"/>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6005</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6402</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6416</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6417</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 x2000</v>
      </c>
      <c r="G828" s="973" t="str">
        <f>VLOOKUP($B828,DG!A:D,DG!$D$2,)</f>
        <v xml:space="preserve">thanh </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x2200</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x2200</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x2200</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x920</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x2200</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x920</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6331</v>
      </c>
      <c r="C919" s="964" t="str">
        <f t="shared" si="171"/>
        <v xml:space="preserve"> </v>
      </c>
      <c r="D919" s="1407">
        <v>2</v>
      </c>
      <c r="E919" s="973"/>
      <c r="F919" s="985" t="str">
        <f>VLOOKUP($B919,DG!A:D,DG!$C$2,)</f>
        <v>Sắt góc L75 x75 x8 x2400</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x920</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x1190</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x1190</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 x2000</v>
      </c>
      <c r="G974" s="973" t="str">
        <f>VLOOKUP($B974,DG!A:D,DG!$D$2,)</f>
        <v xml:space="preserve">thanh </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6006</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 x2000</v>
      </c>
      <c r="G983" s="973" t="str">
        <f>VLOOKUP($B983,DG!A:D,DG!$D$2,)</f>
        <v xml:space="preserve">thanh </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6006</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6414</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6415</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6477</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6486</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6400</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6452</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6408</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6406</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7318</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6440</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5713</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6008</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7319</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7320</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7321</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7322</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6482</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6008</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6010</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6478</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6446</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6461</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6448</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6444</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6466</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6447</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6462</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6449</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6471</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6445</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3">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7323</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6480</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6426</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6011</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6526</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6427</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filterColumn colId="5">
      <colorFilter dxfId="158"/>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7" priority="126" timePeriod="today">
      <formula>FLOOR(T1,1)=TODAY()</formula>
    </cfRule>
  </conditionalFormatting>
  <conditionalFormatting sqref="B2417 B77 B94 B176 B341 B378 B398 B433 B533 B553 B569">
    <cfRule type="duplicateValues" dxfId="156"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5" priority="121" operator="containsText" text="x">
      <formula>NOT(ISERROR(SEARCH("x",C1)))</formula>
    </cfRule>
  </conditionalFormatting>
  <conditionalFormatting sqref="C1841">
    <cfRule type="containsText" dxfId="154" priority="119" operator="containsText" text="x">
      <formula>NOT(ISERROR(SEARCH("x",C1841)))</formula>
    </cfRule>
  </conditionalFormatting>
  <conditionalFormatting sqref="C1933:C1934">
    <cfRule type="containsText" dxfId="153" priority="117" operator="containsText" text="x">
      <formula>NOT(ISERROR(SEARCH("x",C1933)))</formula>
    </cfRule>
  </conditionalFormatting>
  <conditionalFormatting sqref="C1107:C1113">
    <cfRule type="containsText" dxfId="152"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1" priority="114" operator="greaterThan">
      <formula>0</formula>
    </cfRule>
  </conditionalFormatting>
  <conditionalFormatting sqref="C2379">
    <cfRule type="containsText" dxfId="150" priority="112" operator="containsText" text="x">
      <formula>NOT(ISERROR(SEARCH("x",C2379)))</formula>
    </cfRule>
  </conditionalFormatting>
  <conditionalFormatting sqref="C2377">
    <cfRule type="containsText" dxfId="149" priority="109" operator="containsText" text="x">
      <formula>NOT(ISERROR(SEARCH("x",C2377)))</formula>
    </cfRule>
  </conditionalFormatting>
  <conditionalFormatting sqref="C2094">
    <cfRule type="containsText" dxfId="148" priority="104" operator="containsText" text="x">
      <formula>NOT(ISERROR(SEARCH("x",C2094)))</formula>
    </cfRule>
  </conditionalFormatting>
  <conditionalFormatting sqref="C1998:C1999">
    <cfRule type="containsText" dxfId="147" priority="101" operator="containsText" text="x">
      <formula>NOT(ISERROR(SEARCH("x",C1998)))</formula>
    </cfRule>
  </conditionalFormatting>
  <conditionalFormatting sqref="T898:T908">
    <cfRule type="timePeriod" dxfId="146" priority="99" timePeriod="today">
      <formula>FLOOR(T898,1)=TODAY()</formula>
    </cfRule>
  </conditionalFormatting>
  <conditionalFormatting sqref="C898:C908">
    <cfRule type="containsText" dxfId="145" priority="98" operator="containsText" text="x">
      <formula>NOT(ISERROR(SEARCH("x",C898)))</formula>
    </cfRule>
  </conditionalFormatting>
  <conditionalFormatting sqref="T898:T908">
    <cfRule type="cellIs" dxfId="144" priority="97" operator="greaterThan">
      <formula>0</formula>
    </cfRule>
  </conditionalFormatting>
  <conditionalFormatting sqref="T652:T662">
    <cfRule type="timePeriod" dxfId="143" priority="96" timePeriod="today">
      <formula>FLOOR(T652,1)=TODAY()</formula>
    </cfRule>
  </conditionalFormatting>
  <conditionalFormatting sqref="C652:C662">
    <cfRule type="containsText" dxfId="142" priority="95" operator="containsText" text="x">
      <formula>NOT(ISERROR(SEARCH("x",C652)))</formula>
    </cfRule>
  </conditionalFormatting>
  <conditionalFormatting sqref="T652:T662">
    <cfRule type="cellIs" dxfId="141" priority="94" operator="greaterThan">
      <formula>0</formula>
    </cfRule>
  </conditionalFormatting>
  <conditionalFormatting sqref="C1943">
    <cfRule type="containsText" dxfId="140" priority="89" operator="containsText" text="x">
      <formula>NOT(ISERROR(SEARCH("x",C1943)))</formula>
    </cfRule>
  </conditionalFormatting>
  <conditionalFormatting sqref="T360:T361">
    <cfRule type="timePeriod" dxfId="139" priority="87" timePeriod="today">
      <formula>FLOOR(T360,1)=TODAY()</formula>
    </cfRule>
  </conditionalFormatting>
  <conditionalFormatting sqref="C360:C361">
    <cfRule type="containsText" dxfId="138" priority="86" operator="containsText" text="x">
      <formula>NOT(ISERROR(SEARCH("x",C360)))</formula>
    </cfRule>
  </conditionalFormatting>
  <conditionalFormatting sqref="T360:T361">
    <cfRule type="cellIs" dxfId="137" priority="85" operator="greaterThan">
      <formula>0</formula>
    </cfRule>
  </conditionalFormatting>
  <conditionalFormatting sqref="T363">
    <cfRule type="timePeriod" dxfId="136" priority="84" timePeriod="today">
      <formula>FLOOR(T363,1)=TODAY()</formula>
    </cfRule>
  </conditionalFormatting>
  <conditionalFormatting sqref="C363">
    <cfRule type="containsText" dxfId="135" priority="83" operator="containsText" text="x">
      <formula>NOT(ISERROR(SEARCH("x",C363)))</formula>
    </cfRule>
  </conditionalFormatting>
  <conditionalFormatting sqref="T363">
    <cfRule type="cellIs" dxfId="134" priority="82" operator="greaterThan">
      <formula>0</formula>
    </cfRule>
  </conditionalFormatting>
  <conditionalFormatting sqref="T645">
    <cfRule type="timePeriod" dxfId="133" priority="81" timePeriod="today">
      <formula>FLOOR(T645,1)=TODAY()</formula>
    </cfRule>
  </conditionalFormatting>
  <conditionalFormatting sqref="C645">
    <cfRule type="containsText" dxfId="132" priority="80" operator="containsText" text="x">
      <formula>NOT(ISERROR(SEARCH("x",C645)))</formula>
    </cfRule>
  </conditionalFormatting>
  <conditionalFormatting sqref="T645">
    <cfRule type="cellIs" dxfId="131" priority="79" operator="greaterThan">
      <formula>0</formula>
    </cfRule>
  </conditionalFormatting>
  <conditionalFormatting sqref="T1118">
    <cfRule type="timePeriod" dxfId="130" priority="78" timePeriod="today">
      <formula>FLOOR(T1118,1)=TODAY()</formula>
    </cfRule>
  </conditionalFormatting>
  <conditionalFormatting sqref="C1118">
    <cfRule type="containsText" dxfId="129" priority="77" operator="containsText" text="x">
      <formula>NOT(ISERROR(SEARCH("x",C1118)))</formula>
    </cfRule>
  </conditionalFormatting>
  <conditionalFormatting sqref="T1118">
    <cfRule type="cellIs" dxfId="128" priority="76" operator="greaterThan">
      <formula>0</formula>
    </cfRule>
  </conditionalFormatting>
  <conditionalFormatting sqref="T1196">
    <cfRule type="timePeriod" dxfId="127" priority="75" timePeriod="today">
      <formula>FLOOR(T1196,1)=TODAY()</formula>
    </cfRule>
  </conditionalFormatting>
  <conditionalFormatting sqref="C1196">
    <cfRule type="containsText" dxfId="126" priority="74" operator="containsText" text="x">
      <formula>NOT(ISERROR(SEARCH("x",C1196)))</formula>
    </cfRule>
  </conditionalFormatting>
  <conditionalFormatting sqref="T1196">
    <cfRule type="cellIs" dxfId="125" priority="73" operator="greaterThan">
      <formula>0</formula>
    </cfRule>
  </conditionalFormatting>
  <conditionalFormatting sqref="T1182">
    <cfRule type="timePeriod" dxfId="124" priority="72" timePeriod="today">
      <formula>FLOOR(T1182,1)=TODAY()</formula>
    </cfRule>
  </conditionalFormatting>
  <conditionalFormatting sqref="C1182">
    <cfRule type="containsText" dxfId="123" priority="71" operator="containsText" text="x">
      <formula>NOT(ISERROR(SEARCH("x",C1182)))</formula>
    </cfRule>
  </conditionalFormatting>
  <conditionalFormatting sqref="T1182">
    <cfRule type="cellIs" dxfId="122" priority="70" operator="greaterThan">
      <formula>0</formula>
    </cfRule>
  </conditionalFormatting>
  <conditionalFormatting sqref="T632">
    <cfRule type="timePeriod" dxfId="121" priority="69" timePeriod="today">
      <formula>FLOOR(T632,1)=TODAY()</formula>
    </cfRule>
  </conditionalFormatting>
  <conditionalFormatting sqref="C632">
    <cfRule type="containsText" dxfId="120" priority="68" operator="containsText" text="x">
      <formula>NOT(ISERROR(SEARCH("x",C632)))</formula>
    </cfRule>
  </conditionalFormatting>
  <conditionalFormatting sqref="T632">
    <cfRule type="cellIs" dxfId="119" priority="67" operator="greaterThan">
      <formula>0</formula>
    </cfRule>
  </conditionalFormatting>
  <conditionalFormatting sqref="C1963">
    <cfRule type="containsText" dxfId="118" priority="65" operator="containsText" text="x">
      <formula>NOT(ISERROR(SEARCH("x",C1963)))</formula>
    </cfRule>
  </conditionalFormatting>
  <conditionalFormatting sqref="C1964">
    <cfRule type="containsText" dxfId="117" priority="62" operator="containsText" text="x">
      <formula>NOT(ISERROR(SEARCH("x",C1964)))</formula>
    </cfRule>
  </conditionalFormatting>
  <conditionalFormatting sqref="T2337">
    <cfRule type="timePeriod" dxfId="116" priority="60" timePeriod="today">
      <formula>FLOOR(T2337,1)=TODAY()</formula>
    </cfRule>
  </conditionalFormatting>
  <conditionalFormatting sqref="C2337">
    <cfRule type="containsText" dxfId="115" priority="59" operator="containsText" text="x">
      <formula>NOT(ISERROR(SEARCH("x",C2337)))</formula>
    </cfRule>
  </conditionalFormatting>
  <conditionalFormatting sqref="T2337">
    <cfRule type="cellIs" dxfId="114" priority="58" operator="greaterThan">
      <formula>0</formula>
    </cfRule>
  </conditionalFormatting>
  <conditionalFormatting sqref="C1956">
    <cfRule type="containsText" dxfId="113" priority="56" operator="containsText" text="x">
      <formula>NOT(ISERROR(SEARCH("x",C1956)))</formula>
    </cfRule>
  </conditionalFormatting>
  <conditionalFormatting sqref="T448:T464">
    <cfRule type="timePeriod" dxfId="112" priority="54" timePeriod="today">
      <formula>FLOOR(T448,1)=TODAY()</formula>
    </cfRule>
  </conditionalFormatting>
  <conditionalFormatting sqref="B450">
    <cfRule type="duplicateValues" dxfId="111" priority="53"/>
  </conditionalFormatting>
  <conditionalFormatting sqref="C448:C464">
    <cfRule type="containsText" dxfId="110" priority="52" operator="containsText" text="x">
      <formula>NOT(ISERROR(SEARCH("x",C448)))</formula>
    </cfRule>
  </conditionalFormatting>
  <conditionalFormatting sqref="T448:T464">
    <cfRule type="cellIs" dxfId="109" priority="51" operator="greaterThan">
      <formula>0</formula>
    </cfRule>
  </conditionalFormatting>
  <conditionalFormatting sqref="T666">
    <cfRule type="timePeriod" dxfId="108" priority="50" timePeriod="today">
      <formula>FLOOR(T666,1)=TODAY()</formula>
    </cfRule>
  </conditionalFormatting>
  <conditionalFormatting sqref="C666">
    <cfRule type="containsText" dxfId="107" priority="49" operator="containsText" text="x">
      <formula>NOT(ISERROR(SEARCH("x",C666)))</formula>
    </cfRule>
  </conditionalFormatting>
  <conditionalFormatting sqref="T666">
    <cfRule type="cellIs" dxfId="106" priority="48" operator="greaterThan">
      <formula>0</formula>
    </cfRule>
  </conditionalFormatting>
  <conditionalFormatting sqref="T667">
    <cfRule type="timePeriod" dxfId="105" priority="47" timePeriod="today">
      <formula>FLOOR(T667,1)=TODAY()</formula>
    </cfRule>
  </conditionalFormatting>
  <conditionalFormatting sqref="C667">
    <cfRule type="containsText" dxfId="104" priority="46" operator="containsText" text="x">
      <formula>NOT(ISERROR(SEARCH("x",C667)))</formula>
    </cfRule>
  </conditionalFormatting>
  <conditionalFormatting sqref="T667">
    <cfRule type="cellIs" dxfId="103" priority="45" operator="greaterThan">
      <formula>0</formula>
    </cfRule>
  </conditionalFormatting>
  <conditionalFormatting sqref="C1779">
    <cfRule type="containsText" dxfId="102" priority="43" operator="containsText" text="x">
      <formula>NOT(ISERROR(SEARCH("x",C1779)))</formula>
    </cfRule>
  </conditionalFormatting>
  <conditionalFormatting sqref="C1780">
    <cfRule type="containsText" dxfId="101" priority="40" operator="containsText" text="x">
      <formula>NOT(ISERROR(SEARCH("x",C1780)))</formula>
    </cfRule>
  </conditionalFormatting>
  <conditionalFormatting sqref="T1845:T1851">
    <cfRule type="timePeriod" dxfId="100" priority="38" timePeriod="today">
      <formula>FLOOR(T1845,1)=TODAY()</formula>
    </cfRule>
  </conditionalFormatting>
  <conditionalFormatting sqref="C1849:C1851 C1845:C1847">
    <cfRule type="containsText" dxfId="99" priority="37" operator="containsText" text="x">
      <formula>NOT(ISERROR(SEARCH("x",C1845)))</formula>
    </cfRule>
  </conditionalFormatting>
  <conditionalFormatting sqref="C1848">
    <cfRule type="containsText" dxfId="98" priority="36" operator="containsText" text="x">
      <formula>NOT(ISERROR(SEARCH("x",C1848)))</formula>
    </cfRule>
  </conditionalFormatting>
  <conditionalFormatting sqref="T1845:T1851">
    <cfRule type="cellIs" dxfId="97" priority="35" operator="greaterThan">
      <formula>0</formula>
    </cfRule>
  </conditionalFormatting>
  <conditionalFormatting sqref="B1812">
    <cfRule type="duplicateValues" dxfId="96" priority="34"/>
  </conditionalFormatting>
  <conditionalFormatting sqref="T1902">
    <cfRule type="timePeriod" dxfId="95" priority="33" timePeriod="today">
      <formula>FLOOR(T1902,1)=TODAY()</formula>
    </cfRule>
  </conditionalFormatting>
  <conditionalFormatting sqref="C1902">
    <cfRule type="containsText" dxfId="94" priority="32" operator="containsText" text="x">
      <formula>NOT(ISERROR(SEARCH("x",C1902)))</formula>
    </cfRule>
  </conditionalFormatting>
  <conditionalFormatting sqref="T1902">
    <cfRule type="cellIs" dxfId="93" priority="31" operator="greaterThan">
      <formula>0</formula>
    </cfRule>
  </conditionalFormatting>
  <conditionalFormatting sqref="T1873:T1885">
    <cfRule type="timePeriod" dxfId="92" priority="30" timePeriod="today">
      <formula>FLOOR(T1873,1)=TODAY()</formula>
    </cfRule>
  </conditionalFormatting>
  <conditionalFormatting sqref="C1873:C1885">
    <cfRule type="containsText" dxfId="91" priority="29" operator="containsText" text="x">
      <formula>NOT(ISERROR(SEARCH("x",C1873)))</formula>
    </cfRule>
  </conditionalFormatting>
  <conditionalFormatting sqref="T1873:T1885">
    <cfRule type="cellIs" dxfId="90" priority="28" operator="greaterThan">
      <formula>0</formula>
    </cfRule>
  </conditionalFormatting>
  <conditionalFormatting sqref="T1965">
    <cfRule type="timePeriod" dxfId="89" priority="27" timePeriod="today">
      <formula>FLOOR(T1965,1)=TODAY()</formula>
    </cfRule>
  </conditionalFormatting>
  <conditionalFormatting sqref="C1965">
    <cfRule type="containsText" dxfId="88" priority="26" operator="containsText" text="x">
      <formula>NOT(ISERROR(SEARCH("x",C1965)))</formula>
    </cfRule>
  </conditionalFormatting>
  <conditionalFormatting sqref="T1965">
    <cfRule type="cellIs" dxfId="87" priority="25" operator="greaterThan">
      <formula>0</formula>
    </cfRule>
  </conditionalFormatting>
  <conditionalFormatting sqref="T1886:T1901">
    <cfRule type="timePeriod" dxfId="86" priority="24" timePeriod="today">
      <formula>FLOOR(T1886,1)=TODAY()</formula>
    </cfRule>
  </conditionalFormatting>
  <conditionalFormatting sqref="C1886:C1901">
    <cfRule type="containsText" dxfId="85" priority="23" operator="containsText" text="x">
      <formula>NOT(ISERROR(SEARCH("x",C1886)))</formula>
    </cfRule>
  </conditionalFormatting>
  <conditionalFormatting sqref="T1886:T1901">
    <cfRule type="cellIs" dxfId="84" priority="22" operator="greaterThan">
      <formula>0</formula>
    </cfRule>
  </conditionalFormatting>
  <conditionalFormatting sqref="B1884:B1888 B1891">
    <cfRule type="duplicateValues" dxfId="83" priority="21"/>
  </conditionalFormatting>
  <conditionalFormatting sqref="B1889">
    <cfRule type="duplicateValues" dxfId="82" priority="20"/>
  </conditionalFormatting>
  <conditionalFormatting sqref="B1890">
    <cfRule type="duplicateValues" dxfId="81" priority="19"/>
  </conditionalFormatting>
  <conditionalFormatting sqref="B1986:B1996">
    <cfRule type="duplicateValues" dxfId="80" priority="18"/>
  </conditionalFormatting>
  <conditionalFormatting sqref="T1778">
    <cfRule type="timePeriod" dxfId="79" priority="17" timePeriod="today">
      <formula>FLOOR(T1778,1)=TODAY()</formula>
    </cfRule>
  </conditionalFormatting>
  <conditionalFormatting sqref="T1778">
    <cfRule type="cellIs" dxfId="78" priority="16" operator="greaterThan">
      <formula>0</formula>
    </cfRule>
  </conditionalFormatting>
  <conditionalFormatting sqref="C1778">
    <cfRule type="containsText" dxfId="77" priority="15" operator="containsText" text="x">
      <formula>NOT(ISERROR(SEARCH("x",C1778)))</formula>
    </cfRule>
  </conditionalFormatting>
  <conditionalFormatting sqref="T1781">
    <cfRule type="timePeriod" dxfId="76" priority="14" timePeriod="today">
      <formula>FLOOR(T1781,1)=TODAY()</formula>
    </cfRule>
  </conditionalFormatting>
  <conditionalFormatting sqref="C1781">
    <cfRule type="containsText" dxfId="75" priority="13" operator="containsText" text="x">
      <formula>NOT(ISERROR(SEARCH("x",C1781)))</formula>
    </cfRule>
  </conditionalFormatting>
  <conditionalFormatting sqref="T1781">
    <cfRule type="cellIs" dxfId="74" priority="12" operator="greaterThan">
      <formula>0</formula>
    </cfRule>
  </conditionalFormatting>
  <conditionalFormatting sqref="B1867">
    <cfRule type="duplicateValues" dxfId="73" priority="6"/>
  </conditionalFormatting>
  <conditionalFormatting sqref="B1870">
    <cfRule type="duplicateValues" dxfId="72" priority="5"/>
  </conditionalFormatting>
  <conditionalFormatting sqref="B1868">
    <cfRule type="duplicateValues" dxfId="71" priority="4"/>
  </conditionalFormatting>
  <conditionalFormatting sqref="B1872 B1864:B1866">
    <cfRule type="duplicateValues" dxfId="70" priority="7"/>
  </conditionalFormatting>
  <conditionalFormatting sqref="B1871">
    <cfRule type="duplicateValues" dxfId="69" priority="3"/>
  </conditionalFormatting>
  <conditionalFormatting sqref="B1869">
    <cfRule type="duplicateValues" dxfId="68" priority="2"/>
  </conditionalFormatting>
  <conditionalFormatting sqref="B1863">
    <cfRule type="duplicateValues" dxfId="67"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1" t="s">
        <v>4144</v>
      </c>
      <c r="B1" s="3211"/>
      <c r="C1" s="3211"/>
      <c r="D1" s="3211"/>
      <c r="E1" s="3211"/>
      <c r="F1" s="3211"/>
      <c r="G1" s="3211"/>
      <c r="H1" s="3211"/>
      <c r="I1" s="3211"/>
      <c r="J1" s="3211"/>
      <c r="K1" s="3211"/>
      <c r="L1" s="3211"/>
      <c r="M1" s="3211"/>
      <c r="N1" s="3211"/>
      <c r="O1" s="3211"/>
      <c r="P1" s="3211"/>
      <c r="R1" s="810"/>
    </row>
    <row r="2" spans="1:24" ht="35.25" customHeight="1">
      <c r="A2" s="3210" t="str">
        <f>"Tên công trình: "&amp;Solieu!C6</f>
        <v xml:space="preserve">Tên công trình: </v>
      </c>
      <c r="B2" s="3210"/>
      <c r="C2" s="3210"/>
      <c r="D2" s="3210"/>
      <c r="E2" s="3210"/>
      <c r="F2" s="3210"/>
      <c r="G2" s="3210"/>
      <c r="H2" s="3210"/>
      <c r="I2" s="3210"/>
      <c r="J2" s="3210"/>
      <c r="K2" s="3212" t="str">
        <f>"Đơn vị thi công: "&amp;Solieu!C10</f>
        <v>Đơn vị thi công: x</v>
      </c>
      <c r="L2" s="3212"/>
      <c r="M2" s="3212"/>
      <c r="N2" s="3212"/>
      <c r="O2" s="3212"/>
      <c r="P2" s="3212"/>
    </row>
    <row r="3" spans="1:24" ht="26.25" customHeight="1" thickBot="1">
      <c r="A3" s="3210" t="s">
        <v>4145</v>
      </c>
      <c r="B3" s="3210"/>
      <c r="C3" s="3210"/>
      <c r="D3" s="3210"/>
      <c r="E3" s="3210"/>
      <c r="F3" s="3210"/>
      <c r="G3" s="3210"/>
      <c r="H3" s="3210"/>
      <c r="I3" s="3210"/>
      <c r="J3" s="3210"/>
      <c r="K3" s="3213" t="s">
        <v>4146</v>
      </c>
      <c r="L3" s="3214"/>
      <c r="M3" s="3214"/>
      <c r="N3" s="3214"/>
      <c r="O3" s="3214"/>
      <c r="P3" s="3215"/>
    </row>
    <row r="4" spans="1:24" ht="26.25" customHeight="1" thickTop="1">
      <c r="A4" s="3210" t="s">
        <v>4147</v>
      </c>
      <c r="B4" s="3210"/>
      <c r="C4" s="3210"/>
      <c r="D4" s="3210"/>
      <c r="E4" s="3210"/>
      <c r="F4" s="3210"/>
      <c r="G4" s="3210"/>
      <c r="H4" s="3210"/>
      <c r="I4" s="3210"/>
      <c r="J4" s="3210"/>
      <c r="K4" s="3210"/>
      <c r="L4" s="3210"/>
      <c r="M4" s="3210"/>
      <c r="N4" s="3210"/>
      <c r="O4" s="3210"/>
      <c r="P4" s="3210"/>
      <c r="R4" s="898"/>
      <c r="S4" s="730"/>
      <c r="T4" s="731"/>
      <c r="U4" s="908"/>
      <c r="V4" s="897"/>
      <c r="W4" s="909"/>
      <c r="X4" s="910"/>
    </row>
    <row r="5" spans="1:24" ht="28.5" customHeight="1">
      <c r="A5" s="3212" t="s">
        <v>4148</v>
      </c>
      <c r="B5" s="3212" t="s">
        <v>4149</v>
      </c>
      <c r="C5" s="3212"/>
      <c r="D5" s="3212" t="s">
        <v>4150</v>
      </c>
      <c r="E5" s="853" t="s">
        <v>4151</v>
      </c>
      <c r="F5" s="853"/>
      <c r="G5" s="853"/>
      <c r="H5" s="853"/>
      <c r="I5" s="853"/>
      <c r="J5" s="853"/>
      <c r="K5" s="853"/>
      <c r="L5" s="853"/>
      <c r="M5" s="853"/>
      <c r="N5" s="3216" t="s">
        <v>4152</v>
      </c>
      <c r="O5" s="3212" t="s">
        <v>4153</v>
      </c>
      <c r="P5" s="3212"/>
      <c r="R5" s="898"/>
      <c r="S5" s="730"/>
      <c r="T5" s="731"/>
      <c r="U5" s="911"/>
      <c r="V5" s="896"/>
      <c r="W5" s="895"/>
      <c r="X5" s="896"/>
    </row>
    <row r="6" spans="1:24" ht="28.5" customHeight="1">
      <c r="A6" s="3212"/>
      <c r="B6" s="3212" t="s">
        <v>4154</v>
      </c>
      <c r="C6" s="3212" t="s">
        <v>4155</v>
      </c>
      <c r="D6" s="3212"/>
      <c r="E6" s="3212" t="s">
        <v>4156</v>
      </c>
      <c r="F6" s="3212" t="s">
        <v>4157</v>
      </c>
      <c r="G6" s="3212" t="s">
        <v>4158</v>
      </c>
      <c r="H6" s="3212" t="s">
        <v>4159</v>
      </c>
      <c r="I6" s="3212"/>
      <c r="J6" s="3212" t="s">
        <v>4160</v>
      </c>
      <c r="K6" s="3212"/>
      <c r="L6" s="3212"/>
      <c r="M6" s="3212"/>
      <c r="N6" s="3217"/>
      <c r="O6" s="3212" t="s">
        <v>4161</v>
      </c>
      <c r="P6" s="3212" t="s">
        <v>4162</v>
      </c>
      <c r="R6" s="898"/>
      <c r="S6" s="730"/>
      <c r="T6" s="731"/>
      <c r="U6" s="907"/>
      <c r="V6" s="907"/>
      <c r="W6" s="907"/>
      <c r="X6" s="907"/>
    </row>
    <row r="7" spans="1:24" ht="48" customHeight="1">
      <c r="A7" s="3212"/>
      <c r="B7" s="3212"/>
      <c r="C7" s="3212"/>
      <c r="D7" s="3212"/>
      <c r="E7" s="3212"/>
      <c r="F7" s="3212"/>
      <c r="G7" s="3212"/>
      <c r="H7" s="818" t="s">
        <v>4163</v>
      </c>
      <c r="I7" s="818" t="s">
        <v>4164</v>
      </c>
      <c r="J7" s="818" t="s">
        <v>4165</v>
      </c>
      <c r="K7" s="818" t="s">
        <v>4166</v>
      </c>
      <c r="L7" s="818" t="s">
        <v>4163</v>
      </c>
      <c r="M7" s="818" t="s">
        <v>4167</v>
      </c>
      <c r="N7" s="3218"/>
      <c r="O7" s="3212"/>
      <c r="P7" s="3212"/>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09" t="str">
        <f>"- Tổng chiều dài tuyến: "&amp;ROUND(SUM(D8:D50),1)&amp;" m"</f>
        <v>- Tổng chiều dài tuyến: 725 m</v>
      </c>
      <c r="D52" s="3210"/>
      <c r="E52" s="3210"/>
      <c r="F52" s="3210"/>
      <c r="G52" s="3210"/>
      <c r="H52" s="3210"/>
      <c r="I52" s="3210"/>
      <c r="J52" s="3210"/>
      <c r="K52" s="3210"/>
      <c r="L52" s="3210"/>
      <c r="M52" s="3210"/>
      <c r="N52" s="3210"/>
      <c r="O52" s="3210"/>
      <c r="P52" s="3210"/>
    </row>
    <row r="53" spans="1:17" ht="21.75" customHeight="1">
      <c r="A53" s="922" t="s">
        <v>4168</v>
      </c>
      <c r="B53" s="916"/>
      <c r="C53" s="3209" t="str">
        <f>"- Tổng số lượng trụ "&amp;$E$8&amp;"m: "&amp;COUNTIF(E8:E51,$E$8)&amp;" trụ."</f>
        <v>- Tổng số lượng trụ 7,5m: 19 trụ.</v>
      </c>
      <c r="D53" s="3210"/>
      <c r="E53" s="3210"/>
      <c r="F53" s="3210"/>
      <c r="G53" s="3210"/>
      <c r="H53" s="3210"/>
      <c r="I53" s="3210"/>
      <c r="J53" s="3210"/>
      <c r="K53" s="3210"/>
      <c r="L53" s="3210"/>
      <c r="M53" s="3210"/>
      <c r="N53" s="3210"/>
      <c r="O53" s="3210"/>
      <c r="P53" s="3210"/>
    </row>
    <row r="54" spans="1:17" ht="21.75" customHeight="1">
      <c r="A54" s="917"/>
      <c r="B54" s="918"/>
      <c r="C54" s="3209" t="str">
        <f>"- Tổng số lượng móng M7BT đôi: "&amp;TEXT(COUNTIF(G6:G51,"M7BT ĐÔI"),"00")&amp;" móng."</f>
        <v>- Tổng số lượng móng M7BT đôi: 00 móng.</v>
      </c>
      <c r="D54" s="3210"/>
      <c r="E54" s="3210"/>
      <c r="F54" s="3210"/>
      <c r="G54" s="3210"/>
      <c r="H54" s="3210"/>
      <c r="I54" s="3210"/>
      <c r="J54" s="3210"/>
      <c r="K54" s="3210"/>
      <c r="L54" s="3210"/>
      <c r="M54" s="3210"/>
      <c r="N54" s="3210"/>
      <c r="O54" s="3210"/>
      <c r="P54" s="3210"/>
    </row>
    <row r="55" spans="1:17" ht="21.75" hidden="1" customHeight="1">
      <c r="A55" s="917"/>
      <c r="B55" s="918"/>
      <c r="C55" s="3209" t="str">
        <f>"- Tổng số lượng móng M12BT đơn: "&amp;TEXT(COUNTIF(G6:G13,"M12BT ĐƠN"),"00")&amp;" móng."</f>
        <v>- Tổng số lượng móng M12BT đơn: 00 móng.</v>
      </c>
      <c r="D55" s="3210"/>
      <c r="E55" s="3210"/>
      <c r="F55" s="3210"/>
      <c r="G55" s="3210"/>
      <c r="H55" s="3210"/>
      <c r="I55" s="3210"/>
      <c r="J55" s="3210"/>
      <c r="K55" s="3210"/>
      <c r="L55" s="3210"/>
      <c r="M55" s="3210"/>
      <c r="N55" s="3210"/>
      <c r="O55" s="3210"/>
      <c r="P55" s="3210"/>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1" t="s">
        <v>4169</v>
      </c>
      <c r="B1" s="3211"/>
      <c r="C1" s="3211"/>
      <c r="D1" s="3211"/>
      <c r="E1" s="3211"/>
      <c r="F1" s="3211"/>
      <c r="G1" s="3211"/>
      <c r="H1" s="3211"/>
      <c r="I1" s="3211"/>
      <c r="J1" s="3211"/>
      <c r="K1" s="3211"/>
      <c r="L1" s="3211"/>
      <c r="M1" s="3211"/>
      <c r="N1" s="3211"/>
      <c r="O1" s="3211"/>
      <c r="P1" s="3211"/>
      <c r="R1" s="810" t="s">
        <v>4076</v>
      </c>
    </row>
    <row r="2" spans="1:20" ht="33.75" customHeight="1">
      <c r="A2" s="3219" t="e">
        <f>"Tên công trình: "&amp;Solieu!#REF!</f>
        <v>#REF!</v>
      </c>
      <c r="B2" s="3220"/>
      <c r="C2" s="3220"/>
      <c r="D2" s="3220"/>
      <c r="E2" s="3220"/>
      <c r="F2" s="3220"/>
      <c r="G2" s="3220"/>
      <c r="H2" s="3220"/>
      <c r="I2" s="3220"/>
      <c r="J2" s="3221"/>
      <c r="K2" s="3212" t="str">
        <f>"Đơn vị thi công: "&amp;Solieu!C10</f>
        <v>Đơn vị thi công: x</v>
      </c>
      <c r="L2" s="3212"/>
      <c r="M2" s="3212"/>
      <c r="N2" s="3212"/>
      <c r="O2" s="3212"/>
      <c r="P2" s="3212"/>
    </row>
    <row r="3" spans="1:20" ht="25.5" customHeight="1">
      <c r="A3" s="3210" t="s">
        <v>4170</v>
      </c>
      <c r="B3" s="3210"/>
      <c r="C3" s="3210"/>
      <c r="D3" s="3210"/>
      <c r="E3" s="3210"/>
      <c r="F3" s="3210"/>
      <c r="G3" s="3210"/>
      <c r="H3" s="3210"/>
      <c r="I3" s="3210"/>
      <c r="J3" s="3210"/>
      <c r="K3" s="3213" t="s">
        <v>4146</v>
      </c>
      <c r="L3" s="3214"/>
      <c r="M3" s="3214"/>
      <c r="N3" s="3214"/>
      <c r="O3" s="3214"/>
      <c r="P3" s="3215"/>
    </row>
    <row r="4" spans="1:20" ht="25.5" customHeight="1">
      <c r="A4" s="3210" t="s">
        <v>4147</v>
      </c>
      <c r="B4" s="3210"/>
      <c r="C4" s="3210"/>
      <c r="D4" s="3210"/>
      <c r="E4" s="3210"/>
      <c r="F4" s="3210"/>
      <c r="G4" s="3210"/>
      <c r="H4" s="3210"/>
      <c r="I4" s="3210"/>
      <c r="J4" s="3210"/>
      <c r="K4" s="3210"/>
      <c r="L4" s="3210"/>
      <c r="M4" s="3210"/>
      <c r="N4" s="3210"/>
      <c r="O4" s="3210"/>
      <c r="P4" s="3210"/>
    </row>
    <row r="5" spans="1:20">
      <c r="A5" s="3212" t="s">
        <v>4148</v>
      </c>
      <c r="B5" s="3212" t="s">
        <v>4171</v>
      </c>
      <c r="C5" s="3212"/>
      <c r="D5" s="3212" t="s">
        <v>3760</v>
      </c>
      <c r="E5" s="3212" t="s">
        <v>4172</v>
      </c>
      <c r="F5" s="3212" t="s">
        <v>4173</v>
      </c>
      <c r="G5" s="3212"/>
      <c r="H5" s="3212" t="s">
        <v>4174</v>
      </c>
      <c r="I5" s="3212"/>
      <c r="J5" s="3212"/>
      <c r="K5" s="3212"/>
      <c r="L5" s="3212" t="s">
        <v>4175</v>
      </c>
      <c r="M5" s="3212"/>
      <c r="N5" s="3212" t="s">
        <v>4152</v>
      </c>
      <c r="O5" s="3212" t="s">
        <v>4153</v>
      </c>
      <c r="P5" s="3212"/>
    </row>
    <row r="6" spans="1:20">
      <c r="A6" s="3212"/>
      <c r="B6" s="3212"/>
      <c r="C6" s="3212"/>
      <c r="D6" s="3212"/>
      <c r="E6" s="3212"/>
      <c r="F6" s="3212"/>
      <c r="G6" s="3212"/>
      <c r="H6" s="3212"/>
      <c r="I6" s="3212"/>
      <c r="J6" s="3212"/>
      <c r="K6" s="3212"/>
      <c r="L6" s="3212"/>
      <c r="M6" s="3212"/>
      <c r="N6" s="3212"/>
      <c r="O6" s="3212"/>
      <c r="P6" s="3212"/>
    </row>
    <row r="7" spans="1:20">
      <c r="A7" s="3212"/>
      <c r="B7" s="3212"/>
      <c r="C7" s="3212"/>
      <c r="D7" s="3212"/>
      <c r="E7" s="3212"/>
      <c r="F7" s="3212"/>
      <c r="G7" s="3212"/>
      <c r="H7" s="3212"/>
      <c r="I7" s="3212"/>
      <c r="J7" s="3212"/>
      <c r="K7" s="3212"/>
      <c r="L7" s="3212"/>
      <c r="M7" s="3212"/>
      <c r="N7" s="3212"/>
      <c r="O7" s="3212"/>
      <c r="P7" s="3212"/>
    </row>
    <row r="8" spans="1:20" ht="69.75" customHeight="1">
      <c r="A8" s="3212"/>
      <c r="B8" s="818" t="s">
        <v>4154</v>
      </c>
      <c r="C8" s="818" t="s">
        <v>4176</v>
      </c>
      <c r="D8" s="3212"/>
      <c r="E8" s="3212"/>
      <c r="F8" s="818" t="s">
        <v>4177</v>
      </c>
      <c r="G8" s="818" t="s">
        <v>4178</v>
      </c>
      <c r="H8" s="818" t="s">
        <v>4179</v>
      </c>
      <c r="I8" s="818" t="s">
        <v>4167</v>
      </c>
      <c r="J8" s="818" t="s">
        <v>4180</v>
      </c>
      <c r="K8" s="862" t="s">
        <v>4167</v>
      </c>
      <c r="L8" s="818" t="s">
        <v>4181</v>
      </c>
      <c r="M8" s="818" t="s">
        <v>4167</v>
      </c>
      <c r="N8" s="3212"/>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0" t="str">
        <f>"Tổng cộng: "&amp;TEXT((17-COUNTBLANK(B9:B25)),"00")&amp;" bộ."</f>
        <v>Tổng cộng: 09 bộ.</v>
      </c>
      <c r="B26" s="3210"/>
      <c r="C26" s="3210"/>
      <c r="D26" s="868"/>
      <c r="E26" s="868"/>
      <c r="F26" s="868"/>
      <c r="G26" s="868"/>
      <c r="H26" s="868"/>
      <c r="I26" s="868"/>
      <c r="J26" s="868"/>
      <c r="K26" s="869"/>
      <c r="L26" s="868"/>
      <c r="M26" s="868"/>
      <c r="N26" s="868"/>
      <c r="O26" s="868"/>
      <c r="P26" s="868"/>
    </row>
    <row r="27" spans="1:18" ht="28.5" customHeight="1">
      <c r="A27" s="3210" t="s">
        <v>4182</v>
      </c>
      <c r="B27" s="3210"/>
      <c r="C27" s="3210"/>
      <c r="D27" s="3210" t="str">
        <f>"NXL:  "&amp;TEXT(COUNTIF(R:R,"CL"),"00")&amp;" bộ."</f>
        <v>NXL:  00 bộ.</v>
      </c>
      <c r="E27" s="3210"/>
      <c r="F27" s="3210"/>
      <c r="G27" s="3210"/>
      <c r="H27" s="3210"/>
      <c r="I27" s="3210"/>
      <c r="J27" s="3210"/>
      <c r="K27" s="3210"/>
      <c r="L27" s="3210"/>
      <c r="M27" s="3210"/>
      <c r="N27" s="3210"/>
      <c r="O27" s="3210"/>
      <c r="P27" s="3210"/>
    </row>
    <row r="28" spans="1:18" ht="28.5" customHeight="1">
      <c r="A28" s="3210"/>
      <c r="B28" s="3210"/>
      <c r="C28" s="3210"/>
      <c r="D28" s="3210" t="str">
        <f>"NXX:  "&amp;TEXT(COUNTIF(R:R,"CX"),"00")&amp;" bộ."</f>
        <v>NXX:  09 bộ.</v>
      </c>
      <c r="E28" s="3210"/>
      <c r="F28" s="3210"/>
      <c r="G28" s="3210"/>
      <c r="H28" s="3210"/>
      <c r="I28" s="3210"/>
      <c r="J28" s="3210"/>
      <c r="K28" s="3210"/>
      <c r="L28" s="3210"/>
      <c r="M28" s="3210"/>
      <c r="N28" s="3210"/>
      <c r="O28" s="3210"/>
      <c r="P28" s="3210"/>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3" t="s">
        <v>4183</v>
      </c>
      <c r="B1" s="3223"/>
      <c r="C1" s="3223"/>
      <c r="D1" s="3223"/>
      <c r="E1" s="3223"/>
      <c r="F1" s="3223"/>
      <c r="G1" s="3223"/>
      <c r="H1" s="3223"/>
      <c r="I1" s="3223"/>
      <c r="J1" s="3223"/>
      <c r="K1" s="3223"/>
      <c r="L1" s="3223"/>
      <c r="M1" s="3223"/>
      <c r="N1" s="3223"/>
      <c r="O1" s="3223"/>
      <c r="P1" s="3223"/>
      <c r="Q1" s="3223"/>
      <c r="R1" s="3223"/>
      <c r="S1" s="3223"/>
      <c r="T1" s="3223"/>
      <c r="V1" s="810" t="s">
        <v>4076</v>
      </c>
    </row>
    <row r="2" spans="1:30" ht="33" customHeight="1">
      <c r="A2" s="3219" t="e">
        <f>"Tên công trình: "&amp;Solieu!#REF!</f>
        <v>#REF!</v>
      </c>
      <c r="B2" s="3220"/>
      <c r="C2" s="3220"/>
      <c r="D2" s="3220"/>
      <c r="E2" s="3220"/>
      <c r="F2" s="3220"/>
      <c r="G2" s="3220"/>
      <c r="H2" s="3220"/>
      <c r="I2" s="3220"/>
      <c r="J2" s="3220"/>
      <c r="K2" s="3220"/>
      <c r="L2" s="3220"/>
      <c r="M2" s="3220"/>
      <c r="N2" s="3221"/>
      <c r="O2" s="3224" t="str">
        <f>"Đơn vị thi công: "&amp;Solieu!C10</f>
        <v>Đơn vị thi công: x</v>
      </c>
      <c r="P2" s="3225"/>
      <c r="Q2" s="3225"/>
      <c r="R2" s="3225"/>
      <c r="S2" s="3225"/>
      <c r="T2" s="3226"/>
    </row>
    <row r="3" spans="1:30" ht="31.5" customHeight="1">
      <c r="A3" s="3219" t="s">
        <v>4184</v>
      </c>
      <c r="B3" s="3220"/>
      <c r="C3" s="3220"/>
      <c r="D3" s="3220"/>
      <c r="E3" s="3220"/>
      <c r="F3" s="3220"/>
      <c r="G3" s="3220"/>
      <c r="H3" s="3220"/>
      <c r="I3" s="3220"/>
      <c r="J3" s="3220"/>
      <c r="K3" s="3220"/>
      <c r="L3" s="3220"/>
      <c r="M3" s="3220"/>
      <c r="N3" s="3221"/>
      <c r="O3" s="3212" t="s">
        <v>4185</v>
      </c>
      <c r="P3" s="3212"/>
      <c r="Q3" s="3212"/>
      <c r="R3" s="3212"/>
      <c r="S3" s="3212"/>
      <c r="T3" s="3212"/>
    </row>
    <row r="4" spans="1:30" ht="15.6">
      <c r="A4" s="3210" t="s">
        <v>4147</v>
      </c>
      <c r="B4" s="3210"/>
      <c r="C4" s="3210"/>
      <c r="D4" s="3210"/>
      <c r="E4" s="3210"/>
      <c r="F4" s="3210"/>
      <c r="G4" s="3210"/>
      <c r="H4" s="3210"/>
      <c r="I4" s="3210"/>
      <c r="J4" s="3210"/>
      <c r="K4" s="3210"/>
      <c r="L4" s="3210"/>
      <c r="M4" s="3210"/>
      <c r="N4" s="3210"/>
      <c r="O4" s="3210"/>
      <c r="P4" s="3210"/>
      <c r="Q4" s="3210"/>
      <c r="R4" s="3210"/>
      <c r="S4" s="3210"/>
      <c r="T4" s="3210"/>
    </row>
    <row r="5" spans="1:30" ht="32.25" customHeight="1">
      <c r="A5" s="3222" t="s">
        <v>4148</v>
      </c>
      <c r="B5" s="3222" t="s">
        <v>4186</v>
      </c>
      <c r="C5" s="3222"/>
      <c r="D5" s="3222" t="s">
        <v>3760</v>
      </c>
      <c r="E5" s="3222" t="s">
        <v>3272</v>
      </c>
      <c r="F5" s="3222"/>
      <c r="G5" s="3222" t="s">
        <v>4187</v>
      </c>
      <c r="H5" s="3222"/>
      <c r="I5" s="3222"/>
      <c r="J5" s="3222"/>
      <c r="K5" s="3222"/>
      <c r="L5" s="3222" t="s">
        <v>4188</v>
      </c>
      <c r="M5" s="3222"/>
      <c r="N5" s="3222"/>
      <c r="O5" s="3222" t="s">
        <v>4189</v>
      </c>
      <c r="P5" s="3222"/>
      <c r="Q5" s="3222"/>
      <c r="R5" s="3222" t="s">
        <v>4190</v>
      </c>
      <c r="S5" s="3222" t="s">
        <v>4153</v>
      </c>
      <c r="T5" s="3222"/>
    </row>
    <row r="6" spans="1:30" ht="35.25" customHeight="1">
      <c r="A6" s="3222"/>
      <c r="B6" s="3222" t="s">
        <v>4191</v>
      </c>
      <c r="C6" s="3222" t="s">
        <v>4176</v>
      </c>
      <c r="D6" s="3222"/>
      <c r="E6" s="3222" t="s">
        <v>4192</v>
      </c>
      <c r="F6" s="3222" t="s">
        <v>4193</v>
      </c>
      <c r="G6" s="3222" t="s">
        <v>4194</v>
      </c>
      <c r="H6" s="3222" t="s">
        <v>4195</v>
      </c>
      <c r="I6" s="3222" t="s">
        <v>4196</v>
      </c>
      <c r="J6" s="3222" t="s">
        <v>4197</v>
      </c>
      <c r="K6" s="3222" t="s">
        <v>4198</v>
      </c>
      <c r="L6" s="3222" t="s">
        <v>4199</v>
      </c>
      <c r="M6" s="3222" t="s">
        <v>4200</v>
      </c>
      <c r="N6" s="3222"/>
      <c r="O6" s="3222" t="s">
        <v>4201</v>
      </c>
      <c r="P6" s="3222" t="s">
        <v>4202</v>
      </c>
      <c r="Q6" s="3222" t="s">
        <v>4203</v>
      </c>
      <c r="R6" s="3222"/>
      <c r="S6" s="3222" t="s">
        <v>4204</v>
      </c>
      <c r="T6" s="3222" t="s">
        <v>4205</v>
      </c>
      <c r="U6" s="870">
        <v>17</v>
      </c>
      <c r="V6" s="870">
        <v>18</v>
      </c>
      <c r="W6" s="870">
        <v>19</v>
      </c>
      <c r="X6" s="870">
        <v>20</v>
      </c>
      <c r="Y6" s="870">
        <v>21</v>
      </c>
      <c r="Z6" s="870">
        <v>22</v>
      </c>
      <c r="AA6" s="870">
        <v>23</v>
      </c>
      <c r="AB6" s="870">
        <v>24</v>
      </c>
      <c r="AC6" s="870">
        <v>25</v>
      </c>
      <c r="AD6" s="870">
        <v>28</v>
      </c>
    </row>
    <row r="7" spans="1:30" ht="61.5" customHeight="1">
      <c r="A7" s="3222"/>
      <c r="B7" s="3222"/>
      <c r="C7" s="3222"/>
      <c r="D7" s="3222"/>
      <c r="E7" s="3222"/>
      <c r="F7" s="3222"/>
      <c r="G7" s="3222"/>
      <c r="H7" s="3222"/>
      <c r="I7" s="3222"/>
      <c r="J7" s="3222"/>
      <c r="K7" s="3222"/>
      <c r="L7" s="3222"/>
      <c r="M7" s="846" t="s">
        <v>4206</v>
      </c>
      <c r="N7" s="846" t="s">
        <v>4167</v>
      </c>
      <c r="O7" s="3222"/>
      <c r="P7" s="3222"/>
      <c r="Q7" s="3222"/>
      <c r="R7" s="3222"/>
      <c r="S7" s="3222"/>
      <c r="T7" s="3222"/>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30" t="s">
        <v>4207</v>
      </c>
      <c r="B1" s="3230"/>
      <c r="C1" s="3230"/>
      <c r="D1" s="3230"/>
      <c r="E1" s="3230"/>
      <c r="F1" s="3230"/>
      <c r="G1" s="3230"/>
      <c r="H1" s="3230"/>
      <c r="I1" s="3230"/>
    </row>
    <row r="2" spans="1:9" ht="47.25" customHeight="1">
      <c r="A2" s="3210" t="e">
        <f>"Tên công trình: "&amp;Solieu!#REF!</f>
        <v>#REF!</v>
      </c>
      <c r="B2" s="3210"/>
      <c r="C2" s="3210"/>
      <c r="D2" s="3210"/>
      <c r="E2" s="3210"/>
      <c r="F2" s="3210"/>
      <c r="G2" s="3213" t="str">
        <f>"Đơn vị thi công: "&amp;Solieu!C10</f>
        <v>Đơn vị thi công: x</v>
      </c>
      <c r="H2" s="3214"/>
      <c r="I2" s="3215"/>
    </row>
    <row r="3" spans="1:9" ht="31.5" customHeight="1">
      <c r="A3" s="3210" t="s">
        <v>4232</v>
      </c>
      <c r="B3" s="3210"/>
      <c r="C3" s="3210"/>
      <c r="D3" s="3210"/>
      <c r="E3" s="3210"/>
      <c r="F3" s="3210"/>
      <c r="G3" s="3231" t="s">
        <v>4146</v>
      </c>
      <c r="H3" s="3231"/>
      <c r="I3" s="3231"/>
    </row>
    <row r="4" spans="1:9" ht="15.6">
      <c r="A4" s="3210" t="s">
        <v>4147</v>
      </c>
      <c r="B4" s="3210"/>
      <c r="C4" s="3210"/>
      <c r="D4" s="3210"/>
      <c r="E4" s="3210"/>
      <c r="F4" s="3210"/>
      <c r="G4" s="3210"/>
      <c r="H4" s="3210"/>
      <c r="I4" s="3210"/>
    </row>
    <row r="5" spans="1:9" s="809" customFormat="1" ht="21" customHeight="1">
      <c r="A5" s="3212" t="s">
        <v>4148</v>
      </c>
      <c r="B5" s="3212" t="s">
        <v>4208</v>
      </c>
      <c r="C5" s="3212"/>
      <c r="D5" s="3212"/>
      <c r="E5" s="3212" t="s">
        <v>4209</v>
      </c>
      <c r="F5" s="3212"/>
      <c r="G5" s="3212" t="s">
        <v>4190</v>
      </c>
      <c r="H5" s="3212" t="s">
        <v>4153</v>
      </c>
      <c r="I5" s="3212"/>
    </row>
    <row r="6" spans="1:9" s="809" customFormat="1" ht="21" customHeight="1">
      <c r="A6" s="3212"/>
      <c r="B6" s="868" t="s">
        <v>4210</v>
      </c>
      <c r="C6" s="3212" t="s">
        <v>4211</v>
      </c>
      <c r="D6" s="3212" t="s">
        <v>4140</v>
      </c>
      <c r="E6" s="3212" t="s">
        <v>4212</v>
      </c>
      <c r="F6" s="3212" t="s">
        <v>4213</v>
      </c>
      <c r="G6" s="3212"/>
      <c r="H6" s="3212" t="s">
        <v>4204</v>
      </c>
      <c r="I6" s="3212" t="s">
        <v>4205</v>
      </c>
    </row>
    <row r="7" spans="1:9" s="809" customFormat="1" ht="21" customHeight="1">
      <c r="A7" s="3212"/>
      <c r="B7" s="868" t="s">
        <v>4214</v>
      </c>
      <c r="C7" s="3212"/>
      <c r="D7" s="3212"/>
      <c r="E7" s="3212"/>
      <c r="F7" s="3212"/>
      <c r="G7" s="3212"/>
      <c r="H7" s="3212"/>
      <c r="I7" s="3212"/>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7" t="s">
        <v>4215</v>
      </c>
      <c r="B10" s="3227"/>
      <c r="C10" s="3228" t="e">
        <f>C9</f>
        <v>#REF!</v>
      </c>
      <c r="D10" s="3229"/>
      <c r="E10" s="3229"/>
      <c r="F10" s="3229"/>
      <c r="G10" s="3229"/>
      <c r="H10" s="3229"/>
      <c r="I10" s="322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3" t="s">
        <v>4095</v>
      </c>
      <c r="B1" s="3233"/>
      <c r="C1" s="3233"/>
      <c r="D1" s="3233"/>
      <c r="E1" s="3233"/>
      <c r="F1" s="3233"/>
      <c r="G1" s="3233"/>
      <c r="H1" s="3233"/>
      <c r="I1" s="3233"/>
      <c r="J1" s="3233"/>
      <c r="K1" s="810" t="s">
        <v>4076</v>
      </c>
    </row>
    <row r="2" spans="1:11" ht="18">
      <c r="A2" s="3234" t="s">
        <v>4096</v>
      </c>
      <c r="B2" s="3234"/>
      <c r="C2" s="3234"/>
      <c r="D2" s="3234"/>
      <c r="E2" s="3234"/>
      <c r="F2" s="3234"/>
      <c r="G2" s="3234"/>
      <c r="H2" s="3234"/>
      <c r="I2" s="3234"/>
      <c r="J2" s="3234"/>
    </row>
    <row r="3" spans="1:11" ht="15" customHeight="1">
      <c r="A3" s="3235" t="s">
        <v>4097</v>
      </c>
      <c r="B3" s="3235"/>
      <c r="C3" s="3235"/>
      <c r="D3" s="3235"/>
      <c r="E3" s="3235"/>
      <c r="F3" s="3235"/>
      <c r="G3" s="3235"/>
      <c r="H3" s="3235"/>
      <c r="I3" s="3235"/>
      <c r="J3" s="3235"/>
    </row>
    <row r="4" spans="1:11" ht="15" customHeight="1">
      <c r="A4" s="3236" t="s">
        <v>4524</v>
      </c>
      <c r="B4" s="3236"/>
      <c r="C4" s="3236"/>
      <c r="D4" s="3236"/>
      <c r="E4" s="3236"/>
      <c r="F4" s="3236"/>
      <c r="G4" s="3236"/>
      <c r="H4" s="3236"/>
      <c r="I4" s="3236"/>
      <c r="J4" s="3236"/>
    </row>
    <row r="5" spans="1:11" ht="31.5" customHeight="1">
      <c r="A5" s="3237" t="s">
        <v>4497</v>
      </c>
      <c r="B5" s="3237"/>
      <c r="C5" s="3237"/>
      <c r="D5" s="3237"/>
      <c r="E5" s="3237"/>
      <c r="F5" s="3237"/>
      <c r="G5" s="3237"/>
      <c r="H5" s="3237"/>
      <c r="I5" s="3237"/>
      <c r="J5" s="3237"/>
    </row>
    <row r="6" spans="1:11" s="1610" customFormat="1" ht="18.75" customHeight="1">
      <c r="A6" s="3237" t="s">
        <v>4498</v>
      </c>
      <c r="B6" s="3237"/>
      <c r="C6" s="3237"/>
      <c r="D6" s="3237"/>
      <c r="E6" s="3237"/>
      <c r="F6" s="3237"/>
      <c r="G6" s="3237"/>
      <c r="H6" s="3237"/>
      <c r="I6" s="3237"/>
      <c r="J6" s="3237"/>
    </row>
    <row r="7" spans="1:11" s="1610" customFormat="1" ht="18.75" customHeight="1">
      <c r="A7" s="3237" t="s">
        <v>4499</v>
      </c>
      <c r="B7" s="3237"/>
      <c r="C7" s="3237"/>
      <c r="D7" s="3237"/>
      <c r="E7" s="3237"/>
      <c r="F7" s="3237"/>
      <c r="G7" s="3237"/>
      <c r="H7" s="3237"/>
      <c r="I7" s="3237"/>
      <c r="J7" s="3237"/>
    </row>
    <row r="8" spans="1:11" ht="41.25" customHeight="1">
      <c r="A8" s="3238" t="s">
        <v>4525</v>
      </c>
      <c r="B8" s="3238"/>
      <c r="C8" s="3238"/>
      <c r="D8" s="3238"/>
      <c r="E8" s="3238"/>
      <c r="F8" s="3238"/>
      <c r="G8" s="3238"/>
      <c r="H8" s="3238"/>
      <c r="I8" s="3238"/>
      <c r="J8" s="3238"/>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39" t="s">
        <v>4516</v>
      </c>
      <c r="C31" s="3239"/>
      <c r="D31" s="3239"/>
      <c r="E31" s="3239"/>
      <c r="F31" s="3239"/>
      <c r="G31" s="3239"/>
      <c r="H31" s="3239"/>
      <c r="I31" s="3239"/>
      <c r="J31" s="3239"/>
    </row>
    <row r="32" spans="1:10" ht="32.25" customHeight="1">
      <c r="A32" s="3240" t="s">
        <v>4517</v>
      </c>
      <c r="B32" s="3240"/>
      <c r="C32" s="3240"/>
      <c r="D32" s="3240"/>
      <c r="E32" s="3240"/>
      <c r="F32" s="3240"/>
      <c r="G32" s="3240"/>
      <c r="H32" s="3240"/>
      <c r="I32" s="3240"/>
      <c r="J32" s="3240"/>
    </row>
    <row r="33" spans="1:10" ht="42.75" customHeight="1">
      <c r="B33" s="3241" t="s">
        <v>4518</v>
      </c>
      <c r="C33" s="3241"/>
      <c r="D33" s="3241"/>
      <c r="E33" s="3241"/>
      <c r="F33" s="3241"/>
      <c r="G33" s="3241"/>
      <c r="H33" s="3241"/>
      <c r="I33" s="3241"/>
      <c r="J33" s="3241"/>
    </row>
    <row r="34" spans="1:10" ht="24.75" customHeight="1">
      <c r="B34" s="1615" t="s">
        <v>4519</v>
      </c>
    </row>
    <row r="35" spans="1:10" ht="19.649999999999999" customHeight="1">
      <c r="B35" s="1623" t="s">
        <v>4520</v>
      </c>
    </row>
    <row r="36" spans="1:10" ht="46.5" customHeight="1">
      <c r="A36" s="3232" t="s">
        <v>4521</v>
      </c>
      <c r="B36" s="3232"/>
      <c r="C36" s="3232"/>
      <c r="D36" s="3232"/>
      <c r="E36" s="3232"/>
      <c r="F36" s="3232"/>
      <c r="G36" s="3232"/>
      <c r="H36" s="3232"/>
      <c r="I36" s="3232"/>
      <c r="J36" s="3232"/>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3" activePane="bottomLeft" state="frozen"/>
      <selection activeCell="B1" sqref="B1"/>
      <selection pane="bottomLeft" activeCell="B2" sqref="B2:I100"/>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752"/>
      <c r="M6" s="1375"/>
      <c r="O6" s="1375"/>
    </row>
    <row r="7" spans="1:15" s="1208" customFormat="1" ht="25.2" customHeight="1">
      <c r="A7" s="2897">
        <f>COUNTIF($K$1:K7,1)</f>
        <v>6</v>
      </c>
      <c r="B7" s="2898" t="str">
        <f>CT_tram!B2513</f>
        <v>cxv25</v>
      </c>
      <c r="C7" s="2899">
        <f>CT_tram!C2513</f>
        <v>36</v>
      </c>
      <c r="D7" s="2900">
        <f>CT_tram!D2513</f>
        <v>0</v>
      </c>
      <c r="E7" s="2901">
        <f>CT_tram!E2513</f>
        <v>0</v>
      </c>
      <c r="F7" s="2902" t="str">
        <f>CT_tram!F2513</f>
        <v>Cáp đồng bọc 24KV-CXV-25</v>
      </c>
      <c r="G7" s="2903"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7">
        <f>CT_tram!E2419</f>
        <v>0</v>
      </c>
      <c r="F13" s="2898" t="str">
        <f>CT_tram!F2419</f>
        <v>Chống composite 40x10x920</v>
      </c>
      <c r="G13" s="2908" t="str">
        <f>CT_tram!G2419</f>
        <v>cái</v>
      </c>
      <c r="H13" s="2908">
        <f>CT_tram!H2419</f>
        <v>1</v>
      </c>
      <c r="I13" s="2908">
        <f>CT_tram!I2419</f>
        <v>1</v>
      </c>
      <c r="J13" s="2905">
        <f>IFERROR(VLOOKUP(B13,DG!A:F,6,0),3000)</f>
        <v>50</v>
      </c>
      <c r="K13" s="2906">
        <f>IF(AND(OR(H13&gt;0,I13&gt;0),J13&lt;2000),COUNTIF($B$2:B13,B13),0)</f>
        <v>1</v>
      </c>
      <c r="L13" s="1297"/>
      <c r="M13" s="1375"/>
      <c r="O13" s="1375"/>
    </row>
    <row r="14" spans="1:15" s="1208" customFormat="1" ht="25.2" customHeight="1">
      <c r="A14" s="2897">
        <f>COUNTIF($K$1:K14,1)</f>
        <v>13</v>
      </c>
      <c r="B14" s="2898" t="str">
        <f>CT_tram!B2420</f>
        <v>B16250</v>
      </c>
      <c r="C14" s="2899">
        <f>CT_tram!C2420</f>
        <v>2</v>
      </c>
      <c r="D14" s="2900">
        <f>CT_tram!D2420</f>
        <v>0</v>
      </c>
      <c r="E14" s="2901">
        <f>CT_tram!E2420</f>
        <v>0</v>
      </c>
      <c r="F14" s="2902" t="str">
        <f>CT_tram!F2420</f>
        <v>Boulon 16x250+ 2 long đền vuông D18-50x50x3/Zn</v>
      </c>
      <c r="G14" s="2910" t="str">
        <f>CT_tram!G2420</f>
        <v>bộ</v>
      </c>
      <c r="H14" s="2904">
        <f>CT_tram!H2420</f>
        <v>2</v>
      </c>
      <c r="I14" s="2904">
        <f>CT_tram!I2420</f>
        <v>2</v>
      </c>
      <c r="J14" s="2905">
        <f>IFERROR(VLOOKUP(B14,DG!A:F,6,0),3000)</f>
        <v>50</v>
      </c>
      <c r="K14" s="2906">
        <f>IF(AND(OR(H14&gt;0,I14&gt;0),J14&lt;2000),COUNTIF($B$2:B14,B14),0)</f>
        <v>1</v>
      </c>
      <c r="L14" s="1300"/>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03"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x2400</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7" t="str">
        <f>CT_tram!E2435</f>
        <v xml:space="preserve">      </v>
      </c>
      <c r="F19" s="2898" t="str">
        <f>CT_tram!F2435</f>
        <v>Sắt góc L50 x50 x5 x920</v>
      </c>
      <c r="G19" s="2908" t="str">
        <f>CT_tram!G2435</f>
        <v>cái</v>
      </c>
      <c r="H19" s="2908">
        <f>CT_tram!H2435</f>
        <v>2</v>
      </c>
      <c r="I19" s="2908">
        <f>CT_tram!I2435</f>
        <v>2</v>
      </c>
      <c r="J19" s="2905">
        <f>IFERROR(VLOOKUP(B19,DG!A:F,6,0),3000)</f>
        <v>50</v>
      </c>
      <c r="K19" s="2906">
        <f>IF(AND(OR(H19&gt;0,I19&gt;0),J19&lt;2000),COUNTIF($B$2:B19,B19),0)</f>
        <v>1</v>
      </c>
      <c r="L19" s="1297"/>
      <c r="M19" s="1375"/>
      <c r="O19" s="1375"/>
    </row>
    <row r="20" spans="1:15" s="1208" customFormat="1" ht="25.2" customHeight="1">
      <c r="A20" s="2897">
        <f>COUNTIF($K$1:K20,1)</f>
        <v>19</v>
      </c>
      <c r="B20" s="2898" t="str">
        <f>CT_tram!B2436</f>
        <v>B16300</v>
      </c>
      <c r="C20" s="2899">
        <f>CT_tram!C2436</f>
        <v>4</v>
      </c>
      <c r="D20" s="2900">
        <f>CT_tram!D2436</f>
        <v>0</v>
      </c>
      <c r="E20" s="2907">
        <f>CT_tram!E2436</f>
        <v>0</v>
      </c>
      <c r="F20" s="2898" t="str">
        <f>CT_tram!F2436</f>
        <v>Boulon 16x300+ 2 long đền vuông D18-50x50x3/Zn</v>
      </c>
      <c r="G20" s="2908" t="str">
        <f>CT_tram!G2436</f>
        <v>bộ</v>
      </c>
      <c r="H20" s="2908">
        <f>CT_tram!H2436</f>
        <v>4</v>
      </c>
      <c r="I20" s="2908">
        <f>CT_tram!I2436</f>
        <v>4</v>
      </c>
      <c r="J20" s="2905">
        <f>IFERROR(VLOOKUP(B20,DG!A:F,6,0),3000)</f>
        <v>50</v>
      </c>
      <c r="K20" s="2906">
        <f>IF(AND(OR(H20&gt;0,I20&gt;0),J20&lt;2000),COUNTIF($B$2:B20,B20),0)</f>
        <v>1</v>
      </c>
      <c r="L20" s="1297"/>
      <c r="M20" s="1375"/>
      <c r="O20" s="1375"/>
    </row>
    <row r="21" spans="1:15" s="1208" customFormat="1" ht="25.2" customHeight="1">
      <c r="A21" s="2897">
        <f>COUNTIF($K$1:K21,1)</f>
        <v>20</v>
      </c>
      <c r="B21" s="2912" t="str">
        <f>CT_tram!B2437</f>
        <v>B1650</v>
      </c>
      <c r="C21" s="2913">
        <f>CT_tram!C2437</f>
        <v>8</v>
      </c>
      <c r="D21" s="2914">
        <f>CT_tram!D2437</f>
        <v>0</v>
      </c>
      <c r="E21" s="2915">
        <f>CT_tram!E2437</f>
        <v>0</v>
      </c>
      <c r="F21" s="2916" t="str">
        <f>CT_tram!F2437</f>
        <v>Boulon 16x50+ 2 long đền vuông D18-50x50x3/Zn</v>
      </c>
      <c r="G21" s="2910" t="str">
        <f>CT_tram!G2437</f>
        <v>bộ</v>
      </c>
      <c r="H21" s="2911">
        <f>CT_tram!H2437</f>
        <v>8</v>
      </c>
      <c r="I21" s="2925">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1">
        <f>CT_tram!E2438</f>
        <v>0</v>
      </c>
      <c r="F22" s="2902" t="str">
        <f>CT_tram!F2438</f>
        <v>Boulon 16x300VRS+ 4 long đền vuông D18-50x50x3/Zn</v>
      </c>
      <c r="G22" s="2903" t="str">
        <f>CT_tram!G2438</f>
        <v>bộ</v>
      </c>
      <c r="H22" s="2904">
        <f>CT_tram!H2438</f>
        <v>8</v>
      </c>
      <c r="I22" s="2904">
        <f>CT_tram!I2438</f>
        <v>8</v>
      </c>
      <c r="J22" s="2905">
        <f>IFERROR(VLOOKUP(B22,DG!A:F,6,0),3000)</f>
        <v>50</v>
      </c>
      <c r="K22" s="2906">
        <f>IF(AND(OR(H22&gt;0,I22&gt;0),J22&lt;2000),COUNTIF($B$2:B22,B22),0)</f>
        <v>1</v>
      </c>
      <c r="L22" s="1752"/>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898" t="str">
        <f>CT_tram!B2456</f>
        <v>KE50</v>
      </c>
      <c r="C24" s="2899">
        <f>CT_tram!C2456</f>
        <v>2</v>
      </c>
      <c r="D24" s="2900">
        <f>CT_tram!D2456</f>
        <v>0</v>
      </c>
      <c r="E24" s="2907">
        <f>CT_tram!E2456</f>
        <v>0</v>
      </c>
      <c r="F24" s="2898" t="str">
        <f>CT_tram!F2456</f>
        <v>Kẹp ép WR cỡ dây 50mm2</v>
      </c>
      <c r="G24" s="2908" t="str">
        <f>CT_tram!G2456</f>
        <v>cái</v>
      </c>
      <c r="H24" s="2908">
        <f>CT_tram!H2456</f>
        <v>2</v>
      </c>
      <c r="I24" s="2908">
        <f>CT_tram!I2456</f>
        <v>2</v>
      </c>
      <c r="J24" s="2905">
        <f>IFERROR(VLOOKUP(B24,DG!A:F,6,0),3000)</f>
        <v>50</v>
      </c>
      <c r="K24" s="2906">
        <f>IF(AND(OR(H24&gt;0,I24&gt;0),J24&lt;2000),COUNTIF($B$2:B24,B24),0)</f>
        <v>1</v>
      </c>
      <c r="L24" s="1297"/>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300"/>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1" t="str">
        <f>CT_tram!E2515</f>
        <v>04.3007</v>
      </c>
      <c r="F29" s="2902" t="str">
        <f>CT_tram!F2515</f>
        <v>Kẹp quai 4/0</v>
      </c>
      <c r="G29" s="2903" t="str">
        <f>CT_tram!G2515</f>
        <v>cái</v>
      </c>
      <c r="H29" s="2904">
        <f>CT_tram!H2515</f>
        <v>3</v>
      </c>
      <c r="I29" s="2904">
        <f>CT_tram!I2515</f>
        <v>3</v>
      </c>
      <c r="J29" s="2905">
        <f>IFERROR(VLOOKUP(B29,DG!A:F,6,0),3000)</f>
        <v>50</v>
      </c>
      <c r="K29" s="2906">
        <f>IF(AND(OR(H29&gt;0,I29&gt;0),J29&lt;2000),COUNTIF($B$2:B29,B29),0)</f>
        <v>1</v>
      </c>
      <c r="L29" s="1300"/>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7">
        <f>CT_tram!E2517</f>
        <v>0</v>
      </c>
      <c r="F31" s="2898" t="str">
        <f>CT_tram!F2517</f>
        <v>Chụp đầu MBA</v>
      </c>
      <c r="G31" s="2908" t="str">
        <f>CT_tram!G2517</f>
        <v>cái</v>
      </c>
      <c r="H31" s="2908">
        <f>CT_tram!H2517</f>
        <v>3</v>
      </c>
      <c r="I31" s="2908">
        <f>CT_tram!I2517</f>
        <v>3</v>
      </c>
      <c r="J31" s="2905">
        <f>IFERROR(VLOOKUP(B31,DG!A:F,6,0),3000)</f>
        <v>50</v>
      </c>
      <c r="K31" s="2906">
        <f>IF(AND(OR(H31&gt;0,I31&gt;0),J31&lt;2000),COUNTIF($B$2:B31,B31),0)</f>
        <v>1</v>
      </c>
      <c r="L31" s="1297"/>
      <c r="M31" s="1375"/>
      <c r="O31" s="1375"/>
    </row>
    <row r="32" spans="1:15" s="1208" customFormat="1" ht="25.2" customHeight="1">
      <c r="A32" s="2897">
        <f>COUNTIF($K$1:K32,1)</f>
        <v>31</v>
      </c>
      <c r="B32" s="2898" t="str">
        <f>CT_tram!B2518</f>
        <v>chla</v>
      </c>
      <c r="C32" s="2899">
        <f>CT_tram!C2518</f>
        <v>6</v>
      </c>
      <c r="D32" s="2900">
        <f>CT_tram!D2518</f>
        <v>0</v>
      </c>
      <c r="E32" s="2901">
        <f>CT_tram!E2518</f>
        <v>0</v>
      </c>
      <c r="F32" s="2902" t="str">
        <f>CT_tram!F2518</f>
        <v>Chụp đầu cực LA</v>
      </c>
      <c r="G32" s="2903" t="str">
        <f>CT_tram!G2518</f>
        <v>cái</v>
      </c>
      <c r="H32" s="2904">
        <f>CT_tram!H2518</f>
        <v>6</v>
      </c>
      <c r="I32" s="2904">
        <f>CT_tram!I2518</f>
        <v>6</v>
      </c>
      <c r="J32" s="2905">
        <f>IFERROR(VLOOKUP(B32,DG!A:F,6,0),3000)</f>
        <v>50</v>
      </c>
      <c r="K32" s="2906">
        <f>IF(AND(OR(H32&gt;0,I32&gt;0),J32&lt;2000),COUNTIF($B$2:B32,B32),0)</f>
        <v>1</v>
      </c>
      <c r="L32" s="1752"/>
      <c r="M32" s="1375"/>
      <c r="O32" s="1375"/>
    </row>
    <row r="33" spans="1:15" s="1208" customFormat="1" ht="25.2" customHeight="1">
      <c r="A33" s="2897">
        <f>COUNTIF($K$1:K33,1)</f>
        <v>32</v>
      </c>
      <c r="B33" s="2898" t="str">
        <f>CT_tram!B2519</f>
        <v>chfco</v>
      </c>
      <c r="C33" s="2899">
        <f>CT_tram!C2519</f>
        <v>3</v>
      </c>
      <c r="D33" s="2900">
        <f>CT_tram!D2519</f>
        <v>0</v>
      </c>
      <c r="E33" s="2907">
        <f>CT_tram!E2519</f>
        <v>0</v>
      </c>
      <c r="F33" s="2898" t="str">
        <f>CT_tram!F2519</f>
        <v>Chụp đầu cực FCO (bộ 2 cái)</v>
      </c>
      <c r="G33" s="2908" t="str">
        <f>CT_tram!G2519</f>
        <v>bộ</v>
      </c>
      <c r="H33" s="2908">
        <f>CT_tram!H2519</f>
        <v>3</v>
      </c>
      <c r="I33" s="2908">
        <f>CT_tram!I2519</f>
        <v>3</v>
      </c>
      <c r="J33" s="2905">
        <f>IFERROR(VLOOKUP(B33,DG!A:F,6,0),3000)</f>
        <v>50</v>
      </c>
      <c r="K33" s="2906">
        <f>IF(AND(OR(H33&gt;0,I33&gt;0),J33&lt;2000),COUNTIF($B$2:B33,B33),0)</f>
        <v>1</v>
      </c>
      <c r="L33" s="1297"/>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03" t="str">
        <f>CT_tram!G2522</f>
        <v>cái</v>
      </c>
      <c r="H35" s="2904">
        <f>CT_tram!H2522</f>
        <v>6</v>
      </c>
      <c r="I35" s="2904">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898" t="str">
        <f>CT_tram!B2524</f>
        <v>ttf-50</v>
      </c>
      <c r="C36" s="2899">
        <f>CT_tram!C2524</f>
        <v>6</v>
      </c>
      <c r="D36" s="2900">
        <f>CT_tram!D2524</f>
        <v>0</v>
      </c>
      <c r="E36" s="2901">
        <f>CT_tram!E2524</f>
        <v>0</v>
      </c>
      <c r="F36" s="2902" t="str">
        <f>CT_tram!F2524</f>
        <v>Dây buộc đầu sứ cỡ dây 50mm2</v>
      </c>
      <c r="G36" s="2903" t="str">
        <f>CT_tram!G2524</f>
        <v>cái</v>
      </c>
      <c r="H36" s="2904">
        <f>CT_tram!H2524</f>
        <v>6</v>
      </c>
      <c r="I36" s="2904">
        <f>CT_tram!I2524</f>
        <v>6</v>
      </c>
      <c r="J36" s="2905">
        <f>IFERROR(VLOOKUP(B36,DG!A:F,6,0),3000)</f>
        <v>50</v>
      </c>
      <c r="K36" s="2906">
        <f>IF(AND(OR(H36&gt;0,I36&gt;0),J36&lt;2000),COUNTIF($B$2:B36,B36),0)</f>
        <v>1</v>
      </c>
      <c r="L36" s="1300"/>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1">
        <f>CT_tram!E2546</f>
        <v>0</v>
      </c>
      <c r="F40" s="2902" t="str">
        <f>CT_tram!F2546</f>
        <v>Keo silicon bít miệng ống:</v>
      </c>
      <c r="G40" s="2903" t="str">
        <f>CT_tram!G2546</f>
        <v>ống</v>
      </c>
      <c r="H40" s="2904">
        <f>CT_tram!H2546</f>
        <v>3</v>
      </c>
      <c r="I40" s="2904">
        <f>CT_tram!I2546</f>
        <v>3</v>
      </c>
      <c r="J40" s="2905">
        <f>IFERROR(VLOOKUP(B40,DG!A:F,6,0),3000)</f>
        <v>50</v>
      </c>
      <c r="K40" s="2906">
        <f>IF(AND(OR(H40&gt;0,I40&gt;0),J40&lt;2000),COUNTIF($B$2:B40,B40),0)</f>
        <v>1</v>
      </c>
      <c r="L40" s="1300"/>
      <c r="M40" s="1375"/>
      <c r="O40" s="1375"/>
    </row>
    <row r="41" spans="1:15" s="1208" customFormat="1" ht="25.2" customHeight="1">
      <c r="A41" s="2897">
        <f>COUNTIF($K$1:K41,1)</f>
        <v>40</v>
      </c>
      <c r="B41" s="2912" t="str">
        <f>CT_tram!B2547</f>
        <v>drc</v>
      </c>
      <c r="C41" s="2913">
        <f>CT_tram!C2547</f>
        <v>3</v>
      </c>
      <c r="D41" s="2914">
        <f>CT_tram!D2547</f>
        <v>0</v>
      </c>
      <c r="E41" s="2915">
        <f>CT_tram!E2547</f>
        <v>0</v>
      </c>
      <c r="F41" s="2916" t="str">
        <f>CT_tram!F2547</f>
        <v>Dây rút cáp</v>
      </c>
      <c r="G41" s="2910" t="str">
        <f>CT_tram!G2547</f>
        <v>bọc</v>
      </c>
      <c r="H41" s="2911">
        <f>CT_tram!H2547</f>
        <v>3</v>
      </c>
      <c r="I41" s="2904">
        <f>CT_tram!I2547</f>
        <v>3</v>
      </c>
      <c r="J41" s="2905">
        <f>IFERROR(VLOOKUP(B41,DG!A:F,6,0),3000)</f>
        <v>50</v>
      </c>
      <c r="K41" s="2906">
        <f>IF(AND(OR(H41&gt;0,I41&gt;0),J41&lt;2000),COUNTIF($B$2:B41,B41),0)</f>
        <v>1</v>
      </c>
      <c r="L41" s="1752"/>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1">
        <f>CT_tram!E2553</f>
        <v>0</v>
      </c>
      <c r="F43" s="2902" t="str">
        <f>CT_tram!F2553</f>
        <v>Sắt Ø10</v>
      </c>
      <c r="G43" s="2903" t="str">
        <f>CT_tram!G2553</f>
        <v>kg</v>
      </c>
      <c r="H43" s="2904">
        <f>CT_tram!H2553</f>
        <v>1.1399999999999999</v>
      </c>
      <c r="I43" s="2904">
        <f>CT_tram!I2553</f>
        <v>1.1399999999999999</v>
      </c>
      <c r="J43" s="2905">
        <f>IFERROR(VLOOKUP(B43,DG!A:F,6,0),3000)</f>
        <v>50</v>
      </c>
      <c r="K43" s="2906">
        <f>IF(AND(OR(H43&gt;0,I43&gt;0),J43&lt;2000),COUNTIF($B$2:B43,B43),0)</f>
        <v>1</v>
      </c>
      <c r="L43" s="1300"/>
      <c r="M43" s="1375"/>
      <c r="O43" s="1375"/>
    </row>
    <row r="44" spans="1:15" s="1208" customFormat="1" ht="25.2" customHeight="1">
      <c r="A44" s="2897">
        <f>COUNTIF($K$1:K44,1)</f>
        <v>43</v>
      </c>
      <c r="B44" s="2898" t="str">
        <f>CT_tram!B2563</f>
        <v>stk76</v>
      </c>
      <c r="C44" s="2899">
        <f>CT_tram!C2563</f>
        <v>18</v>
      </c>
      <c r="D44" s="2900">
        <f>CT_tram!D2563</f>
        <v>0</v>
      </c>
      <c r="E44" s="2901" t="str">
        <f>CT_tram!E2563</f>
        <v>D4.1204</v>
      </c>
      <c r="F44" s="2902" t="str">
        <f>CT_tram!F2563</f>
        <v>Ông sắt tráng kẽm D76</v>
      </c>
      <c r="G44" s="2903" t="str">
        <f>CT_tram!G2563</f>
        <v>mét</v>
      </c>
      <c r="H44" s="2904">
        <f>CT_tram!H2563</f>
        <v>18</v>
      </c>
      <c r="I44" s="2904">
        <f>CT_tram!I2563</f>
        <v>18</v>
      </c>
      <c r="J44" s="2905">
        <f>IFERROR(VLOOKUP(B44,DG!A:F,6,0),3000)</f>
        <v>50</v>
      </c>
      <c r="K44" s="2906">
        <f>IF(AND(OR(H44&gt;0,I44&gt;0),J44&lt;2000),COUNTIF($B$2:B44,B44),0)</f>
        <v>1</v>
      </c>
      <c r="L44" s="1300"/>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300"/>
      <c r="M45" s="1375"/>
      <c r="O45" s="1375"/>
    </row>
    <row r="46" spans="1:15" s="1208" customFormat="1" ht="25.2" customHeight="1">
      <c r="A46" s="2897">
        <f>COUNTIF($K$1:K46,1)</f>
        <v>45</v>
      </c>
      <c r="B46" s="2898" t="str">
        <f>CT_tram!B2566</f>
        <v>SATV4</v>
      </c>
      <c r="C46" s="2899">
        <f>CT_tram!C2566</f>
        <v>47.2</v>
      </c>
      <c r="D46" s="2900">
        <f>CT_tram!D2566</f>
        <v>0</v>
      </c>
      <c r="E46" s="2901">
        <f>CT_tram!E2566</f>
        <v>0</v>
      </c>
      <c r="F46" s="2902" t="str">
        <f>CT_tram!F2566</f>
        <v>Thanh sắt V40x40x3-6000 - 17,7kg/thanh</v>
      </c>
      <c r="G46" s="2903" t="str">
        <f>CT_tram!G2566</f>
        <v>kg</v>
      </c>
      <c r="H46" s="2904">
        <f>CT_tram!H2566</f>
        <v>47.2</v>
      </c>
      <c r="I46" s="2904">
        <f>CT_tram!I2566</f>
        <v>47.2</v>
      </c>
      <c r="J46" s="2905">
        <f>IFERROR(VLOOKUP(B46,DG!A:F,6,0),3000)</f>
        <v>50</v>
      </c>
      <c r="K46" s="2906">
        <f>IF(AND(OR(H46&gt;0,I46&gt;0),J46&lt;2000),COUNTIF($B$2:B46,B46),0)</f>
        <v>1</v>
      </c>
      <c r="L46" s="1300"/>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752"/>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300"/>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1" t="str">
        <f>CT_tram!E2583</f>
        <v>05.6101</v>
      </c>
      <c r="F52" s="2902" t="str">
        <f>CT_tram!F2583</f>
        <v>Xà kẹp TU, TI U50x32x4 350</v>
      </c>
      <c r="G52" s="2910" t="str">
        <f>CT_tram!G2583</f>
        <v>Bộ</v>
      </c>
      <c r="H52" s="2911">
        <f>CT_tram!H2583</f>
        <v>24</v>
      </c>
      <c r="I52" s="2904">
        <f>CT_tram!I2583</f>
        <v>24</v>
      </c>
      <c r="J52" s="2905">
        <f>IFERROR(VLOOKUP(B52,DG!A:F,6,0),3000)</f>
        <v>50</v>
      </c>
      <c r="K52" s="2906">
        <f>IF(AND(OR(H52&gt;0,I52&gt;0),J52&lt;2000),COUNTIF($B$2:B52,B52),0)</f>
        <v>1</v>
      </c>
      <c r="L52" s="1300"/>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10" t="str">
        <f>CT_tram!G2589</f>
        <v>bộ</v>
      </c>
      <c r="H56" s="2911">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898" t="str">
        <f>CT_tram!B2591</f>
        <v>Noi60</v>
      </c>
      <c r="C58" s="2899">
        <f>CT_tram!C2591</f>
        <v>5</v>
      </c>
      <c r="D58" s="2900">
        <f>CT_tram!D2591</f>
        <v>0</v>
      </c>
      <c r="E58" s="2901">
        <f>CT_tram!E2591</f>
        <v>0</v>
      </c>
      <c r="F58" s="2902" t="str">
        <f>CT_tram!F2591</f>
        <v>Nối ống PVC 60</v>
      </c>
      <c r="G58" s="2903" t="str">
        <f>CT_tram!G2591</f>
        <v>cái</v>
      </c>
      <c r="H58" s="2904">
        <f>CT_tram!H2591</f>
        <v>5</v>
      </c>
      <c r="I58" s="2904">
        <f>CT_tram!I2591</f>
        <v>5</v>
      </c>
      <c r="J58" s="2905">
        <f>IFERROR(VLOOKUP(B58,DG!A:F,6,0),3000)</f>
        <v>50</v>
      </c>
      <c r="K58" s="2906">
        <f>IF(AND(OR(H58&gt;0,I58&gt;0),J58&lt;2000),COUNTIF($B$2:B58,B58),0)</f>
        <v>1</v>
      </c>
      <c r="L58" s="1300"/>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752"/>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898" t="str">
        <f>CT_tram!B2594</f>
        <v>KVRT60</v>
      </c>
      <c r="C61" s="2899">
        <f>CT_tram!C2594</f>
        <v>1</v>
      </c>
      <c r="D61" s="2900">
        <f>CT_tram!D2594</f>
        <v>0</v>
      </c>
      <c r="E61" s="2901">
        <f>CT_tram!E2594</f>
        <v>0</v>
      </c>
      <c r="F61" s="2902" t="str">
        <f>CT_tram!F2594</f>
        <v>Khâu ven răng trong D60</v>
      </c>
      <c r="G61" s="2903" t="str">
        <f>CT_tram!G2594</f>
        <v>cái</v>
      </c>
      <c r="H61" s="2904">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7">
        <f>CT_tram!E2595</f>
        <v>0</v>
      </c>
      <c r="F62" s="2898" t="str">
        <f>CT_tram!F2595</f>
        <v>Khâu ven răng ngoài D60</v>
      </c>
      <c r="G62" s="2908" t="str">
        <f>CT_tram!G2595</f>
        <v>cái</v>
      </c>
      <c r="H62" s="2908">
        <f>CT_tram!H2595</f>
        <v>1</v>
      </c>
      <c r="I62" s="2908">
        <f>CT_tram!I2595</f>
        <v>1</v>
      </c>
      <c r="J62" s="2905">
        <f>IFERROR(VLOOKUP(B62,DG!A:F,6,0),3000)</f>
        <v>50</v>
      </c>
      <c r="K62" s="2906">
        <f>IF(AND(OR(H62&gt;0,I62&gt;0),J62&lt;2000),COUNTIF($B$2:B62,B62),0)</f>
        <v>1</v>
      </c>
      <c r="L62" s="1297"/>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752"/>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952"/>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752"/>
      <c r="M66" s="1375"/>
      <c r="O66" s="1375"/>
    </row>
    <row r="67" spans="1:15" s="1208" customFormat="1" ht="25.2" customHeight="1">
      <c r="A67" s="2897">
        <f>COUNTIF($K$1:K67,1)</f>
        <v>63</v>
      </c>
      <c r="B67" s="2912" t="str">
        <f>CT_tram!B2572</f>
        <v>gachong</v>
      </c>
      <c r="C67" s="2913">
        <f>CT_tram!C2572</f>
        <v>350</v>
      </c>
      <c r="D67" s="2914">
        <f>CT_tram!D2572</f>
        <v>0</v>
      </c>
      <c r="E67" s="2915">
        <f>CT_tram!E2572</f>
        <v>0</v>
      </c>
      <c r="F67" s="2916" t="str">
        <f>CT_tram!F2572</f>
        <v>Gạch ống</v>
      </c>
      <c r="G67" s="2910" t="str">
        <f>CT_tram!G2572</f>
        <v>viên</v>
      </c>
      <c r="H67" s="2911">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912" t="str">
        <f>CT_tram!B2383</f>
        <v>tubu400</v>
      </c>
      <c r="C68" s="2913">
        <f>CT_tram!C2383</f>
        <v>1</v>
      </c>
      <c r="D68" s="2914">
        <f>CT_tram!D2383</f>
        <v>6</v>
      </c>
      <c r="E68" s="2915" t="str">
        <f>CT_tram!E2383</f>
        <v>02.8534</v>
      </c>
      <c r="F68" s="2916" t="str">
        <f>CT_tram!F2383</f>
        <v>Tủ tụ bù hạ thế 400kVAr</v>
      </c>
      <c r="G68" s="2910"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912" t="str">
        <f>CT_tram!B2550</f>
        <v>M-TBA</v>
      </c>
      <c r="C72" s="2913">
        <f>CT_tram!C2550</f>
        <v>0</v>
      </c>
      <c r="D72" s="2914">
        <f>CT_tram!D2550</f>
        <v>1</v>
      </c>
      <c r="E72" s="2915">
        <f>CT_tram!E2550</f>
        <v>0</v>
      </c>
      <c r="F72" s="2916" t="str">
        <f>CT_tram!F2550</f>
        <v>Bê tông đỡ máy biến áp + Tủ</v>
      </c>
      <c r="G72" s="2910" t="str">
        <f>CT_tram!G2550</f>
        <v>Bộ</v>
      </c>
      <c r="H72" s="2911">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300"/>
      <c r="M73" s="1375"/>
      <c r="O73" s="1375"/>
    </row>
    <row r="74" spans="1:15" s="1208" customFormat="1" ht="25.2"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752"/>
      <c r="M76" s="1375"/>
      <c r="O76" s="1375"/>
    </row>
    <row r="77" spans="1:15" s="1208" customFormat="1" ht="25.2" customHeight="1">
      <c r="A77" s="2897">
        <f>COUNTIF($K$1:K77,1)</f>
        <v>63</v>
      </c>
      <c r="B77" s="2898" t="str">
        <f>CT_tram!B2440</f>
        <v>LXINL</v>
      </c>
      <c r="C77" s="2899">
        <f>CT_tram!C2440</f>
        <v>1</v>
      </c>
      <c r="D77" s="2900">
        <f>CT_tram!D2440</f>
        <v>0</v>
      </c>
      <c r="E77" s="2901" t="str">
        <f>CT_tram!E2440</f>
        <v>05.6011</v>
      </c>
      <c r="F77" s="2902" t="str">
        <f>CT_tram!F2440</f>
        <v>Lắp xà néo ≤ 100kg</v>
      </c>
      <c r="G77" s="2903" t="str">
        <f>CT_tram!G2440</f>
        <v>bộ</v>
      </c>
      <c r="H77" s="2904">
        <f>CT_tram!H2440</f>
        <v>1</v>
      </c>
      <c r="I77" s="2904">
        <f>CT_tram!I2440</f>
        <v>1</v>
      </c>
      <c r="J77" s="2905">
        <f>IFERROR(VLOOKUP(B77,DG!A:F,6,0),3000)</f>
        <v>3000</v>
      </c>
      <c r="K77" s="2906">
        <f>IF(AND(OR(H77&gt;0,I77&gt;0),J77&lt;2000),COUNTIF($B$2:B77,B77),0)</f>
        <v>0</v>
      </c>
      <c r="L77" s="1300"/>
      <c r="M77" s="1375"/>
      <c r="O77" s="1375"/>
    </row>
    <row r="78" spans="1:15" s="1208" customFormat="1" ht="25.2" customHeight="1">
      <c r="A78" s="2897">
        <f>COUNTIF($K$1:K78,1)</f>
        <v>63</v>
      </c>
      <c r="B78" s="2898">
        <f>CT_tram!B2450</f>
        <v>0</v>
      </c>
      <c r="C78" s="2899">
        <f>CT_tram!C2450</f>
        <v>0</v>
      </c>
      <c r="D78" s="2900">
        <f>CT_tram!D2450</f>
        <v>3</v>
      </c>
      <c r="E78" s="2901">
        <f>CT_tram!E2450</f>
        <v>0</v>
      </c>
      <c r="F78" s="2902" t="str">
        <f>CT_tram!F2450</f>
        <v>Bộ tiếp địa Trạm 3 pha</v>
      </c>
      <c r="G78" s="2903" t="str">
        <f>CT_tram!G2450</f>
        <v>Bộ</v>
      </c>
      <c r="H78" s="2904">
        <f>CT_tram!H2450</f>
        <v>1</v>
      </c>
      <c r="I78" s="2904">
        <f>CT_tram!I2450</f>
        <v>1</v>
      </c>
      <c r="J78" s="2905">
        <f>IFERROR(VLOOKUP(B78,DG!A:F,6,0),3000)</f>
        <v>3000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7" t="str">
        <f>CT_tram!E2464</f>
        <v>03.3123</v>
      </c>
      <c r="F79" s="2898" t="str">
        <f>CT_tram!F2464</f>
        <v>Đào rãnh tiếp địa đất cấp 3</v>
      </c>
      <c r="G79" s="2908" t="str">
        <f>CT_tram!G2464</f>
        <v>m3</v>
      </c>
      <c r="H79" s="2908">
        <f>CT_tram!H2464</f>
        <v>6.75</v>
      </c>
      <c r="I79" s="2908">
        <f>CT_tram!I2464</f>
        <v>6.75</v>
      </c>
      <c r="J79" s="2905">
        <f>IFERROR(VLOOKUP(B79,DG!A:F,6,0),3000)</f>
        <v>3000</v>
      </c>
      <c r="K79" s="2906">
        <f>IF(AND(OR(H79&gt;0,I79&gt;0),J79&lt;2000),COUNTIF($B$2:B79,B79),0)</f>
        <v>0</v>
      </c>
      <c r="L79" s="1297"/>
      <c r="M79" s="1375"/>
      <c r="O79" s="1375"/>
    </row>
    <row r="80" spans="1:15" s="1208" customFormat="1" ht="25.2" customHeight="1">
      <c r="A80" s="2897">
        <f>COUNTIF($K$1:K80,1)</f>
        <v>63</v>
      </c>
      <c r="B80" s="2898" t="str">
        <f>CT_tram!B2465</f>
        <v>DATD3</v>
      </c>
      <c r="C80" s="2899">
        <f>CT_tram!C2465</f>
        <v>6.75</v>
      </c>
      <c r="D80" s="2900">
        <f>CT_tram!D2465</f>
        <v>0</v>
      </c>
      <c r="E80" s="2901" t="str">
        <f>CT_tram!E2465</f>
        <v>03.4123</v>
      </c>
      <c r="F80" s="2902" t="str">
        <f>CT_tram!F2465</f>
        <v>Đắp đất rãnh tiếp độ chặt k=0,85</v>
      </c>
      <c r="G80" s="2921" t="str">
        <f>CT_tram!G2465</f>
        <v>m3</v>
      </c>
      <c r="H80" s="2922">
        <f>CT_tram!H2465</f>
        <v>6.75</v>
      </c>
      <c r="I80" s="2922">
        <f>CT_tram!I2465</f>
        <v>6.75</v>
      </c>
      <c r="J80" s="2905">
        <f>IFERROR(VLOOKUP(B80,DG!A:F,6,0),3000)</f>
        <v>3000</v>
      </c>
      <c r="K80" s="2906">
        <f>IF(AND(OR(H80&gt;0,I80&gt;0),J80&lt;2000),COUNTIF($B$2:B80,B80),0)</f>
        <v>0</v>
      </c>
      <c r="L80" s="1300"/>
      <c r="M80" s="1375"/>
      <c r="O80" s="1375"/>
    </row>
    <row r="81" spans="1:15" s="1208" customFormat="1" ht="25.2" customHeight="1">
      <c r="A81" s="2897">
        <f>COUNTIF($K$1:K81,1)</f>
        <v>63</v>
      </c>
      <c r="B81" s="2898" t="str">
        <f>CT_tram!B2466</f>
        <v>dctdtba</v>
      </c>
      <c r="C81" s="2899">
        <f>CT_tram!C2466</f>
        <v>10</v>
      </c>
      <c r="D81" s="2900">
        <f>CT_tram!D2466</f>
        <v>0</v>
      </c>
      <c r="E81" s="2901" t="str">
        <f>CT_tram!E2466</f>
        <v>04.7001</v>
      </c>
      <c r="F81" s="2902" t="str">
        <f>CT_tram!F2466</f>
        <v>Đóng cọc tiếp địa trong TBA</v>
      </c>
      <c r="G81" s="2903" t="str">
        <f>CT_tram!G2466</f>
        <v>cọc</v>
      </c>
      <c r="H81" s="2904">
        <f>CT_tram!H2466</f>
        <v>10</v>
      </c>
      <c r="I81" s="2904">
        <f>CT_tram!I2466</f>
        <v>10</v>
      </c>
      <c r="J81" s="2905">
        <f>IFERROR(VLOOKUP(B81,DG!A:F,6,0),3000)</f>
        <v>3000</v>
      </c>
      <c r="K81" s="2906">
        <f>IF(AND(OR(H81&gt;0,I81&gt;0),J81&lt;2000),COUNTIF($B$2:B81,B81),0)</f>
        <v>0</v>
      </c>
      <c r="L81" s="1300"/>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21" t="str">
        <f>CT_tram!G2467</f>
        <v>kg</v>
      </c>
      <c r="H82" s="2922">
        <f>CT_tram!H2467</f>
        <v>11.87</v>
      </c>
      <c r="I82" s="2922">
        <f>CT_tram!I2467</f>
        <v>11.87</v>
      </c>
      <c r="J82" s="2905">
        <f>IFERROR(VLOOKUP(B82,DG!A:F,6,0),3000)</f>
        <v>3000</v>
      </c>
      <c r="K82" s="2906">
        <f>IF(AND(OR(H82&gt;0,I82&gt;0),J82&lt;2000),COUNTIF($B$2:B82,B82),0)</f>
        <v>0</v>
      </c>
      <c r="L82" s="1300"/>
      <c r="M82" s="1375"/>
      <c r="O82" s="1375"/>
    </row>
    <row r="83" spans="1:15" s="1208" customFormat="1" ht="25.2" customHeight="1">
      <c r="A83" s="2897">
        <f>COUNTIF($K$1:K83,1)</f>
        <v>63</v>
      </c>
      <c r="B83" s="2912">
        <f>CT_tram!B2474</f>
        <v>0</v>
      </c>
      <c r="C83" s="2913">
        <f>CT_tram!C2474</f>
        <v>0</v>
      </c>
      <c r="D83" s="2914">
        <f>CT_tram!D2474</f>
        <v>4</v>
      </c>
      <c r="E83" s="2926">
        <f>CT_tram!E2474</f>
        <v>0</v>
      </c>
      <c r="F83" s="2912" t="str">
        <f>CT_tram!F2474</f>
        <v>Tủ đóng cắt hạ thế</v>
      </c>
      <c r="G83" s="2927" t="str">
        <f>CT_tram!G2474</f>
        <v>Bộ</v>
      </c>
      <c r="H83" s="2927">
        <f>CT_tram!H2474</f>
        <v>1</v>
      </c>
      <c r="I83" s="2908">
        <f>CT_tram!I2474</f>
        <v>1</v>
      </c>
      <c r="J83" s="2905">
        <f>IFERROR(VLOOKUP(B83,DG!A:F,6,0),3000)</f>
        <v>3000</v>
      </c>
      <c r="K83" s="2906">
        <f>IF(AND(OR(H83&gt;0,I83&gt;0),J83&lt;2000),COUNTIF($B$2:B83,B83),0)</f>
        <v>0</v>
      </c>
      <c r="L83" s="1297"/>
      <c r="M83" s="1375"/>
      <c r="O83" s="1375"/>
    </row>
    <row r="84" spans="1:15" s="1208" customFormat="1" ht="25.2" customHeight="1">
      <c r="A84" s="2897">
        <f>COUNTIF($K$1:K84,1)</f>
        <v>63</v>
      </c>
      <c r="B84" s="2898">
        <f>CT_tram!B2511</f>
        <v>0</v>
      </c>
      <c r="C84" s="2899">
        <f>CT_tram!C2511</f>
        <v>0</v>
      </c>
      <c r="D84" s="2900">
        <f>CT_tram!D2511</f>
        <v>5</v>
      </c>
      <c r="E84" s="2907">
        <f>CT_tram!E2511</f>
        <v>0</v>
      </c>
      <c r="F84" s="2898" t="str">
        <f>CT_tram!F2511</f>
        <v>Bộ dây dẫn trung thế 24kV 3 pha</v>
      </c>
      <c r="G84" s="2908" t="str">
        <f>CT_tram!G2511</f>
        <v>Bộ</v>
      </c>
      <c r="H84" s="2908">
        <f>CT_tram!H2511</f>
        <v>1</v>
      </c>
      <c r="I84" s="2908">
        <f>CT_tram!I2511</f>
        <v>1</v>
      </c>
      <c r="J84" s="2905">
        <f>IFERROR(VLOOKUP(B84,DG!A:F,6,0),3000)</f>
        <v>3000</v>
      </c>
      <c r="K84" s="2906">
        <f>IF(AND(OR(H84&gt;0,I84&gt;0),J84&lt;2000),COUNTIF($B$2:B84,B84),0)</f>
        <v>0</v>
      </c>
      <c r="L84" s="1297"/>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7">
        <f>CT_tram!E2531</f>
        <v>0</v>
      </c>
      <c r="F86" s="2898" t="str">
        <f>CT_tram!F2531</f>
        <v>Bộ dây dẫn cáp xuất MBA vào tủ CB</v>
      </c>
      <c r="G86" s="2908" t="str">
        <f>CT_tram!G2531</f>
        <v>Bộ</v>
      </c>
      <c r="H86" s="2908">
        <f>CT_tram!H2531</f>
        <v>1</v>
      </c>
      <c r="I86" s="2908">
        <f>CT_tram!I2531</f>
        <v>1</v>
      </c>
      <c r="J86" s="2905">
        <f>IFERROR(VLOOKUP(B86,DG!A:F,6,0),3000)</f>
        <v>3000</v>
      </c>
      <c r="K86" s="2906">
        <f>IF(AND(OR(H86&gt;0,I86&gt;0),J86&lt;2000),COUNTIF($B$2:B86,B86),0)</f>
        <v>0</v>
      </c>
      <c r="L86" s="1297"/>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7" t="str">
        <f>CT_tram!E2557</f>
        <v>04.1102</v>
      </c>
      <c r="F90" s="2898" t="str">
        <f>CT_tram!F2557</f>
        <v>Gia công và lắp dựng cốt thép D&lt;=18</v>
      </c>
      <c r="G90" s="2908" t="str">
        <f>CT_tram!G2557</f>
        <v>kg</v>
      </c>
      <c r="H90" s="2908">
        <f>CT_tram!H2557</f>
        <v>18.88</v>
      </c>
      <c r="I90" s="2908">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300"/>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7">
        <f>CT_tram!E2571</f>
        <v>0</v>
      </c>
      <c r="F95" s="2898" t="str">
        <f>CT_tram!F2571</f>
        <v>Bêtông đá 1x2 mac 200</v>
      </c>
      <c r="G95" s="2908" t="str">
        <f>CT_tram!G2571</f>
        <v>m3</v>
      </c>
      <c r="H95" s="2908">
        <f>CT_tram!H2571</f>
        <v>0.12</v>
      </c>
      <c r="I95" s="2908">
        <f>CT_tram!I2571</f>
        <v>0.12</v>
      </c>
      <c r="J95" s="2905">
        <f>IFERROR(VLOOKUP(B95,DG!A:F,6,0),3000)</f>
        <v>3000</v>
      </c>
      <c r="K95" s="2906">
        <f>IF(AND(OR(H95&gt;0,I95&gt;0),J95&lt;2000),COUNTIF($B$2:B95,B95),0)</f>
        <v>0</v>
      </c>
      <c r="L95" s="1297"/>
      <c r="M95" s="1375"/>
      <c r="O95" s="1375"/>
    </row>
    <row r="96" spans="1:15" s="1208" customFormat="1" ht="25.2" customHeight="1">
      <c r="A96" s="2897">
        <f>COUNTIF($K$1:K96,1)</f>
        <v>63</v>
      </c>
      <c r="B96" s="2898" t="str">
        <f>CT_tram!B2573</f>
        <v>xaytuong</v>
      </c>
      <c r="C96" s="2899">
        <f>CT_tram!C2573</f>
        <v>1.4</v>
      </c>
      <c r="D96" s="2900">
        <f>CT_tram!D2573</f>
        <v>0</v>
      </c>
      <c r="E96" s="2901" t="str">
        <f>CT_tram!E2573</f>
        <v>AE.61210</v>
      </c>
      <c r="F96" s="2902" t="str">
        <f>CT_tram!F2573</f>
        <v>Xây tường gạch ống bề dày &lt;30cm</v>
      </c>
      <c r="G96" s="2903" t="str">
        <f>CT_tram!G2573</f>
        <v>m3</v>
      </c>
      <c r="H96" s="2904">
        <f>CT_tram!H2573</f>
        <v>1.4</v>
      </c>
      <c r="I96" s="2904">
        <f>CT_tram!I2573</f>
        <v>1.4</v>
      </c>
      <c r="J96" s="2905">
        <f>IFERROR(VLOOKUP(B96,DG!A:F,6,0),3000)</f>
        <v>3000</v>
      </c>
      <c r="K96" s="2906">
        <f>IF(AND(OR(H96&gt;0,I96&gt;0),J96&lt;2000),COUNTIF($B$2:B96,B96),0)</f>
        <v>0</v>
      </c>
      <c r="L96" s="1300"/>
      <c r="M96" s="1375"/>
      <c r="O96" s="1375"/>
    </row>
    <row r="97" spans="1:15" s="1208" customFormat="1" ht="25.2" customHeight="1">
      <c r="A97" s="2897">
        <f>COUNTIF($K$1:K97,1)</f>
        <v>63</v>
      </c>
      <c r="B97" s="2898" t="str">
        <f>CT_tram!B2574</f>
        <v>LCT10</v>
      </c>
      <c r="C97" s="2899">
        <f>CT_tram!C2574</f>
        <v>16</v>
      </c>
      <c r="D97" s="2900">
        <f>CT_tram!D2574</f>
        <v>0</v>
      </c>
      <c r="E97" s="2907" t="str">
        <f>CT_tram!E2574</f>
        <v>04.5101</v>
      </c>
      <c r="F97" s="2898" t="str">
        <f>CT_tram!F2574</f>
        <v>Gia công và lắp dựng cốt thép D&lt;=10</v>
      </c>
      <c r="G97" s="2908" t="str">
        <f>CT_tram!G2574</f>
        <v>kg</v>
      </c>
      <c r="H97" s="2908">
        <f>CT_tram!H2574</f>
        <v>16</v>
      </c>
      <c r="I97" s="2908">
        <f>CT_tram!I2574</f>
        <v>16</v>
      </c>
      <c r="J97" s="2905">
        <f>IFERROR(VLOOKUP(B97,DG!A:F,6,0),3000)</f>
        <v>3000</v>
      </c>
      <c r="K97" s="2906">
        <f>IF(AND(OR(H97&gt;0,I97&gt;0),J97&lt;2000),COUNTIF($B$2:B97,B97),0)</f>
        <v>0</v>
      </c>
      <c r="L97" s="1952"/>
      <c r="M97" s="1375"/>
      <c r="O97" s="1375"/>
    </row>
    <row r="98" spans="1:15" s="1208" customFormat="1" ht="25.2" customHeight="1">
      <c r="A98" s="2897">
        <f>COUNTIF($K$1:K98,1)</f>
        <v>63</v>
      </c>
      <c r="B98" s="2898" t="str">
        <f>CT_tram!B2575</f>
        <v>dbt20012</v>
      </c>
      <c r="C98" s="2899">
        <f>CT_tram!C2575</f>
        <v>0.12</v>
      </c>
      <c r="D98" s="2900">
        <f>CT_tram!D2575</f>
        <v>0</v>
      </c>
      <c r="E98" s="2907" t="str">
        <f>CT_tram!E2575</f>
        <v>04.1203c</v>
      </c>
      <c r="F98" s="2898" t="str">
        <f>CT_tram!F2575</f>
        <v>Đổ bê tông móng trụ &lt;=250cm-M200 đá 1x2</v>
      </c>
      <c r="G98" s="2908" t="str">
        <f>CT_tram!G2575</f>
        <v>m3</v>
      </c>
      <c r="H98" s="2908">
        <f>CT_tram!H2575</f>
        <v>0.12</v>
      </c>
      <c r="I98" s="2908">
        <f>CT_tram!I2575</f>
        <v>0.12</v>
      </c>
      <c r="J98" s="2905">
        <f>IFERROR(VLOOKUP(B98,DG!A:F,6,0),3000)</f>
        <v>3000</v>
      </c>
      <c r="K98" s="2906">
        <f>IF(AND(OR(H98&gt;0,I98&gt;0),J98&lt;2000),COUNTIF($B$2:B98,B98),0)</f>
        <v>0</v>
      </c>
      <c r="L98" s="1297"/>
      <c r="M98" s="1375"/>
      <c r="O98" s="1375"/>
    </row>
    <row r="99" spans="1:15" s="1208" customFormat="1" ht="25.2" customHeight="1">
      <c r="A99" s="2897">
        <f>COUNTIF($K$1:K99,1)</f>
        <v>63</v>
      </c>
      <c r="B99" s="2898" t="str">
        <f>CT_tram!B2577</f>
        <v>LDKhungcua</v>
      </c>
      <c r="C99" s="2899">
        <f>CT_tram!C2577</f>
        <v>24</v>
      </c>
      <c r="D99" s="2900">
        <f>CT_tram!D2577</f>
        <v>0</v>
      </c>
      <c r="E99" s="2901" t="str">
        <f>CT_tram!E2577</f>
        <v>AI.63121</v>
      </c>
      <c r="F99" s="2902" t="str">
        <f>CT_tram!F2577</f>
        <v>Gia công và lắp dựng khung cửa sắt</v>
      </c>
      <c r="G99" s="2903" t="str">
        <f>CT_tram!G2577</f>
        <v>m2</v>
      </c>
      <c r="H99" s="2904">
        <f>CT_tram!H2577</f>
        <v>24</v>
      </c>
      <c r="I99" s="2904">
        <f>CT_tram!I2577</f>
        <v>24</v>
      </c>
      <c r="J99" s="2905">
        <f>IFERROR(VLOOKUP(B99,DG!A:F,6,0),3000)</f>
        <v>3000</v>
      </c>
      <c r="K99" s="2906">
        <f>IF(AND(OR(H99&gt;0,I99&gt;0),J99&lt;2000),COUNTIF($B$2:B99,B99),0)</f>
        <v>0</v>
      </c>
      <c r="L99" s="17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300"/>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2"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2"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2"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2"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2"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2"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2"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2"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2"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2"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2"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2"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2"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2"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2"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2"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2"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2"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2"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2"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2"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2"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2"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2"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2"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2"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2"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2"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2"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2"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2"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2"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2"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2"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2"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2"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2"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2"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2"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2"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2"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2"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2"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2"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2"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2"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2"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2"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2"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2"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2"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2"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2"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2"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2"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2"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2"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2"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2"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2"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2"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2"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2"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2"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2"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2"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2"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2"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2"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2"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2"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2"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2"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2"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2"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2"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2"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2"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2"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2"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2"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2"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2"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2"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2"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2"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2"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2"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2"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2"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2"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2"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2"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2"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2"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2"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2"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2"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2"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2"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2"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2"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2"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2"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2"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2"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2"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2"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2"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2"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2"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2"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2"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6" priority="28" operator="containsText" text="phần">
      <formula>NOT(ISERROR(SEARCH("phần",E2)))</formula>
    </cfRule>
    <cfRule type="containsText" dxfId="65" priority="29" operator="containsText" text="bộ">
      <formula>NOT(ISERROR(SEARCH("bộ",E2)))</formula>
    </cfRule>
    <cfRule type="containsText" dxfId="64" priority="30" operator="containsText" text="đóng">
      <formula>NOT(ISERROR(SEARCH("đóng",E2)))</formula>
    </cfRule>
    <cfRule type="containsText" dxfId="63" priority="31" operator="containsText" text="kéo">
      <formula>NOT(ISERROR(SEARCH("kéo",E2)))</formula>
    </cfRule>
    <cfRule type="cellIs" dxfId="62" priority="32" operator="equal">
      <formula>"đóng"</formula>
    </cfRule>
    <cfRule type="containsText" dxfId="61" priority="33" operator="containsText" text="đổ">
      <formula>NOT(ISERROR(SEARCH("đổ",E2)))</formula>
    </cfRule>
    <cfRule type="containsText" dxfId="60" priority="34" operator="containsText" text="đắp">
      <formula>NOT(ISERROR(SEARCH("đắp",E2)))</formula>
    </cfRule>
    <cfRule type="containsText" dxfId="59" priority="35" operator="containsText" text="Đào">
      <formula>NOT(ISERROR(SEARCH("Đào",E2)))</formula>
    </cfRule>
  </conditionalFormatting>
  <conditionalFormatting sqref="F51:I52">
    <cfRule type="containsText" dxfId="58" priority="9" operator="containsText" text="phần">
      <formula>NOT(ISERROR(SEARCH("phần",F51)))</formula>
    </cfRule>
    <cfRule type="containsText" dxfId="57" priority="10" operator="containsText" text="bộ">
      <formula>NOT(ISERROR(SEARCH("bộ",F51)))</formula>
    </cfRule>
    <cfRule type="containsText" dxfId="56" priority="11" operator="containsText" text="đóng">
      <formula>NOT(ISERROR(SEARCH("đóng",F51)))</formula>
    </cfRule>
    <cfRule type="containsText" dxfId="55" priority="12" operator="containsText" text="kéo">
      <formula>NOT(ISERROR(SEARCH("kéo",F51)))</formula>
    </cfRule>
    <cfRule type="cellIs" dxfId="54" priority="13" operator="equal">
      <formula>"đóng"</formula>
    </cfRule>
    <cfRule type="containsText" dxfId="53" priority="14" operator="containsText" text="đổ">
      <formula>NOT(ISERROR(SEARCH("đổ",F51)))</formula>
    </cfRule>
    <cfRule type="containsText" dxfId="52" priority="15" operator="containsText" text="đắp">
      <formula>NOT(ISERROR(SEARCH("đắp",F51)))</formula>
    </cfRule>
    <cfRule type="containsText" dxfId="51" priority="16" operator="containsText" text="Đào">
      <formula>NOT(ISERROR(SEARCH("Đào",F51)))</formula>
    </cfRule>
  </conditionalFormatting>
  <conditionalFormatting sqref="E4">
    <cfRule type="containsText" dxfId="50" priority="1" operator="containsText" text="phần">
      <formula>NOT(ISERROR(SEARCH("phần",E4)))</formula>
    </cfRule>
    <cfRule type="containsText" dxfId="49" priority="2" operator="containsText" text="bộ">
      <formula>NOT(ISERROR(SEARCH("bộ",E4)))</formula>
    </cfRule>
    <cfRule type="containsText" dxfId="48" priority="3" operator="containsText" text="đóng">
      <formula>NOT(ISERROR(SEARCH("đóng",E4)))</formula>
    </cfRule>
    <cfRule type="containsText" dxfId="47" priority="4" operator="containsText" text="kéo">
      <formula>NOT(ISERROR(SEARCH("kéo",E4)))</formula>
    </cfRule>
    <cfRule type="cellIs" dxfId="46" priority="5" operator="equal">
      <formula>"đóng"</formula>
    </cfRule>
    <cfRule type="containsText" dxfId="45" priority="6" operator="containsText" text="đổ">
      <formula>NOT(ISERROR(SEARCH("đổ",E4)))</formula>
    </cfRule>
    <cfRule type="containsText" dxfId="44" priority="7" operator="containsText" text="đắp">
      <formula>NOT(ISERROR(SEARCH("đắp",E4)))</formula>
    </cfRule>
    <cfRule type="containsText" dxfId="43"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2" activePane="bottomLeft" state="frozen"/>
      <selection activeCell="F8" sqref="F8"/>
      <selection pane="bottomLeft" activeCell="N4" sqref="N4"/>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258"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259"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29210/BB-FCO</v>
      </c>
      <c r="M3" s="1960">
        <f t="shared" ref="M3:M34" si="3">IF(N3&gt;0,$P$1,IFERROR(VLOOKUP(G3,Q:U,5,0),""))</f>
        <v>44137</v>
      </c>
      <c r="N3" s="1208">
        <v>29210</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259"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29212/BB-LA</v>
      </c>
      <c r="M4" s="1960">
        <f t="shared" si="3"/>
        <v>44137</v>
      </c>
      <c r="N4" s="1208">
        <v>29212</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259" t="str">
        <f>IF('5BT'!F18,"X","")</f>
        <v>X</v>
      </c>
      <c r="C5" s="1976" t="str">
        <f t="shared" si="0"/>
        <v>X</v>
      </c>
      <c r="D5" s="1977">
        <f t="shared" ca="1" si="5"/>
        <v>2</v>
      </c>
      <c r="E5" s="1973">
        <f t="shared" si="6"/>
        <v>43940</v>
      </c>
      <c r="F5" s="1974"/>
      <c r="G5" s="1930" t="s">
        <v>6360</v>
      </c>
      <c r="H5" s="1931" t="s">
        <v>7315</v>
      </c>
      <c r="I5" s="1931" t="str">
        <f t="shared" si="1"/>
        <v>Himel</v>
      </c>
      <c r="J5" s="1939" t="s">
        <v>4855</v>
      </c>
      <c r="K5" s="1940">
        <v>43955</v>
      </c>
      <c r="L5" s="2946" t="str">
        <f t="shared" si="2"/>
        <v>29211/BB-ACB</v>
      </c>
      <c r="M5" s="1960">
        <f t="shared" si="3"/>
        <v>44137</v>
      </c>
      <c r="N5" s="1208">
        <v>29211</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259"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29216/BB-SCĐ</v>
      </c>
      <c r="M6" s="1960">
        <f t="shared" si="3"/>
        <v>44137</v>
      </c>
      <c r="N6" s="1208">
        <v>29216</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259" t="s">
        <v>510</v>
      </c>
      <c r="C7" s="1976" t="str">
        <f t="shared" si="0"/>
        <v>x</v>
      </c>
      <c r="D7" s="1977">
        <f t="shared" ca="1" si="5"/>
        <v>3</v>
      </c>
      <c r="E7" s="1973">
        <f t="shared" si="6"/>
        <v>43943</v>
      </c>
      <c r="F7" s="1974">
        <v>3</v>
      </c>
      <c r="G7" s="1930" t="s">
        <v>4826</v>
      </c>
      <c r="H7" s="1931" t="str">
        <f t="shared" ref="H7:H38" si="7">IFERROR(VLOOKUP(G7,$Q:$U,2,0),"nt")</f>
        <v>Cty TNHHSX-TM Dây &amp; Cáp Điện Tài Trường Thành</v>
      </c>
      <c r="I7" s="1931" t="str">
        <f t="shared" si="1"/>
        <v>Cty TNHHSX-TM Dây &amp; Cáp Điện Tài Trường Thành</v>
      </c>
      <c r="J7" s="1939"/>
      <c r="K7" s="1940"/>
      <c r="L7" s="2946" t="str">
        <f t="shared" si="2"/>
        <v>29213/BB-MVC</v>
      </c>
      <c r="M7" s="1960">
        <f t="shared" si="3"/>
        <v>44137</v>
      </c>
      <c r="N7" s="2945">
        <v>29213</v>
      </c>
      <c r="O7" s="1747" t="str">
        <f t="shared" si="4"/>
        <v>/BB-MVC</v>
      </c>
      <c r="Q7" s="1935" t="s">
        <v>103</v>
      </c>
      <c r="R7" s="1941" t="s">
        <v>4131</v>
      </c>
      <c r="S7" s="1941" t="s">
        <v>4131</v>
      </c>
      <c r="T7" s="1943" t="s">
        <v>6315</v>
      </c>
      <c r="U7" s="1937">
        <v>43721</v>
      </c>
      <c r="V7" s="1208" t="s">
        <v>4648</v>
      </c>
      <c r="W7" s="1361">
        <v>43522</v>
      </c>
      <c r="Z7" s="1942" t="s">
        <v>4127</v>
      </c>
    </row>
    <row r="8" spans="1:26" ht="35.1" customHeight="1">
      <c r="A8" s="1975" t="s">
        <v>4773</v>
      </c>
      <c r="B8" s="3259"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4856</v>
      </c>
      <c r="K8" s="1940">
        <v>43957</v>
      </c>
      <c r="L8" s="2946" t="str">
        <f t="shared" si="2"/>
        <v>29214/BB-LVC</v>
      </c>
      <c r="M8" s="1960">
        <f t="shared" si="3"/>
        <v>44137</v>
      </c>
      <c r="N8" s="2945">
        <v>29214</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259"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29215/BB-LVC</v>
      </c>
      <c r="M9" s="1960">
        <f t="shared" si="3"/>
        <v>44137</v>
      </c>
      <c r="N9" s="2945">
        <v>29215</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259"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4860</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259"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4859</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4857</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4858</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4861</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5011</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6177</v>
      </c>
      <c r="R39" s="1203" t="s">
        <v>6313</v>
      </c>
      <c r="S39" s="1203" t="s">
        <v>6313</v>
      </c>
      <c r="U39" s="1361"/>
      <c r="X39" s="1208" t="s">
        <v>6314</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6332</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6415</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6414</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4826</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6400</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6360</v>
      </c>
      <c r="R48" s="1203" t="s">
        <v>6313</v>
      </c>
      <c r="S48" s="1203" t="s">
        <v>6313</v>
      </c>
      <c r="X48" s="1208" t="s">
        <v>6314</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6477</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2" priority="30"/>
  </conditionalFormatting>
  <conditionalFormatting sqref="G44">
    <cfRule type="duplicateValues" dxfId="41" priority="29"/>
  </conditionalFormatting>
  <conditionalFormatting sqref="G47">
    <cfRule type="duplicateValues" dxfId="40" priority="28"/>
  </conditionalFormatting>
  <conditionalFormatting sqref="G52">
    <cfRule type="duplicateValues" dxfId="39" priority="27"/>
  </conditionalFormatting>
  <conditionalFormatting sqref="G53:G56">
    <cfRule type="duplicateValues" dxfId="38" priority="26"/>
  </conditionalFormatting>
  <conditionalFormatting sqref="G56:G58">
    <cfRule type="duplicateValues" dxfId="37" priority="25"/>
  </conditionalFormatting>
  <conditionalFormatting sqref="G43">
    <cfRule type="duplicateValues" dxfId="36" priority="24"/>
  </conditionalFormatting>
  <conditionalFormatting sqref="G203:G1048576 G149:G193 G1:G145">
    <cfRule type="duplicateValues" dxfId="35" priority="23"/>
  </conditionalFormatting>
  <conditionalFormatting sqref="Q23 Q33 Q1:Q10 Q35:Q39 Q42:Q45 Q47 Q25:Q30 Q12:Q21 Q50:Q1048576">
    <cfRule type="duplicateValues" dxfId="34" priority="22"/>
  </conditionalFormatting>
  <conditionalFormatting sqref="Q22">
    <cfRule type="duplicateValues" dxfId="33" priority="21"/>
  </conditionalFormatting>
  <conditionalFormatting sqref="Q24">
    <cfRule type="duplicateValues" dxfId="32" priority="20"/>
  </conditionalFormatting>
  <conditionalFormatting sqref="Q31">
    <cfRule type="duplicateValues" dxfId="31" priority="19"/>
  </conditionalFormatting>
  <conditionalFormatting sqref="Q32">
    <cfRule type="duplicateValues" dxfId="30" priority="18"/>
  </conditionalFormatting>
  <conditionalFormatting sqref="Q34">
    <cfRule type="duplicateValues" dxfId="29" priority="17"/>
  </conditionalFormatting>
  <conditionalFormatting sqref="Q41">
    <cfRule type="duplicateValues" dxfId="28" priority="15"/>
  </conditionalFormatting>
  <conditionalFormatting sqref="Q40">
    <cfRule type="duplicateValues" dxfId="27" priority="14"/>
  </conditionalFormatting>
  <conditionalFormatting sqref="Q46">
    <cfRule type="duplicateValues" dxfId="26" priority="13"/>
  </conditionalFormatting>
  <conditionalFormatting sqref="Q11">
    <cfRule type="duplicateValues" dxfId="25" priority="12"/>
  </conditionalFormatting>
  <conditionalFormatting sqref="Q11">
    <cfRule type="duplicateValues" dxfId="24" priority="11"/>
  </conditionalFormatting>
  <conditionalFormatting sqref="Q48">
    <cfRule type="duplicateValues" dxfId="23" priority="10"/>
  </conditionalFormatting>
  <conditionalFormatting sqref="G1:G135">
    <cfRule type="duplicateValues" dxfId="22" priority="9"/>
  </conditionalFormatting>
  <conditionalFormatting sqref="Q49">
    <cfRule type="duplicateValues" dxfId="21" priority="8"/>
  </conditionalFormatting>
  <conditionalFormatting sqref="G45">
    <cfRule type="duplicateValues" dxfId="20" priority="7"/>
  </conditionalFormatting>
  <conditionalFormatting sqref="G48">
    <cfRule type="duplicateValues" dxfId="19" priority="6"/>
  </conditionalFormatting>
  <conditionalFormatting sqref="G53">
    <cfRule type="duplicateValues" dxfId="18" priority="5"/>
  </conditionalFormatting>
  <conditionalFormatting sqref="G44">
    <cfRule type="duplicateValues" dxfId="17" priority="4"/>
  </conditionalFormatting>
  <conditionalFormatting sqref="F1">
    <cfRule type="duplicateValues" dxfId="16" priority="3"/>
  </conditionalFormatting>
  <conditionalFormatting sqref="F1">
    <cfRule type="duplicateValues" dxfId="15" priority="2"/>
  </conditionalFormatting>
  <conditionalFormatting sqref="F1">
    <cfRule type="duplicateValues" dxfId="14"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abSelected="1" topLeftCell="A64" workbookViewId="0">
      <selection activeCell="M128" sqref="M128"/>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49" t="s">
        <v>4555</v>
      </c>
      <c r="B1" s="3249"/>
      <c r="C1" s="3249"/>
      <c r="D1" s="3249"/>
      <c r="E1" s="3249"/>
      <c r="F1" s="3249"/>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x2400</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x920</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63</v>
      </c>
      <c r="B66" s="1303" t="e">
        <f>'NT-VT'!C69</f>
        <v>#N/A</v>
      </c>
      <c r="C66" s="1304">
        <f>'NT-VT'!D69</f>
        <v>0</v>
      </c>
      <c r="D66" s="1305">
        <f>'NT-VT'!E69</f>
        <v>0</v>
      </c>
      <c r="E66" s="1302" t="str">
        <f>'NT-VT'!F69</f>
        <v/>
      </c>
      <c r="F66" s="1302" t="str">
        <f>'NT-VT'!G69</f>
        <v/>
      </c>
      <c r="G66" s="835" t="str">
        <f t="shared" si="0"/>
        <v/>
      </c>
      <c r="H66" s="843"/>
      <c r="I66" s="819"/>
    </row>
    <row r="67" spans="1:9" ht="15.6"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6" hidden="1">
      <c r="A68" s="1302">
        <f>SUM($G$3:G68)</f>
        <v>63</v>
      </c>
      <c r="B68" s="1303" t="e">
        <f>'NT-VT'!C71</f>
        <v>#N/A</v>
      </c>
      <c r="C68" s="1304">
        <f>'NT-VT'!D71</f>
        <v>0</v>
      </c>
      <c r="D68" s="1305">
        <f>'NT-VT'!E71</f>
        <v>0</v>
      </c>
      <c r="E68" s="1302" t="str">
        <f>'NT-VT'!F71</f>
        <v/>
      </c>
      <c r="F68" s="1302" t="str">
        <f>'NT-VT'!G71</f>
        <v/>
      </c>
      <c r="G68" s="835" t="str">
        <f t="shared" si="1"/>
        <v/>
      </c>
      <c r="H68" s="843"/>
      <c r="I68" s="819"/>
    </row>
    <row r="69" spans="1:9" ht="15.6" hidden="1">
      <c r="A69" s="1302">
        <f>SUM($G$3:G69)</f>
        <v>63</v>
      </c>
      <c r="B69" s="1303" t="e">
        <f>'NT-VT'!C72</f>
        <v>#N/A</v>
      </c>
      <c r="C69" s="1304">
        <f>'NT-VT'!D72</f>
        <v>0</v>
      </c>
      <c r="D69" s="1305">
        <f>'NT-VT'!E72</f>
        <v>0</v>
      </c>
      <c r="E69" s="1302" t="str">
        <f>'NT-VT'!F72</f>
        <v/>
      </c>
      <c r="F69" s="1302" t="str">
        <f>'NT-VT'!G72</f>
        <v/>
      </c>
      <c r="G69" s="835" t="str">
        <f t="shared" si="1"/>
        <v/>
      </c>
      <c r="H69" s="843"/>
      <c r="I69" s="819"/>
    </row>
    <row r="70" spans="1:9" ht="15.6" hidden="1">
      <c r="A70" s="1302">
        <f>SUM($G$3:G70)</f>
        <v>63</v>
      </c>
      <c r="B70" s="1303" t="e">
        <f>'NT-VT'!C73</f>
        <v>#N/A</v>
      </c>
      <c r="C70" s="1304">
        <f>'NT-VT'!D73</f>
        <v>0</v>
      </c>
      <c r="D70" s="1305">
        <f>'NT-VT'!E73</f>
        <v>0</v>
      </c>
      <c r="E70" s="1302" t="str">
        <f>'NT-VT'!F73</f>
        <v/>
      </c>
      <c r="F70" s="1302" t="str">
        <f>'NT-VT'!G73</f>
        <v/>
      </c>
      <c r="G70" s="835" t="str">
        <f t="shared" si="1"/>
        <v/>
      </c>
      <c r="H70" s="843"/>
      <c r="I70" s="819"/>
    </row>
    <row r="71" spans="1:9" ht="15.6" hidden="1">
      <c r="A71" s="1302">
        <f>SUM($G$3:G71)</f>
        <v>63</v>
      </c>
      <c r="B71" s="1303" t="e">
        <f>'NT-VT'!C74</f>
        <v>#N/A</v>
      </c>
      <c r="C71" s="1304">
        <f>'NT-VT'!D74</f>
        <v>0</v>
      </c>
      <c r="D71" s="1305">
        <f>'NT-VT'!E74</f>
        <v>0</v>
      </c>
      <c r="E71" s="1302" t="str">
        <f>'NT-VT'!F74</f>
        <v/>
      </c>
      <c r="F71" s="1302" t="str">
        <f>'NT-VT'!G74</f>
        <v/>
      </c>
      <c r="G71" s="835" t="str">
        <f t="shared" si="1"/>
        <v/>
      </c>
      <c r="H71" s="843"/>
      <c r="I71" s="819"/>
    </row>
    <row r="72" spans="1:9" ht="15.6" hidden="1">
      <c r="A72" s="1302">
        <f>SUM($G$3:G72)</f>
        <v>63</v>
      </c>
      <c r="B72" s="1303" t="e">
        <f>'NT-VT'!C75</f>
        <v>#N/A</v>
      </c>
      <c r="C72" s="1304">
        <f>'NT-VT'!D75</f>
        <v>0</v>
      </c>
      <c r="D72" s="1305">
        <f>'NT-VT'!E75</f>
        <v>0</v>
      </c>
      <c r="E72" s="1302" t="str">
        <f>'NT-VT'!F75</f>
        <v/>
      </c>
      <c r="F72" s="1302" t="str">
        <f>'NT-VT'!G75</f>
        <v/>
      </c>
      <c r="G72" s="835" t="str">
        <f t="shared" si="1"/>
        <v/>
      </c>
      <c r="H72" s="843"/>
      <c r="I72" s="819"/>
    </row>
    <row r="73" spans="1:9" ht="15.6" hidden="1">
      <c r="A73" s="1302">
        <f>SUM($G$3:G73)</f>
        <v>63</v>
      </c>
      <c r="B73" s="1303" t="e">
        <f>'NT-VT'!C76</f>
        <v>#N/A</v>
      </c>
      <c r="C73" s="1304">
        <f>'NT-VT'!D76</f>
        <v>0</v>
      </c>
      <c r="D73" s="1305">
        <f>'NT-VT'!E76</f>
        <v>0</v>
      </c>
      <c r="E73" s="1302" t="str">
        <f>'NT-VT'!F76</f>
        <v/>
      </c>
      <c r="F73" s="1302" t="str">
        <f>'NT-VT'!G76</f>
        <v/>
      </c>
      <c r="G73" s="835" t="str">
        <f t="shared" si="1"/>
        <v/>
      </c>
      <c r="H73" s="843"/>
      <c r="I73" s="819"/>
    </row>
    <row r="74" spans="1:9" ht="15.6" hidden="1">
      <c r="A74" s="1302">
        <f>SUM($G$3:G74)</f>
        <v>63</v>
      </c>
      <c r="B74" s="1303" t="e">
        <f>'NT-VT'!C77</f>
        <v>#N/A</v>
      </c>
      <c r="C74" s="1304">
        <f>'NT-VT'!D77</f>
        <v>0</v>
      </c>
      <c r="D74" s="1305">
        <f>'NT-VT'!E77</f>
        <v>0</v>
      </c>
      <c r="E74" s="1302" t="str">
        <f>'NT-VT'!F77</f>
        <v/>
      </c>
      <c r="F74" s="1302" t="str">
        <f>'NT-VT'!G77</f>
        <v/>
      </c>
      <c r="G74" s="835" t="str">
        <f t="shared" si="1"/>
        <v/>
      </c>
      <c r="H74" s="843"/>
      <c r="I74" s="819"/>
    </row>
    <row r="75" spans="1:9" ht="15.6" hidden="1">
      <c r="A75" s="1302">
        <f>SUM($G$3:G75)</f>
        <v>63</v>
      </c>
      <c r="B75" s="1303" t="e">
        <f>'NT-VT'!C78</f>
        <v>#N/A</v>
      </c>
      <c r="C75" s="1304">
        <f>'NT-VT'!D78</f>
        <v>0</v>
      </c>
      <c r="D75" s="1305">
        <f>'NT-VT'!E78</f>
        <v>0</v>
      </c>
      <c r="E75" s="1302" t="str">
        <f>'NT-VT'!F78</f>
        <v/>
      </c>
      <c r="F75" s="1302" t="str">
        <f>'NT-VT'!G78</f>
        <v/>
      </c>
      <c r="G75" s="835" t="str">
        <f t="shared" si="1"/>
        <v/>
      </c>
      <c r="H75" s="843"/>
      <c r="I75" s="819"/>
    </row>
    <row r="76" spans="1:9" ht="15.6" hidden="1">
      <c r="A76" s="1302">
        <f>SUM($G$3:G76)</f>
        <v>63</v>
      </c>
      <c r="B76" s="1303" t="e">
        <f>'NT-VT'!C79</f>
        <v>#N/A</v>
      </c>
      <c r="C76" s="1304">
        <f>'NT-VT'!D79</f>
        <v>0</v>
      </c>
      <c r="D76" s="1305">
        <f>'NT-VT'!E79</f>
        <v>0</v>
      </c>
      <c r="E76" s="1302" t="str">
        <f>'NT-VT'!F79</f>
        <v/>
      </c>
      <c r="F76" s="1302" t="str">
        <f>'NT-VT'!G79</f>
        <v/>
      </c>
      <c r="G76" s="835" t="str">
        <f t="shared" si="1"/>
        <v/>
      </c>
      <c r="H76" s="843"/>
      <c r="I76" s="819"/>
    </row>
    <row r="77" spans="1:9" ht="15.6" hidden="1">
      <c r="A77" s="1302">
        <f>SUM($G$3:G77)</f>
        <v>63</v>
      </c>
      <c r="B77" s="1303" t="e">
        <f>'NT-VT'!C80</f>
        <v>#N/A</v>
      </c>
      <c r="C77" s="1304">
        <f>'NT-VT'!D80</f>
        <v>0</v>
      </c>
      <c r="D77" s="1305">
        <f>'NT-VT'!E80</f>
        <v>0</v>
      </c>
      <c r="E77" s="1302" t="str">
        <f>'NT-VT'!F80</f>
        <v/>
      </c>
      <c r="F77" s="1302" t="str">
        <f>'NT-VT'!G80</f>
        <v/>
      </c>
      <c r="G77" s="835" t="str">
        <f t="shared" si="1"/>
        <v/>
      </c>
      <c r="H77" s="843"/>
      <c r="I77" s="819"/>
    </row>
    <row r="78" spans="1:9" ht="15.6" hidden="1">
      <c r="A78" s="1302">
        <f>SUM($G$3:G78)</f>
        <v>63</v>
      </c>
      <c r="B78" s="1303" t="e">
        <f>'NT-VT'!C81</f>
        <v>#N/A</v>
      </c>
      <c r="C78" s="1304">
        <f>'NT-VT'!D81</f>
        <v>0</v>
      </c>
      <c r="D78" s="1305">
        <f>'NT-VT'!E81</f>
        <v>0</v>
      </c>
      <c r="E78" s="1302" t="str">
        <f>'NT-VT'!F81</f>
        <v/>
      </c>
      <c r="F78" s="1302" t="str">
        <f>'NT-VT'!G81</f>
        <v/>
      </c>
      <c r="G78" s="835" t="str">
        <f t="shared" si="1"/>
        <v/>
      </c>
      <c r="H78" s="843"/>
      <c r="I78" s="819"/>
    </row>
    <row r="79" spans="1:9" ht="15.6" hidden="1">
      <c r="A79" s="1302">
        <f>SUM($G$3:G79)</f>
        <v>63</v>
      </c>
      <c r="B79" s="1303" t="e">
        <f>'NT-VT'!C82</f>
        <v>#N/A</v>
      </c>
      <c r="C79" s="1304">
        <f>'NT-VT'!D82</f>
        <v>0</v>
      </c>
      <c r="D79" s="1305">
        <f>'NT-VT'!E82</f>
        <v>0</v>
      </c>
      <c r="E79" s="1302" t="str">
        <f>'NT-VT'!F82</f>
        <v/>
      </c>
      <c r="F79" s="1302" t="str">
        <f>'NT-VT'!G82</f>
        <v/>
      </c>
      <c r="G79" s="835" t="str">
        <f t="shared" si="1"/>
        <v/>
      </c>
      <c r="H79" s="843"/>
      <c r="I79" s="819"/>
    </row>
    <row r="80" spans="1:9" ht="15.6" hidden="1">
      <c r="A80" s="1302">
        <f>SUM($G$3:G80)</f>
        <v>63</v>
      </c>
      <c r="B80" s="1303" t="e">
        <f>'NT-VT'!C83</f>
        <v>#N/A</v>
      </c>
      <c r="C80" s="1304">
        <f>'NT-VT'!D83</f>
        <v>0</v>
      </c>
      <c r="D80" s="1305">
        <f>'NT-VT'!E83</f>
        <v>0</v>
      </c>
      <c r="E80" s="1302" t="str">
        <f>'NT-VT'!F83</f>
        <v/>
      </c>
      <c r="F80" s="1302" t="str">
        <f>'NT-VT'!G83</f>
        <v/>
      </c>
      <c r="G80" s="835" t="str">
        <f t="shared" si="1"/>
        <v/>
      </c>
      <c r="H80" s="843"/>
      <c r="I80" s="819"/>
    </row>
    <row r="81" spans="1:9" ht="15.6" hidden="1">
      <c r="A81" s="1302">
        <f>SUM($G$3:G81)</f>
        <v>63</v>
      </c>
      <c r="B81" s="1303" t="e">
        <f>'NT-VT'!C84</f>
        <v>#N/A</v>
      </c>
      <c r="C81" s="1304">
        <f>'NT-VT'!D84</f>
        <v>0</v>
      </c>
      <c r="D81" s="1305">
        <f>'NT-VT'!E84</f>
        <v>0</v>
      </c>
      <c r="E81" s="1302" t="str">
        <f>'NT-VT'!F84</f>
        <v/>
      </c>
      <c r="F81" s="1302" t="str">
        <f>'NT-VT'!G84</f>
        <v/>
      </c>
      <c r="G81" s="835" t="str">
        <f t="shared" si="1"/>
        <v/>
      </c>
      <c r="H81" s="843"/>
      <c r="I81" s="819"/>
    </row>
    <row r="82" spans="1:9" ht="15.6" hidden="1">
      <c r="A82" s="1302">
        <f>SUM($G$3:G82)</f>
        <v>63</v>
      </c>
      <c r="B82" s="1303" t="e">
        <f>'NT-VT'!C85</f>
        <v>#N/A</v>
      </c>
      <c r="C82" s="1304">
        <f>'NT-VT'!D85</f>
        <v>0</v>
      </c>
      <c r="D82" s="1305">
        <f>'NT-VT'!E85</f>
        <v>0</v>
      </c>
      <c r="E82" s="1302" t="str">
        <f>'NT-VT'!F85</f>
        <v/>
      </c>
      <c r="F82" s="1302" t="str">
        <f>'NT-VT'!G85</f>
        <v/>
      </c>
      <c r="G82" s="835" t="str">
        <f t="shared" si="1"/>
        <v/>
      </c>
      <c r="H82" s="843"/>
      <c r="I82" s="819"/>
    </row>
    <row r="83" spans="1:9" ht="15.6" hidden="1">
      <c r="A83" s="1302">
        <f>SUM($G$3:G83)</f>
        <v>63</v>
      </c>
      <c r="B83" s="1303" t="e">
        <f>'NT-VT'!C86</f>
        <v>#N/A</v>
      </c>
      <c r="C83" s="1304">
        <f>'NT-VT'!D86</f>
        <v>0</v>
      </c>
      <c r="D83" s="1305">
        <f>'NT-VT'!E86</f>
        <v>0</v>
      </c>
      <c r="E83" s="1302" t="str">
        <f>'NT-VT'!F86</f>
        <v/>
      </c>
      <c r="F83" s="1302" t="str">
        <f>'NT-VT'!G86</f>
        <v/>
      </c>
      <c r="G83" s="835" t="str">
        <f t="shared" si="1"/>
        <v/>
      </c>
      <c r="H83" s="843"/>
      <c r="I83" s="819"/>
    </row>
    <row r="84" spans="1:9" ht="15.6" hidden="1">
      <c r="A84" s="1302">
        <f>SUM($G$3:G84)</f>
        <v>63</v>
      </c>
      <c r="B84" s="1303" t="e">
        <f>'NT-VT'!C87</f>
        <v>#N/A</v>
      </c>
      <c r="C84" s="1304">
        <f>'NT-VT'!D87</f>
        <v>0</v>
      </c>
      <c r="D84" s="1305">
        <f>'NT-VT'!E87</f>
        <v>0</v>
      </c>
      <c r="E84" s="1302" t="str">
        <f>'NT-VT'!F87</f>
        <v/>
      </c>
      <c r="F84" s="1302" t="str">
        <f>'NT-VT'!G87</f>
        <v/>
      </c>
      <c r="G84" s="835" t="str">
        <f t="shared" si="1"/>
        <v/>
      </c>
      <c r="H84" s="843"/>
      <c r="I84" s="819"/>
    </row>
    <row r="85" spans="1:9" ht="15.6" hidden="1">
      <c r="A85" s="1302">
        <f>SUM($G$3:G85)</f>
        <v>63</v>
      </c>
      <c r="B85" s="1303" t="e">
        <f>'NT-VT'!C88</f>
        <v>#N/A</v>
      </c>
      <c r="C85" s="1304">
        <f>'NT-VT'!D88</f>
        <v>0</v>
      </c>
      <c r="D85" s="1305">
        <f>'NT-VT'!E88</f>
        <v>0</v>
      </c>
      <c r="E85" s="1302" t="str">
        <f>'NT-VT'!F88</f>
        <v/>
      </c>
      <c r="F85" s="1302" t="str">
        <f>'NT-VT'!G88</f>
        <v/>
      </c>
      <c r="G85" s="835" t="str">
        <f t="shared" si="1"/>
        <v/>
      </c>
      <c r="H85" s="843"/>
      <c r="I85" s="819"/>
    </row>
    <row r="86" spans="1:9" ht="15.6" hidden="1">
      <c r="A86" s="1302">
        <f>SUM($G$3:G86)</f>
        <v>63</v>
      </c>
      <c r="B86" s="1303" t="e">
        <f>'NT-VT'!C89</f>
        <v>#N/A</v>
      </c>
      <c r="C86" s="1304">
        <f>'NT-VT'!D89</f>
        <v>0</v>
      </c>
      <c r="D86" s="1305">
        <f>'NT-VT'!E89</f>
        <v>0</v>
      </c>
      <c r="E86" s="1302" t="str">
        <f>'NT-VT'!F89</f>
        <v/>
      </c>
      <c r="F86" s="1302" t="str">
        <f>'NT-VT'!G89</f>
        <v/>
      </c>
      <c r="G86" s="835" t="str">
        <f t="shared" si="1"/>
        <v/>
      </c>
      <c r="H86" s="843"/>
      <c r="I86" s="819"/>
    </row>
    <row r="87" spans="1:9" ht="15.6" hidden="1">
      <c r="A87" s="1302">
        <f>SUM($G$3:G87)</f>
        <v>63</v>
      </c>
      <c r="B87" s="1303" t="e">
        <f>'NT-VT'!C90</f>
        <v>#N/A</v>
      </c>
      <c r="C87" s="1304">
        <f>'NT-VT'!D90</f>
        <v>0</v>
      </c>
      <c r="D87" s="1305">
        <f>'NT-VT'!E90</f>
        <v>0</v>
      </c>
      <c r="E87" s="1302" t="str">
        <f>'NT-VT'!F90</f>
        <v/>
      </c>
      <c r="F87" s="1302" t="str">
        <f>'NT-VT'!G90</f>
        <v/>
      </c>
      <c r="G87" s="835" t="str">
        <f t="shared" si="1"/>
        <v/>
      </c>
      <c r="H87" s="843"/>
      <c r="I87" s="819"/>
    </row>
    <row r="88" spans="1:9" ht="15.6" hidden="1">
      <c r="A88" s="1302">
        <f>SUM($G$3:G88)</f>
        <v>63</v>
      </c>
      <c r="B88" s="1303" t="e">
        <f>'NT-VT'!C91</f>
        <v>#N/A</v>
      </c>
      <c r="C88" s="1304">
        <f>'NT-VT'!D91</f>
        <v>0</v>
      </c>
      <c r="D88" s="1305">
        <f>'NT-VT'!E91</f>
        <v>0</v>
      </c>
      <c r="E88" s="1302" t="str">
        <f>'NT-VT'!F91</f>
        <v/>
      </c>
      <c r="F88" s="1302" t="str">
        <f>'NT-VT'!G91</f>
        <v/>
      </c>
      <c r="G88" s="835" t="str">
        <f t="shared" si="1"/>
        <v/>
      </c>
      <c r="H88" s="843"/>
      <c r="I88" s="819"/>
    </row>
    <row r="89" spans="1:9" ht="15.6" hidden="1">
      <c r="A89" s="1302">
        <f>SUM($G$3:G89)</f>
        <v>63</v>
      </c>
      <c r="B89" s="1303" t="e">
        <f>'NT-VT'!C92</f>
        <v>#N/A</v>
      </c>
      <c r="C89" s="1304">
        <f>'NT-VT'!D92</f>
        <v>0</v>
      </c>
      <c r="D89" s="1305">
        <f>'NT-VT'!E92</f>
        <v>0</v>
      </c>
      <c r="E89" s="1302" t="str">
        <f>'NT-VT'!F92</f>
        <v/>
      </c>
      <c r="F89" s="1302" t="str">
        <f>'NT-VT'!G92</f>
        <v/>
      </c>
      <c r="G89" s="835" t="str">
        <f t="shared" si="1"/>
        <v/>
      </c>
      <c r="H89" s="843"/>
      <c r="I89" s="819"/>
    </row>
    <row r="90" spans="1:9" ht="15.6" hidden="1">
      <c r="A90" s="1302">
        <f>SUM($G$3:G90)</f>
        <v>63</v>
      </c>
      <c r="B90" s="1303" t="e">
        <f>'NT-VT'!C93</f>
        <v>#N/A</v>
      </c>
      <c r="C90" s="1304">
        <f>'NT-VT'!D93</f>
        <v>0</v>
      </c>
      <c r="D90" s="1305">
        <f>'NT-VT'!E93</f>
        <v>0</v>
      </c>
      <c r="E90" s="1302" t="str">
        <f>'NT-VT'!F93</f>
        <v/>
      </c>
      <c r="F90" s="1302" t="str">
        <f>'NT-VT'!G93</f>
        <v/>
      </c>
      <c r="G90" s="835" t="str">
        <f t="shared" si="1"/>
        <v/>
      </c>
      <c r="H90" s="843"/>
      <c r="I90" s="819"/>
    </row>
    <row r="91" spans="1:9" ht="15.6" hidden="1">
      <c r="A91" s="1302">
        <f>SUM($G$3:G91)</f>
        <v>63</v>
      </c>
      <c r="B91" s="1303" t="e">
        <f>'NT-VT'!C94</f>
        <v>#N/A</v>
      </c>
      <c r="C91" s="1304">
        <f>'NT-VT'!D94</f>
        <v>0</v>
      </c>
      <c r="D91" s="1305">
        <f>'NT-VT'!E94</f>
        <v>0</v>
      </c>
      <c r="E91" s="1302" t="str">
        <f>'NT-VT'!F94</f>
        <v/>
      </c>
      <c r="F91" s="1302" t="str">
        <f>'NT-VT'!G94</f>
        <v/>
      </c>
      <c r="G91" s="835" t="str">
        <f t="shared" si="1"/>
        <v/>
      </c>
      <c r="H91" s="843"/>
      <c r="I91" s="819"/>
    </row>
    <row r="92" spans="1:9" ht="15.6" hidden="1">
      <c r="A92" s="1302">
        <f>SUM($G$3:G92)</f>
        <v>63</v>
      </c>
      <c r="B92" s="1303" t="e">
        <f>'NT-VT'!C95</f>
        <v>#N/A</v>
      </c>
      <c r="C92" s="1304">
        <f>'NT-VT'!D95</f>
        <v>0</v>
      </c>
      <c r="D92" s="2632">
        <f>'NT-VT'!E95</f>
        <v>0</v>
      </c>
      <c r="E92" s="1302" t="str">
        <f>'NT-VT'!F95</f>
        <v/>
      </c>
      <c r="F92" s="1302" t="str">
        <f>'NT-VT'!G95</f>
        <v/>
      </c>
      <c r="G92" s="835" t="str">
        <f t="shared" si="1"/>
        <v/>
      </c>
      <c r="H92" s="843"/>
      <c r="I92" s="819"/>
    </row>
    <row r="93" spans="1:9" ht="15.6" hidden="1">
      <c r="A93" s="1302">
        <f>SUM($G$3:G93)</f>
        <v>63</v>
      </c>
      <c r="B93" s="1303" t="e">
        <f>'NT-VT'!C96</f>
        <v>#N/A</v>
      </c>
      <c r="C93" s="1304">
        <f>'NT-VT'!D96</f>
        <v>0</v>
      </c>
      <c r="D93" s="2632">
        <f>'NT-VT'!E96</f>
        <v>0</v>
      </c>
      <c r="E93" s="1302" t="str">
        <f>'NT-VT'!F96</f>
        <v/>
      </c>
      <c r="F93" s="1302" t="str">
        <f>'NT-VT'!G96</f>
        <v/>
      </c>
      <c r="G93" s="835" t="str">
        <f t="shared" si="1"/>
        <v/>
      </c>
      <c r="H93" s="843"/>
      <c r="I93" s="819"/>
    </row>
    <row r="94" spans="1:9" ht="15.6"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6" hidden="1">
      <c r="A95" s="1302">
        <f>SUM($G$3:G95)</f>
        <v>63</v>
      </c>
      <c r="B95" s="1303" t="e">
        <f>'NT-VT'!C98</f>
        <v>#N/A</v>
      </c>
      <c r="C95" s="1304">
        <f>'NT-VT'!D98</f>
        <v>0</v>
      </c>
      <c r="D95" s="2030">
        <f>'NT-VT'!E98</f>
        <v>0</v>
      </c>
      <c r="E95" s="1302" t="str">
        <f>'NT-VT'!F98</f>
        <v/>
      </c>
      <c r="F95" s="1302" t="str">
        <f>'NT-VT'!G98</f>
        <v/>
      </c>
      <c r="G95" s="835" t="str">
        <f t="shared" si="2"/>
        <v/>
      </c>
      <c r="H95" s="843"/>
      <c r="I95" s="819"/>
    </row>
    <row r="96" spans="1:9" ht="15.6" hidden="1">
      <c r="A96" s="1302">
        <f>SUM($G$3:G96)</f>
        <v>63</v>
      </c>
      <c r="B96" s="1303" t="e">
        <f>'NT-VT'!C99</f>
        <v>#N/A</v>
      </c>
      <c r="C96" s="1304">
        <f>'NT-VT'!D99</f>
        <v>0</v>
      </c>
      <c r="D96" s="2030">
        <f>'NT-VT'!E99</f>
        <v>0</v>
      </c>
      <c r="E96" s="1302" t="str">
        <f>'NT-VT'!F99</f>
        <v/>
      </c>
      <c r="F96" s="1302" t="str">
        <f>'NT-VT'!G99</f>
        <v/>
      </c>
      <c r="G96" s="835" t="str">
        <f t="shared" si="2"/>
        <v/>
      </c>
      <c r="H96" s="843"/>
      <c r="I96" s="819"/>
    </row>
    <row r="97" spans="1:9" ht="15.6"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6"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6"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6"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55" zoomScale="85" zoomScaleNormal="85" workbookViewId="0">
      <selection activeCell="F10" sqref="F10"/>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3" t="s">
        <v>4109</v>
      </c>
      <c r="C1" s="3243"/>
      <c r="D1" s="3243"/>
      <c r="E1" s="3243"/>
      <c r="F1" s="3243"/>
      <c r="G1" s="3243"/>
      <c r="H1" s="3243"/>
      <c r="I1" s="3243"/>
      <c r="J1" s="3243"/>
      <c r="K1" s="3244"/>
      <c r="L1" s="3243"/>
      <c r="M1" s="3243"/>
      <c r="N1" s="3243"/>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GreenLigth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5" t="str">
        <f>WORD!Z2&amp;", ngày            tháng           năm 2020"</f>
        <v>Suối Cao, ngày            tháng           năm 2020</v>
      </c>
      <c r="C3" s="3245"/>
      <c r="D3" s="3245"/>
      <c r="E3" s="3245"/>
      <c r="F3" s="3245"/>
      <c r="G3" s="3245"/>
      <c r="H3" s="3246"/>
      <c r="I3" s="3246"/>
      <c r="J3" s="3245"/>
      <c r="K3" s="3247"/>
      <c r="L3" s="3245"/>
      <c r="M3" s="3245"/>
      <c r="N3" s="3245"/>
      <c r="O3" s="936"/>
      <c r="P3" s="936"/>
      <c r="Q3" s="1359"/>
      <c r="R3" s="1200"/>
      <c r="S3" s="1200"/>
      <c r="T3" s="1200"/>
      <c r="U3" s="1200"/>
      <c r="V3" s="1200"/>
      <c r="W3" s="1200"/>
      <c r="X3" s="1200"/>
      <c r="Y3" s="1200"/>
      <c r="Z3" s="1200"/>
      <c r="AA3" s="1200"/>
    </row>
    <row r="4" spans="1:27" s="823" customFormat="1" ht="44.25" customHeight="1">
      <c r="A4" s="1346"/>
      <c r="B4" s="3242" t="s">
        <v>1704</v>
      </c>
      <c r="C4" s="3242" t="s">
        <v>4111</v>
      </c>
      <c r="D4" s="3242" t="s">
        <v>4112</v>
      </c>
      <c r="E4" s="3242" t="s">
        <v>4113</v>
      </c>
      <c r="F4" s="3242" t="s">
        <v>4114</v>
      </c>
      <c r="G4" s="3242" t="s">
        <v>4115</v>
      </c>
      <c r="H4" s="3242" t="s">
        <v>4418</v>
      </c>
      <c r="I4" s="3242"/>
      <c r="J4" s="3242" t="s">
        <v>4116</v>
      </c>
      <c r="K4" s="3248"/>
      <c r="L4" s="3242" t="s">
        <v>6431</v>
      </c>
      <c r="M4" s="3242"/>
      <c r="N4" s="1342" t="s">
        <v>4117</v>
      </c>
      <c r="O4" s="1348"/>
      <c r="P4" s="1309" t="s">
        <v>4405</v>
      </c>
      <c r="Q4" s="1310"/>
      <c r="R4" s="1347"/>
      <c r="S4" s="822"/>
      <c r="T4" s="822"/>
      <c r="U4" s="822"/>
      <c r="V4" s="822"/>
      <c r="W4" s="822"/>
      <c r="X4" s="822"/>
      <c r="Y4" s="822"/>
      <c r="Z4" s="822"/>
      <c r="AA4" s="822"/>
    </row>
    <row r="5" spans="1:27" s="823" customFormat="1" ht="24.9" customHeight="1">
      <c r="A5" s="1346"/>
      <c r="B5" s="3242"/>
      <c r="C5" s="3242"/>
      <c r="D5" s="3242"/>
      <c r="E5" s="3242"/>
      <c r="F5" s="3242"/>
      <c r="G5" s="3242"/>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6432</v>
      </c>
      <c r="I7" s="1596">
        <v>44091</v>
      </c>
      <c r="J7" s="1597">
        <f>IFERROR(VLOOKUP(A7,Solieu!G:M,4,0),"")</f>
        <v>0</v>
      </c>
      <c r="K7" s="1598">
        <f>IFERROR(VLOOKUP(A7,Solieu!G:M,5,0),"")</f>
        <v>0</v>
      </c>
      <c r="L7" s="1735" t="str">
        <f>IFERROR(VLOOKUP(A7,Solieu!G:M,6,0),"")</f>
        <v>29210/BB-FCO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29212/BB-LA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29211/BB-ACB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29216/BB-SCĐ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29213/BB-MVC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29214/BB-LVC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29215/BB-LVC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x2400</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x920</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50000000000003"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50000000000003"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50000000000003"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50000000000003"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50000000000003"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50000000000003"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50000000000003"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50000000000003"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50000000000003"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50000000000003"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50000000000003"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50000000000003"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50000000000003"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50000000000003"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50000000000003"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50000000000003"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50000000000003"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50000000000003"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6429</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6509</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6509</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6509</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7314</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6430</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H73" sqref="H7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399999999999999"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399999999999999"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6340</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6372</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6317</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6318</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6319</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4824</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5548</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5550</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5552</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5555</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5557</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5559</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5561</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5563</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5565</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5567</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5568</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5571</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5574</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6354</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6317</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6319</v>
      </c>
      <c r="C124" s="1758">
        <f ca="1">SUM($J$4:J124)</f>
        <v>5</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0" t="s">
        <v>1704</v>
      </c>
      <c r="D3" s="1337" t="s">
        <v>4411</v>
      </c>
      <c r="E3" s="3251" t="s">
        <v>4140</v>
      </c>
      <c r="F3" s="3252" t="s">
        <v>4413</v>
      </c>
      <c r="G3" s="3252"/>
      <c r="H3" s="3253" t="s">
        <v>4105</v>
      </c>
      <c r="I3" s="1329" t="s">
        <v>510</v>
      </c>
    </row>
    <row r="4" spans="1:11">
      <c r="C4" s="3250"/>
      <c r="D4" s="1338" t="s">
        <v>4412</v>
      </c>
      <c r="E4" s="3251"/>
      <c r="F4" s="1336" t="s">
        <v>4141</v>
      </c>
      <c r="G4" s="1336" t="s">
        <v>4106</v>
      </c>
      <c r="H4" s="3254"/>
      <c r="I4" s="1208">
        <f>IF(OR(E4&gt;0,F4&gt;0),1,"")</f>
        <v>1</v>
      </c>
      <c r="J4" s="891" t="s">
        <v>4535</v>
      </c>
      <c r="K4" s="1208" t="s">
        <v>4536</v>
      </c>
    </row>
    <row r="5" spans="1:11" ht="52.5" customHeight="1">
      <c r="A5" s="1840" t="s">
        <v>1235</v>
      </c>
      <c r="B5" s="1208" t="s">
        <v>6477</v>
      </c>
      <c r="C5" s="1333">
        <v>1</v>
      </c>
      <c r="D5" s="1339" t="str">
        <f>$J$4&amp;J5&amp;$K$4&amp;K5</f>
        <v>Từ cột 010/003 đến cột 010/003</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010/003</v>
      </c>
      <c r="K5" s="2964" t="str">
        <f>WORD!AK2</f>
        <v>010/003</v>
      </c>
    </row>
    <row r="6" spans="1:11" ht="58.2" customHeight="1">
      <c r="A6" s="1840" t="s">
        <v>88</v>
      </c>
      <c r="B6" s="1208" t="s">
        <v>6415</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6414</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6332</v>
      </c>
      <c r="C8" s="1327">
        <v>1</v>
      </c>
      <c r="D8" s="1339" t="str">
        <f>$J$4&amp;J8&amp;$K$4&amp;K8</f>
        <v>Từ cột 010/003 đến cột 010/003</v>
      </c>
      <c r="E8" s="1335" t="e">
        <f t="shared" si="0"/>
        <v>#N/A</v>
      </c>
      <c r="F8" s="2000">
        <f ca="1">SUMIF(KhoiLuong,B8,DuToan)</f>
        <v>0</v>
      </c>
      <c r="G8" s="2000">
        <f ca="1">SUMIF(KhoiLuong,B8,ThiCong)</f>
        <v>0</v>
      </c>
      <c r="H8" s="1328"/>
      <c r="I8" s="1208" t="e">
        <f t="shared" ca="1" si="2"/>
        <v>#N/A</v>
      </c>
      <c r="J8" s="2616" t="str">
        <f>WORD!AJ2</f>
        <v>010/003</v>
      </c>
      <c r="K8" s="2616" t="str">
        <f>WORD!AK2</f>
        <v>010/003</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6485</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x2400</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1"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5" t="str">
        <f>"- Tiếp địa TBA tại vị trí trụ số:"&amp;F4&amp;"."</f>
        <v>- Tiếp địa TBA tại vị trí trụ số:015/002.</v>
      </c>
      <c r="E4" s="3255"/>
      <c r="F4" s="1322" t="s">
        <v>4494</v>
      </c>
    </row>
    <row r="5" spans="2:11" ht="22.2" customHeight="1">
      <c r="D5" s="3255" t="str">
        <f>"- Tiếp địa lặp lại đường dây trung thế tại vị trí trụ số: "&amp;F5&amp;"."</f>
        <v>- Tiếp địa lặp lại đường dây trung thế tại vị trí trụ số: 015.</v>
      </c>
      <c r="E5" s="3255"/>
      <c r="F5" s="1599" t="s">
        <v>4488</v>
      </c>
    </row>
    <row r="6" spans="2:11" ht="22.2" customHeight="1">
      <c r="D6" s="3255" t="str">
        <f>"- Tiếp địa lặp lại đường dây trung thế tại vị trí trụ số: "&amp;F6&amp;"."</f>
        <v>- Tiếp địa lặp lại đường dây trung thế tại vị trí trụ số: .</v>
      </c>
      <c r="E6" s="3255"/>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7" t="str">
        <f>chitiet!F640</f>
        <v>Tiếp địa lặp lại trụ 12m</v>
      </c>
      <c r="I9" s="3025" t="str">
        <f>chitiet!G640</f>
        <v>Bộ</v>
      </c>
      <c r="J9" s="3026">
        <f>chitiet!H640</f>
        <v>1</v>
      </c>
      <c r="K9" s="3026">
        <f>chitiet!P640</f>
        <v>1</v>
      </c>
    </row>
    <row r="10" spans="2:11" ht="22.2" customHeight="1">
      <c r="C10" s="1957"/>
      <c r="D10" s="1958" t="str">
        <f>" - "&amp;H10&amp;": "&amp;ROUND(J10,1)&amp;" "&amp;I10</f>
        <v xml:space="preserve"> - Cáp đồng trần M25mm2: 2,2 kg</v>
      </c>
      <c r="E10" s="1953"/>
      <c r="F10" s="1991"/>
      <c r="G10" s="1322">
        <f t="shared" ref="G10:G16" si="0">IF(K10&gt;0,1,"")</f>
        <v>1</v>
      </c>
      <c r="H10" s="3024" t="str">
        <f>chitiet!F641</f>
        <v>Cáp đồng trần M25mm2</v>
      </c>
      <c r="I10" s="3025" t="str">
        <f>chitiet!G641</f>
        <v>kg</v>
      </c>
      <c r="J10" s="3026">
        <f>chitiet!H641</f>
        <v>2.2400000000000002</v>
      </c>
      <c r="K10" s="3026">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4" t="str">
        <f>chitiet!F642</f>
        <v>Cọc tiếp đất Þ 16- 2,4m + kẹp cọc mạ đồng</v>
      </c>
      <c r="I11" s="3025" t="str">
        <f>chitiet!G642</f>
        <v>bộ</v>
      </c>
      <c r="J11" s="3026">
        <f>chitiet!H642</f>
        <v>1</v>
      </c>
      <c r="K11" s="3026">
        <f>chitiet!P642</f>
        <v>1</v>
      </c>
    </row>
    <row r="12" spans="2:11" ht="22.2" customHeight="1">
      <c r="C12" s="1957"/>
      <c r="D12" s="1958" t="str">
        <f t="shared" si="1"/>
        <v xml:space="preserve"> - Kẹp ép WR cỡ dây 50mm2: 2 cái</v>
      </c>
      <c r="E12" s="1953"/>
      <c r="F12" s="1991"/>
      <c r="G12" s="1322">
        <f t="shared" si="0"/>
        <v>1</v>
      </c>
      <c r="H12" s="3024" t="str">
        <f>chitiet!F643</f>
        <v>Kẹp ép WR cỡ dây 50mm2</v>
      </c>
      <c r="I12" s="3025" t="str">
        <f>chitiet!G643</f>
        <v>cái</v>
      </c>
      <c r="J12" s="3026">
        <f>chitiet!H643</f>
        <v>2</v>
      </c>
      <c r="K12" s="3026">
        <f>chitiet!P643</f>
        <v>2</v>
      </c>
    </row>
    <row r="13" spans="2:11" ht="22.2" customHeight="1">
      <c r="C13" s="1957"/>
      <c r="D13" s="1958" t="str">
        <f t="shared" si="1"/>
        <v xml:space="preserve"> - Ốc siết cáp cỡ 25mm2: 2 cái</v>
      </c>
      <c r="E13" s="1894"/>
      <c r="F13" s="1841"/>
      <c r="G13" s="1322">
        <f t="shared" si="0"/>
        <v>1</v>
      </c>
      <c r="H13" s="3024" t="str">
        <f>chitiet!F646</f>
        <v>Ốc siết cáp cỡ 25mm2</v>
      </c>
      <c r="I13" s="3025" t="str">
        <f>chitiet!G646</f>
        <v>cái</v>
      </c>
      <c r="J13" s="3026">
        <f>chitiet!H646</f>
        <v>2</v>
      </c>
      <c r="K13" s="3026">
        <f>chitiet!P646</f>
        <v>2</v>
      </c>
    </row>
    <row r="14" spans="2:11" ht="22.2" customHeight="1">
      <c r="C14" s="1957"/>
      <c r="D14" s="1958" t="str">
        <f t="shared" si="1"/>
        <v xml:space="preserve"> - Kéo dây tiếp địa : 2,2 mét</v>
      </c>
      <c r="E14" s="1894"/>
      <c r="F14" s="1841"/>
      <c r="G14" s="1322">
        <f t="shared" si="0"/>
        <v>1</v>
      </c>
      <c r="H14" s="3024" t="str">
        <f>chitiet!F647</f>
        <v xml:space="preserve">Kéo dây tiếp địa </v>
      </c>
      <c r="I14" s="3025" t="str">
        <f>chitiet!G647</f>
        <v>mét</v>
      </c>
      <c r="J14" s="3026">
        <f>chitiet!H647</f>
        <v>2.2400000000000002</v>
      </c>
      <c r="K14" s="3026">
        <f>chitiet!P647</f>
        <v>2.2400000000000002</v>
      </c>
    </row>
    <row r="15" spans="2:11" ht="22.2" customHeight="1">
      <c r="C15" s="1957"/>
      <c r="D15" s="1958" t="str">
        <f t="shared" si="1"/>
        <v xml:space="preserve"> - Đóng cọc tiếp địa đất cấp 3: 1 cọc</v>
      </c>
      <c r="E15" s="1894"/>
      <c r="F15" s="1841"/>
      <c r="G15" s="1322">
        <f t="shared" si="0"/>
        <v>1</v>
      </c>
      <c r="H15" s="3024" t="str">
        <f>chitiet!F648</f>
        <v>Đóng cọc tiếp địa đất cấp 3</v>
      </c>
      <c r="I15" s="3025" t="str">
        <f>chitiet!G648</f>
        <v>cọc</v>
      </c>
      <c r="J15" s="3026">
        <f>chitiet!H648</f>
        <v>1</v>
      </c>
      <c r="K15" s="3026">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21" t="s">
        <v>4718</v>
      </c>
      <c r="I17" s="3022" t="s">
        <v>2526</v>
      </c>
      <c r="J17" s="3023">
        <v>0.5</v>
      </c>
      <c r="K17" s="3023">
        <f>J17</f>
        <v>0.5</v>
      </c>
    </row>
    <row r="18" spans="2:11" ht="22.2" customHeight="1">
      <c r="C18" s="1834"/>
      <c r="D18" s="1956" t="str">
        <f>H18&amp;": "&amp;ROUND(K18,1)&amp;" "&amp;I18</f>
        <v>Tiếp địa trụ Recloser, LBS: 1 Bộ</v>
      </c>
      <c r="E18" s="1953" t="str">
        <f>Solieu!B10</f>
        <v>x</v>
      </c>
      <c r="F18" s="2965" t="s">
        <v>4122</v>
      </c>
      <c r="G18" s="1322">
        <f>IF(SUM(G19:G32)&gt;0,1,"")</f>
        <v>1</v>
      </c>
      <c r="H18" s="3027" t="str">
        <f>chitiet!F663</f>
        <v>Tiếp địa trụ Recloser, LBS</v>
      </c>
      <c r="I18" s="3025" t="str">
        <f>chitiet!G663</f>
        <v>Bộ</v>
      </c>
      <c r="J18" s="3026">
        <f>chitiet!H663</f>
        <v>1</v>
      </c>
      <c r="K18" s="3026">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4" t="str">
        <f>chitiet!F664</f>
        <v>Cáp đồng trần M25mm2 : 25m</v>
      </c>
      <c r="I19" s="3025" t="str">
        <f>chitiet!G664</f>
        <v>kg</v>
      </c>
      <c r="J19" s="3026">
        <f>chitiet!H664</f>
        <v>11.872</v>
      </c>
      <c r="K19" s="3026">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4" t="str">
        <f>chitiet!F665</f>
        <v>Cọc tiếp đất Þ 16- 2,4m + kẹp cọc mạ đồng</v>
      </c>
      <c r="I20" s="3025" t="str">
        <f>chitiet!G665</f>
        <v>bộ</v>
      </c>
      <c r="J20" s="3026">
        <f>chitiet!H665</f>
        <v>9</v>
      </c>
      <c r="K20" s="3026">
        <f>chitiet!P665</f>
        <v>9</v>
      </c>
    </row>
    <row r="21" spans="2:11" ht="22.2" customHeight="1">
      <c r="C21" s="1957"/>
      <c r="D21" s="1958" t="str">
        <f t="shared" si="3"/>
        <v xml:space="preserve"> - Kẹp ép WR cỡ dây 185mm2: 2 cái</v>
      </c>
      <c r="E21" s="1953"/>
      <c r="F21" s="2965"/>
      <c r="G21" s="1322">
        <f t="shared" si="2"/>
        <v>1</v>
      </c>
      <c r="H21" s="3024" t="str">
        <f>chitiet!F666</f>
        <v>Kẹp ép WR cỡ dây 185mm2</v>
      </c>
      <c r="I21" s="3025" t="str">
        <f>chitiet!G666</f>
        <v>cái</v>
      </c>
      <c r="J21" s="3026">
        <f>chitiet!H666</f>
        <v>2</v>
      </c>
      <c r="K21" s="3026">
        <f>chitiet!P666</f>
        <v>2</v>
      </c>
    </row>
    <row r="22" spans="2:11" ht="22.2" customHeight="1">
      <c r="C22" s="1957"/>
      <c r="D22" s="1958" t="str">
        <f t="shared" si="3"/>
        <v xml:space="preserve"> - Ốc siết cáp cỡ 25mm2: 8 cái</v>
      </c>
      <c r="E22" s="1894"/>
      <c r="F22" s="1841"/>
      <c r="G22" s="1322">
        <f t="shared" si="2"/>
        <v>1</v>
      </c>
      <c r="H22" s="3024" t="str">
        <f>chitiet!F667</f>
        <v>Ốc siết cáp cỡ 25mm2</v>
      </c>
      <c r="I22" s="3025" t="str">
        <f>chitiet!G667</f>
        <v>cái</v>
      </c>
      <c r="J22" s="3026">
        <f>chitiet!H667</f>
        <v>8</v>
      </c>
      <c r="K22" s="3026">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21" t="s">
        <v>4718</v>
      </c>
      <c r="I33" s="3022" t="s">
        <v>2526</v>
      </c>
      <c r="J33" s="3023">
        <v>0.5</v>
      </c>
      <c r="K33" s="3023">
        <f>J33</f>
        <v>0.5</v>
      </c>
    </row>
    <row r="34" spans="2:11" ht="22.2" customHeight="1">
      <c r="C34" s="1834"/>
      <c r="D34" s="1956" t="str">
        <f>H34&amp;": "&amp;ROUND(J34,1)&amp;" "&amp;I34</f>
        <v>Bộ tiếp địa Trạm 3 pha: 1 Bộ</v>
      </c>
      <c r="E34" s="1953" t="str">
        <f>Solieu!B9</f>
        <v>x</v>
      </c>
      <c r="F34" s="1884" t="s">
        <v>4122</v>
      </c>
      <c r="G34" s="1322">
        <v>1</v>
      </c>
      <c r="H34" s="3028" t="str">
        <f>CT_tram!F2450</f>
        <v>Bộ tiếp địa Trạm 3 pha</v>
      </c>
      <c r="I34" s="3029" t="str">
        <f>CT_tram!G2450</f>
        <v>Bộ</v>
      </c>
      <c r="J34" s="3029">
        <f>CT_tram!H2450</f>
        <v>1</v>
      </c>
      <c r="K34" s="3030">
        <f>CT_tram!I2450</f>
        <v>1</v>
      </c>
    </row>
    <row r="35" spans="2:11" ht="22.2" customHeight="1">
      <c r="C35" s="1957"/>
      <c r="D35" s="1958" t="str">
        <f>"     - "&amp;H35&amp;": "&amp;ROUND(J35,1)&amp;" "&amp;I35</f>
        <v xml:space="preserve">     - Cáp đồng trần M25mm2: 11,9 kg</v>
      </c>
      <c r="E35" s="1953"/>
      <c r="F35" s="1884"/>
      <c r="G35" s="1322">
        <f t="shared" ref="G35:G46" si="6">IF(K35&gt;0,1,"")</f>
        <v>1</v>
      </c>
      <c r="H35" s="3031" t="str">
        <f>CT_tram!F2453</f>
        <v>Cáp đồng trần M25mm2</v>
      </c>
      <c r="I35" s="3029" t="str">
        <f>CT_tram!G2453</f>
        <v>kg</v>
      </c>
      <c r="J35" s="3026">
        <f>CT_tram!H2453</f>
        <v>11.87</v>
      </c>
      <c r="K35" s="3032">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31" t="str">
        <f>CT_tram!F2454</f>
        <v>Cọc tiếp đất Þ 16- 2,4m + kẹp cọc mạ đồng</v>
      </c>
      <c r="I36" s="3029" t="str">
        <f>CT_tram!G2454</f>
        <v>bộ</v>
      </c>
      <c r="J36" s="3026">
        <f>CT_tram!H2454</f>
        <v>10</v>
      </c>
      <c r="K36" s="3032">
        <f>CT_tram!I2454</f>
        <v>10</v>
      </c>
    </row>
    <row r="37" spans="2:11" ht="22.2" customHeight="1">
      <c r="C37" s="1957"/>
      <c r="D37" s="1958" t="str">
        <f t="shared" si="7"/>
        <v xml:space="preserve">     - Kẹp ép WR cỡ dây 50mm2: 2 cái</v>
      </c>
      <c r="E37" s="1953"/>
      <c r="F37" s="1884"/>
      <c r="G37" s="1322">
        <f t="shared" si="6"/>
        <v>1</v>
      </c>
      <c r="H37" s="3031" t="str">
        <f>CT_tram!F2456</f>
        <v>Kẹp ép WR cỡ dây 50mm2</v>
      </c>
      <c r="I37" s="3029" t="str">
        <f>CT_tram!G2456</f>
        <v>cái</v>
      </c>
      <c r="J37" s="3026">
        <f>CT_tram!H2456</f>
        <v>2</v>
      </c>
      <c r="K37" s="3032">
        <f>CT_tram!I2456</f>
        <v>2</v>
      </c>
    </row>
    <row r="38" spans="2:11" ht="22.2" customHeight="1">
      <c r="C38" s="1957"/>
      <c r="D38" s="1958" t="str">
        <f t="shared" si="7"/>
        <v xml:space="preserve">     - Ốc siết cáp cỡ 25mm2: 8 cái</v>
      </c>
      <c r="E38" s="1894"/>
      <c r="F38" s="1841"/>
      <c r="G38" s="1322">
        <f t="shared" si="6"/>
        <v>1</v>
      </c>
      <c r="H38" s="3031" t="str">
        <f>CT_tram!F2458</f>
        <v>Ốc siết cáp cỡ 25mm2</v>
      </c>
      <c r="I38" s="3029" t="str">
        <f>CT_tram!G2458</f>
        <v>cái</v>
      </c>
      <c r="J38" s="3026">
        <f>CT_tram!H2458</f>
        <v>8</v>
      </c>
      <c r="K38" s="3032">
        <f>CT_tram!I2458</f>
        <v>8</v>
      </c>
    </row>
    <row r="39" spans="2:11" ht="22.2" customHeight="1">
      <c r="C39" s="1957"/>
      <c r="D39" s="1958" t="str">
        <f t="shared" si="7"/>
        <v xml:space="preserve">     - Đào rãnh tiếp địa đất cấp 3: 6,8 m3</v>
      </c>
      <c r="E39" s="1894"/>
      <c r="F39" s="1841"/>
      <c r="G39" s="1322">
        <f t="shared" si="6"/>
        <v>1</v>
      </c>
      <c r="H39" s="3031" t="str">
        <f>CT_tram!F2464</f>
        <v>Đào rãnh tiếp địa đất cấp 3</v>
      </c>
      <c r="I39" s="3029" t="str">
        <f>CT_tram!G2464</f>
        <v>m3</v>
      </c>
      <c r="J39" s="3026">
        <f>CT_tram!H2464</f>
        <v>6.75</v>
      </c>
      <c r="K39" s="3026">
        <f>CT_tram!I2464</f>
        <v>6.75</v>
      </c>
    </row>
    <row r="40" spans="2:11" ht="22.2" customHeight="1">
      <c r="C40" s="1957"/>
      <c r="D40" s="1958" t="str">
        <f t="shared" si="7"/>
        <v xml:space="preserve">     - Đắp đất rãnh tiếp độ chặt k=0,85: 6,8 m3</v>
      </c>
      <c r="E40" s="1894"/>
      <c r="F40" s="1841"/>
      <c r="G40" s="1322">
        <f t="shared" si="6"/>
        <v>1</v>
      </c>
      <c r="H40" s="3031" t="str">
        <f>CT_tram!F2465</f>
        <v>Đắp đất rãnh tiếp độ chặt k=0,85</v>
      </c>
      <c r="I40" s="3029" t="str">
        <f>CT_tram!G2465</f>
        <v>m3</v>
      </c>
      <c r="J40" s="3026">
        <f>CT_tram!H2465</f>
        <v>6.75</v>
      </c>
      <c r="K40" s="3026">
        <f>CT_tram!I2465</f>
        <v>6.75</v>
      </c>
    </row>
    <row r="41" spans="2:11" ht="22.2" customHeight="1">
      <c r="C41" s="1957"/>
      <c r="D41" s="1958" t="str">
        <f t="shared" si="7"/>
        <v xml:space="preserve">     - Đóng cọc tiếp địa trong TBA: 10 cọc</v>
      </c>
      <c r="E41" s="1894"/>
      <c r="F41" s="1841"/>
      <c r="G41" s="1322">
        <f t="shared" si="6"/>
        <v>1</v>
      </c>
      <c r="H41" s="3024" t="str">
        <f>CT_tram!F2466</f>
        <v>Đóng cọc tiếp địa trong TBA</v>
      </c>
      <c r="I41" s="3025" t="str">
        <f>CT_tram!G2466</f>
        <v>cọc</v>
      </c>
      <c r="J41" s="3026">
        <f>CT_tram!H2466</f>
        <v>10</v>
      </c>
      <c r="K41" s="3026">
        <f>CT_tram!I2466</f>
        <v>10</v>
      </c>
    </row>
    <row r="42" spans="2:11" ht="22.2" customHeight="1">
      <c r="C42" s="1957"/>
      <c r="D42" s="1958" t="str">
        <f t="shared" si="7"/>
        <v xml:space="preserve">     - Kéo dây tiếp địa trong TBA: 11,9 kg</v>
      </c>
      <c r="E42" s="1894"/>
      <c r="F42" s="1841"/>
      <c r="G42" s="1322">
        <f t="shared" ref="G42:G44" si="8">IF(K42&gt;0,1,"")</f>
        <v>1</v>
      </c>
      <c r="H42" s="3024" t="str">
        <f>CT_tram!F2467</f>
        <v>Kéo dây tiếp địa trong TBA</v>
      </c>
      <c r="I42" s="3025" t="str">
        <f>CT_tram!G2467</f>
        <v>kg</v>
      </c>
      <c r="J42" s="3026">
        <f>CT_tram!H2467</f>
        <v>11.87</v>
      </c>
      <c r="K42" s="3026">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21" t="s">
        <v>4718</v>
      </c>
      <c r="I47" s="3022" t="s">
        <v>2526</v>
      </c>
      <c r="J47" s="3023">
        <v>0.5</v>
      </c>
      <c r="K47" s="3023">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6" t="s">
        <v>4136</v>
      </c>
      <c r="D6" s="3256"/>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0 mét.</v>
      </c>
      <c r="D199" s="1387">
        <f ca="1">'7day'!G5</f>
        <v>0</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x2400: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7" t="s">
        <v>4534</v>
      </c>
      <c r="B1" s="3257"/>
      <c r="C1" s="3257"/>
      <c r="D1" s="3257"/>
      <c r="E1" s="3257"/>
      <c r="F1" s="3257"/>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x2400</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x920</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B_CAP</vt:lpstr>
      <vt:lpstr>NT-VT</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2020-12-01T13:45:58Z</dcterms:modified>
</cp:coreProperties>
</file>