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Sheet1!$A$1:$M$33</definedName>
    <definedName name="_xlnm.Print_Area" localSheetId="2">Sheet3!$A$1:$G$20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4" l="1"/>
  <c r="I11" i="4"/>
  <c r="I13" i="4"/>
  <c r="I10" i="4"/>
  <c r="I12" i="4" l="1"/>
  <c r="I14" i="4"/>
  <c r="F6" i="3"/>
  <c r="F8" i="3"/>
  <c r="F5" i="3"/>
  <c r="I16" i="4" l="1"/>
  <c r="J16" i="4" s="1"/>
  <c r="F7" i="3"/>
  <c r="E9" i="3"/>
  <c r="F9" i="3" s="1"/>
  <c r="H10" i="1"/>
  <c r="F10" i="1"/>
  <c r="H7" i="1"/>
  <c r="I7" i="1" s="1"/>
  <c r="F7" i="1"/>
  <c r="H9" i="1"/>
  <c r="I9" i="1" s="1"/>
  <c r="H6" i="1"/>
  <c r="I6" i="1" s="1"/>
  <c r="E10" i="3" l="1"/>
  <c r="F10" i="3" s="1"/>
  <c r="F11" i="3" s="1"/>
  <c r="J9" i="1"/>
  <c r="J7" i="1"/>
  <c r="J6" i="1"/>
  <c r="K6" i="1" s="1"/>
  <c r="L6" i="1" s="1"/>
  <c r="I10" i="1"/>
  <c r="J10" i="1" s="1"/>
  <c r="K10" i="1" s="1"/>
  <c r="K7" i="1"/>
  <c r="L7" i="1" s="1"/>
  <c r="M6" i="1" l="1"/>
  <c r="M5" i="1" s="1"/>
  <c r="E14" i="1" s="1"/>
  <c r="K9" i="1"/>
  <c r="L9" i="1" s="1"/>
  <c r="M7" i="1"/>
  <c r="L10" i="1"/>
  <c r="M10" i="1" s="1"/>
  <c r="E16" i="1" l="1"/>
  <c r="G16" i="1" s="1"/>
  <c r="G14" i="1"/>
  <c r="E15" i="1"/>
  <c r="G15" i="1" s="1"/>
  <c r="M9" i="1"/>
  <c r="M8" i="1" s="1"/>
  <c r="E17" i="1" s="1"/>
  <c r="G17" i="1" l="1"/>
  <c r="E18" i="1"/>
  <c r="G18" i="1" l="1"/>
  <c r="G20" i="1" s="1"/>
  <c r="E19" i="1"/>
  <c r="G19" i="1" s="1"/>
</calcChain>
</file>

<file path=xl/sharedStrings.xml><?xml version="1.0" encoding="utf-8"?>
<sst xmlns="http://schemas.openxmlformats.org/spreadsheetml/2006/main" count="198" uniqueCount="136">
  <si>
    <t>D4.630.1</t>
  </si>
  <si>
    <t>D4.630.2</t>
  </si>
  <si>
    <t>3,5/7</t>
  </si>
  <si>
    <t>Lương cơ bản</t>
  </si>
  <si>
    <t>STT</t>
  </si>
  <si>
    <t>NOÄI DUNG</t>
  </si>
  <si>
    <t>KYÙ</t>
  </si>
  <si>
    <t>CAÙCH TÍNH</t>
  </si>
  <si>
    <t>HIEÄU</t>
  </si>
  <si>
    <t>I</t>
  </si>
  <si>
    <t>CHI PHÍ TRÖÏC TIEÁP</t>
  </si>
  <si>
    <t>T</t>
  </si>
  <si>
    <t>A+B+C</t>
  </si>
  <si>
    <t xml:space="preserve"> Chi phí vaät lieäu </t>
  </si>
  <si>
    <t>A</t>
  </si>
  <si>
    <t>a1+a2+a3</t>
  </si>
  <si>
    <t>Trung theá 3 pha XDM 1 maïch</t>
  </si>
  <si>
    <t>- Vaät lieäu trong ñònh möùc</t>
  </si>
  <si>
    <t>a2ø</t>
  </si>
  <si>
    <t>VL</t>
  </si>
  <si>
    <t xml:space="preserve">- Vaän chuyeån ñöôøng daøi vaät lieäu </t>
  </si>
  <si>
    <t>a3</t>
  </si>
  <si>
    <t>VCDD</t>
  </si>
  <si>
    <t xml:space="preserve"> Chi phí nhaân coâng </t>
  </si>
  <si>
    <t>B</t>
  </si>
  <si>
    <t>b1+b2+b3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</si>
  <si>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</si>
  <si>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- Nhaân coâng laép </t>
  </si>
  <si>
    <t>b1</t>
  </si>
  <si>
    <t>NC x 0,9 x 1</t>
  </si>
  <si>
    <t>- Nhaân coâng thaùo, laép vaät tö thu hoài</t>
  </si>
  <si>
    <t>b2</t>
  </si>
  <si>
    <t>- Nhaân coâng laép (1776)</t>
  </si>
  <si>
    <t>b3</t>
  </si>
  <si>
    <t>NC x 1</t>
  </si>
  <si>
    <t xml:space="preserve"> Chi phí maùy thi coâng</t>
  </si>
  <si>
    <t>C</t>
  </si>
  <si>
    <t>c1+c2</t>
  </si>
  <si>
    <t>- Maùy thi coâng laép</t>
  </si>
  <si>
    <t>c1</t>
  </si>
  <si>
    <t>MTC x 1</t>
  </si>
  <si>
    <t>- Maùy thi coâng thaùo laép</t>
  </si>
  <si>
    <t>c2</t>
  </si>
  <si>
    <t>II</t>
  </si>
  <si>
    <t>CHI PHÍ CHUNG</t>
  </si>
  <si>
    <t>c1 + c2 + c3</t>
  </si>
  <si>
    <t>- Chi phí chung (4970)</t>
  </si>
  <si>
    <t>65%xb1</t>
  </si>
  <si>
    <t>- Chi phí chung thaùo, laép vaät tö thu hoài (4970)</t>
  </si>
  <si>
    <t>65%xb2</t>
  </si>
  <si>
    <t>- Chi phí chung (1776)</t>
  </si>
  <si>
    <t>c3</t>
  </si>
  <si>
    <t>5,5%x(VLt+b3+m3)</t>
  </si>
  <si>
    <t>GIAÙ THAØNH DÖÏ TOAÙN XAÂY DÖÏNG</t>
  </si>
  <si>
    <r>
      <t>Z</t>
    </r>
    <r>
      <rPr>
        <b/>
        <vertAlign val="subscript"/>
        <sz val="10"/>
        <rFont val="VNI-Helve-Condense"/>
      </rPr>
      <t>0</t>
    </r>
  </si>
  <si>
    <t>T+C</t>
  </si>
  <si>
    <t>III</t>
  </si>
  <si>
    <t>THU NHAÄP CHÒU THUEÁ TÍNH TRÖÔÙC</t>
  </si>
  <si>
    <t>TL</t>
  </si>
  <si>
    <r>
      <t>6%Z</t>
    </r>
    <r>
      <rPr>
        <b/>
        <vertAlign val="subscript"/>
        <sz val="10"/>
        <rFont val="VNI-Helve-Condense"/>
      </rPr>
      <t>0</t>
    </r>
  </si>
  <si>
    <t>Gía trò döï toaùn xaây laép tröôùc thueá</t>
  </si>
  <si>
    <t>Z</t>
  </si>
  <si>
    <r>
      <t>Z</t>
    </r>
    <r>
      <rPr>
        <b/>
        <vertAlign val="subscript"/>
        <sz val="10"/>
        <rFont val="VNI-Helve-Condense"/>
      </rPr>
      <t>0</t>
    </r>
    <r>
      <rPr>
        <b/>
        <sz val="10"/>
        <rFont val="VNI-Helve-Condense"/>
      </rPr>
      <t>+TL</t>
    </r>
  </si>
  <si>
    <t>IV</t>
  </si>
  <si>
    <t>THUEÁ GIAÙ TRÒ GIA TAÊNG ÑAÀU RA</t>
  </si>
  <si>
    <t>VAT</t>
  </si>
  <si>
    <t xml:space="preserve"> 10%Z</t>
  </si>
  <si>
    <t>GIA TRÒ DÖÏ TOAÙN XAÂY LAÉP SAU THUEÁ</t>
  </si>
  <si>
    <t>Gxl</t>
  </si>
  <si>
    <t>Z+VAT</t>
  </si>
  <si>
    <t xml:space="preserve">Lắp đặt điện kế 1 pha </t>
  </si>
  <si>
    <t xml:space="preserve">Lắp đặt điện kế 3 pha </t>
  </si>
  <si>
    <t>ĐM 4970/QĐ-BCT</t>
  </si>
  <si>
    <t>Mã số</t>
  </si>
  <si>
    <t>Hạng mục</t>
  </si>
  <si>
    <t>Hệ số lượng</t>
  </si>
  <si>
    <t>Công</t>
  </si>
  <si>
    <t>Đơn giá lương</t>
  </si>
  <si>
    <t>Thành tiền</t>
  </si>
  <si>
    <t>S Lượng</t>
  </si>
  <si>
    <t>Hệ số điều chỉnh</t>
  </si>
  <si>
    <t xml:space="preserve"> Nhân công</t>
  </si>
  <si>
    <t>Chi phí chung</t>
  </si>
  <si>
    <t>TNCTTT</t>
  </si>
  <si>
    <t>Thuế VAT 10%</t>
  </si>
  <si>
    <t>Tổng cộng</t>
  </si>
  <si>
    <t>Đơn giá</t>
  </si>
  <si>
    <t xml:space="preserve">Hệ số điều chỉnh </t>
  </si>
  <si>
    <t>PHÂN TÍCH TIỀN LƯƠNG NHÂN CÔNG</t>
  </si>
  <si>
    <t>TỔNG HỢP ĐƠN GIÁ NHÂN CÔNG LẮP ĐẶT</t>
  </si>
  <si>
    <t>Đ vị</t>
  </si>
  <si>
    <t>Bộ</t>
  </si>
  <si>
    <t>Cái</t>
  </si>
  <si>
    <t>m</t>
  </si>
  <si>
    <t>Lắp ống nhựa bảo vệ cáp Ф42mm2</t>
  </si>
  <si>
    <t>Lắp đặt công tơ 1 pha ≤10km</t>
  </si>
  <si>
    <t>Lắp đặt công tơ 1 pha từ 10km đến ≤20km</t>
  </si>
  <si>
    <t>Lắp đặt công tơ1 pha từ 20km đến ≤30km</t>
  </si>
  <si>
    <t>Lắp đặt công tơ 3 pha ≤10km</t>
  </si>
  <si>
    <t>Lắp đặt công tơ 3 pha từ 10km đến ≤20km</t>
  </si>
  <si>
    <t>Lắp đặt công tơ 3 pha từ 20km đến ≤30km</t>
  </si>
  <si>
    <t>Lắp công tơ 1 pha gồm:</t>
  </si>
  <si>
    <t>Lắp công tơ 3 pha gồm:</t>
  </si>
  <si>
    <t>D4.140.5</t>
  </si>
  <si>
    <t>THẨM ĐỊNH</t>
  </si>
  <si>
    <t>Trần Văn Hà</t>
  </si>
  <si>
    <t>KIỂM TRA</t>
  </si>
  <si>
    <t>Trần Quang Hoàng</t>
  </si>
  <si>
    <t>KT GIÁM ĐỐC</t>
  </si>
  <si>
    <t>PHÓ GIÁM ĐỐC</t>
  </si>
  <si>
    <t>Phùng Tiền Nga</t>
  </si>
  <si>
    <t>Ghi chú:</t>
  </si>
  <si>
    <t>- Đơn giá được lập trên lấy theo quyết định số 4970/QĐ-BCT ngày 21/12/2016 của Bộ Công thương về việc công bố Bộ định mức dự toán chuyên ngành công tác lắp đặt đường dây tải điện và lắp đặt trạm biên  áp;</t>
  </si>
  <si>
    <t>- Công văn số 1701/PCĐN-QLĐT ngày 20/4/2017 của Công ty TNHH MTV Điện lực Đồng Nai về việc Hướng dẫn xác định đơn giá nhân công và tổng hợp chi phí lắp đặt điện kế;</t>
  </si>
  <si>
    <t>- Quyết định số 1703/QĐ-EVN SPC ngày 14/4/2017 của Tổng công ty Điện lực Miền Nam về việc ban hành quy định thực hiện đơn giá nhân công và tổng hợp chi phí lắp điện kế;</t>
  </si>
  <si>
    <t>PHỤ LỤC BẢNG GIÁ HỢP ĐỒNG</t>
  </si>
  <si>
    <t>Kem theo hợp đồng số 07/2019-HĐ-ĐLXL ngày 22 tháng 4 năm 2019</t>
  </si>
  <si>
    <t>Bằng chữ: Bốn trăm năm mươi hai triệu, ba trăm sáu mươi ba ngàn đồng, đã bao gồm thuế VAT.</t>
  </si>
  <si>
    <t>CÔNG TY TNHH MTV THỊNH TOÀN PHÚC</t>
  </si>
  <si>
    <t>ĐIỆN LỰC XUÂN LỘC</t>
  </si>
  <si>
    <t>GIÁM ĐỐC</t>
  </si>
  <si>
    <t>Lê Hoàng Linh</t>
  </si>
  <si>
    <t>Phạm Quang Vĩnh Phú</t>
  </si>
  <si>
    <t>Gói thầu: Vận chuyển vật tư MDĐĐ và thi công công tơ khách hàng phát triển mới năm 2019 - Điện lực Xuân Lộc</t>
  </si>
  <si>
    <t>Đơn giá trúng thầu</t>
  </si>
  <si>
    <t>BẢNG KHỐI LƯỢNG MỜI THẦU VÀ TIẾN ĐỘ THỰC HIỆN</t>
  </si>
  <si>
    <t>(gói thầu xây lắp)</t>
  </si>
  <si>
    <t xml:space="preserve">Bên mời thầu liệt kê danh mục các hạng mục xây lắp liên quan để thực hiện gói thầu theo bảng sau: </t>
  </si>
  <si>
    <t>Tiến độ thực hiện gói thầu</t>
  </si>
  <si>
    <t>Mô tả công việc mời thầu</t>
  </si>
  <si>
    <t>Yêu cầu kỹ thuật/Chỉ dẫn kỹ thuật chính</t>
  </si>
  <si>
    <t>Khối lượng mời thầu</t>
  </si>
  <si>
    <t>Đơn vị tính</t>
  </si>
  <si>
    <t xml:space="preserve">Hạng mục 1: </t>
  </si>
  <si>
    <t> Thực hiện đúng thiết kế, đảm bảo sự bền vững, chính xác kết cấu xây dựng lắp đặt theo quy chuẩn, xây dựng Việt Nam</t>
  </si>
  <si>
    <t>Don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</si>
</sst>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VNI-Helve-Condense"/>
    </font>
    <font>
      <b/>
      <sz val="10"/>
      <name val="VNI-Helve-Condense"/>
    </font>
    <font>
      <sz val="10"/>
      <name val="VNI-Helve-Condense"/>
    </font>
    <font>
      <i/>
      <sz val="10"/>
      <name val="VNI-Helve-Condense"/>
    </font>
    <font>
      <b/>
      <vertAlign val="subscript"/>
      <sz val="10"/>
      <name val="VNI-Helve-Condense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38" fontId="2" fillId="2" borderId="1" xfId="0" applyNumberFormat="1" applyFont="1" applyFill="1" applyBorder="1" applyAlignment="1">
      <alignment horizontal="center" vertical="center" wrapText="1"/>
    </xf>
    <xf numFmtId="38" fontId="2" fillId="2" borderId="2" xfId="0" applyNumberFormat="1" applyFont="1" applyFill="1" applyBorder="1" applyAlignment="1">
      <alignment horizontal="center" vertical="center" wrapText="1"/>
    </xf>
    <xf numFmtId="38" fontId="3" fillId="3" borderId="3" xfId="0" applyNumberFormat="1" applyFont="1" applyFill="1" applyBorder="1" applyAlignment="1">
      <alignment horizontal="center" vertical="center"/>
    </xf>
    <xf numFmtId="38" fontId="3" fillId="3" borderId="3" xfId="0" applyNumberFormat="1" applyFont="1" applyFill="1" applyBorder="1" applyAlignment="1">
      <alignment vertical="center"/>
    </xf>
    <xf numFmtId="38" fontId="3" fillId="3" borderId="3" xfId="0" applyNumberFormat="1" applyFont="1" applyFill="1" applyBorder="1" applyAlignment="1">
      <alignment horizontal="center" vertical="center" wrapText="1"/>
    </xf>
    <xf numFmtId="38" fontId="4" fillId="4" borderId="3" xfId="0" applyNumberFormat="1" applyFont="1" applyFill="1" applyBorder="1" applyAlignment="1">
      <alignment horizontal="center" vertical="center"/>
    </xf>
    <xf numFmtId="38" fontId="4" fillId="4" borderId="3" xfId="0" applyNumberFormat="1" applyFont="1" applyFill="1" applyBorder="1" applyAlignment="1">
      <alignment vertical="center"/>
    </xf>
    <xf numFmtId="38" fontId="4" fillId="4" borderId="3" xfId="0" applyNumberFormat="1" applyFont="1" applyFill="1" applyBorder="1" applyAlignment="1">
      <alignment horizontal="center" vertical="center" wrapText="1"/>
    </xf>
    <xf numFmtId="165" fontId="3" fillId="3" borderId="3" xfId="1" applyNumberFormat="1" applyFont="1" applyFill="1" applyBorder="1" applyAlignment="1">
      <alignment vertical="center" wrapText="1"/>
    </xf>
    <xf numFmtId="165" fontId="4" fillId="4" borderId="3" xfId="1" applyNumberFormat="1" applyFont="1" applyFill="1" applyBorder="1" applyAlignment="1">
      <alignment vertical="center" wrapText="1"/>
    </xf>
    <xf numFmtId="38" fontId="5" fillId="0" borderId="3" xfId="0" applyNumberFormat="1" applyFont="1" applyBorder="1" applyAlignment="1">
      <alignment horizontal="center" vertical="center"/>
    </xf>
    <xf numFmtId="38" fontId="5" fillId="0" borderId="3" xfId="0" quotePrefix="1" applyNumberFormat="1" applyFont="1" applyBorder="1" applyAlignment="1">
      <alignment vertical="center"/>
    </xf>
    <xf numFmtId="38" fontId="5" fillId="0" borderId="4" xfId="0" applyNumberFormat="1" applyFont="1" applyBorder="1" applyAlignment="1">
      <alignment horizontal="center" vertical="center"/>
    </xf>
    <xf numFmtId="38" fontId="5" fillId="0" borderId="3" xfId="0" applyNumberFormat="1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vertical="center" wrapText="1"/>
    </xf>
    <xf numFmtId="165" fontId="4" fillId="0" borderId="4" xfId="1" applyNumberFormat="1" applyFont="1" applyFill="1" applyBorder="1" applyAlignment="1">
      <alignment vertical="center" wrapText="1"/>
    </xf>
    <xf numFmtId="38" fontId="5" fillId="0" borderId="3" xfId="0" applyNumberFormat="1" applyFont="1" applyBorder="1" applyAlignment="1">
      <alignment vertical="center"/>
    </xf>
    <xf numFmtId="38" fontId="4" fillId="3" borderId="3" xfId="0" applyNumberFormat="1" applyFont="1" applyFill="1" applyBorder="1" applyAlignment="1">
      <alignment horizontal="center" vertical="center" wrapText="1"/>
    </xf>
    <xf numFmtId="38" fontId="3" fillId="0" borderId="3" xfId="0" applyNumberFormat="1" applyFont="1" applyFill="1" applyBorder="1" applyAlignment="1">
      <alignment horizontal="center" vertical="center"/>
    </xf>
    <xf numFmtId="38" fontId="4" fillId="0" borderId="3" xfId="0" quotePrefix="1" applyNumberFormat="1" applyFont="1" applyFill="1" applyBorder="1" applyAlignment="1">
      <alignment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 wrapText="1"/>
    </xf>
    <xf numFmtId="38" fontId="3" fillId="5" borderId="4" xfId="0" applyNumberFormat="1" applyFont="1" applyFill="1" applyBorder="1" applyAlignment="1">
      <alignment horizontal="center" vertical="center"/>
    </xf>
    <xf numFmtId="38" fontId="3" fillId="5" borderId="4" xfId="0" applyNumberFormat="1" applyFont="1" applyFill="1" applyBorder="1" applyAlignment="1">
      <alignment vertical="center"/>
    </xf>
    <xf numFmtId="38" fontId="3" fillId="5" borderId="4" xfId="0" applyNumberFormat="1" applyFont="1" applyFill="1" applyBorder="1" applyAlignment="1">
      <alignment horizontal="center" vertical="center" wrapText="1"/>
    </xf>
    <xf numFmtId="38" fontId="3" fillId="3" borderId="4" xfId="0" applyNumberFormat="1" applyFont="1" applyFill="1" applyBorder="1" applyAlignment="1">
      <alignment horizontal="center" vertical="center"/>
    </xf>
    <xf numFmtId="38" fontId="3" fillId="3" borderId="4" xfId="0" applyNumberFormat="1" applyFont="1" applyFill="1" applyBorder="1" applyAlignment="1">
      <alignment vertical="center"/>
    </xf>
    <xf numFmtId="38" fontId="3" fillId="3" borderId="4" xfId="0" applyNumberFormat="1" applyFont="1" applyFill="1" applyBorder="1" applyAlignment="1">
      <alignment horizontal="center" vertical="center" wrapText="1"/>
    </xf>
    <xf numFmtId="38" fontId="3" fillId="3" borderId="5" xfId="0" applyNumberFormat="1" applyFont="1" applyFill="1" applyBorder="1" applyAlignment="1">
      <alignment horizontal="centerContinuous" vertical="center"/>
    </xf>
    <xf numFmtId="38" fontId="3" fillId="3" borderId="6" xfId="0" applyNumberFormat="1" applyFont="1" applyFill="1" applyBorder="1" applyAlignment="1">
      <alignment horizontal="centerContinuous" vertical="center"/>
    </xf>
    <xf numFmtId="38" fontId="3" fillId="3" borderId="7" xfId="0" applyNumberFormat="1" applyFont="1" applyFill="1" applyBorder="1" applyAlignment="1">
      <alignment horizontal="center" vertical="center"/>
    </xf>
    <xf numFmtId="165" fontId="4" fillId="3" borderId="3" xfId="1" applyNumberFormat="1" applyFont="1" applyFill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 wrapText="1"/>
    </xf>
    <xf numFmtId="165" fontId="3" fillId="5" borderId="4" xfId="1" applyNumberFormat="1" applyFont="1" applyFill="1" applyBorder="1" applyAlignment="1">
      <alignment vertical="center" wrapText="1"/>
    </xf>
    <xf numFmtId="165" fontId="3" fillId="3" borderId="4" xfId="1" applyNumberFormat="1" applyFont="1" applyFill="1" applyBorder="1" applyAlignment="1">
      <alignment vertical="center" wrapText="1"/>
    </xf>
    <xf numFmtId="165" fontId="3" fillId="3" borderId="7" xfId="1" applyNumberFormat="1" applyFont="1" applyFill="1" applyBorder="1" applyAlignment="1">
      <alignment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justify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165" fontId="7" fillId="0" borderId="7" xfId="1" applyNumberFormat="1" applyFont="1" applyBorder="1"/>
    <xf numFmtId="165" fontId="7" fillId="0" borderId="7" xfId="0" applyNumberFormat="1" applyFont="1" applyBorder="1"/>
    <xf numFmtId="164" fontId="7" fillId="0" borderId="7" xfId="0" applyNumberFormat="1" applyFont="1" applyBorder="1"/>
    <xf numFmtId="164" fontId="7" fillId="0" borderId="7" xfId="1" applyNumberFormat="1" applyFont="1" applyBorder="1"/>
    <xf numFmtId="165" fontId="8" fillId="0" borderId="7" xfId="1" applyNumberFormat="1" applyFont="1" applyBorder="1"/>
    <xf numFmtId="0" fontId="8" fillId="0" borderId="7" xfId="0" applyFont="1" applyBorder="1" applyAlignment="1">
      <alignment vertical="justify"/>
    </xf>
    <xf numFmtId="165" fontId="8" fillId="0" borderId="7" xfId="0" applyNumberFormat="1" applyFont="1" applyBorder="1" applyAlignment="1">
      <alignment vertical="justify"/>
    </xf>
    <xf numFmtId="0" fontId="8" fillId="0" borderId="7" xfId="0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8" fillId="0" borderId="7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/>
    <xf numFmtId="165" fontId="8" fillId="0" borderId="0" xfId="1" applyNumberFormat="1" applyFont="1" applyBorder="1" applyAlignment="1">
      <alignment horizontal="center"/>
    </xf>
    <xf numFmtId="165" fontId="8" fillId="0" borderId="0" xfId="1" applyNumberFormat="1" applyFont="1" applyBorder="1"/>
    <xf numFmtId="0" fontId="12" fillId="0" borderId="7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justify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165" fontId="11" fillId="0" borderId="7" xfId="1" applyNumberFormat="1" applyFont="1" applyBorder="1" applyAlignment="1">
      <alignment horizontal="center"/>
    </xf>
    <xf numFmtId="165" fontId="11" fillId="0" borderId="7" xfId="0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 applyAlignment="1">
      <alignment horizontal="center"/>
    </xf>
    <xf numFmtId="165" fontId="12" fillId="0" borderId="7" xfId="1" applyNumberFormat="1" applyFont="1" applyBorder="1"/>
    <xf numFmtId="0" fontId="12" fillId="0" borderId="0" xfId="0" applyFont="1"/>
    <xf numFmtId="165" fontId="0" fillId="0" borderId="0" xfId="1" applyNumberFormat="1" applyFont="1"/>
    <xf numFmtId="9" fontId="0" fillId="0" borderId="0" xfId="2" applyFont="1"/>
    <xf numFmtId="0" fontId="14" fillId="0" borderId="0" xfId="0" applyFont="1"/>
    <xf numFmtId="0" fontId="9" fillId="6" borderId="0" xfId="0" applyFont="1" applyFill="1" applyBorder="1" applyAlignment="1">
      <alignment horizontal="centerContinuous"/>
    </xf>
    <xf numFmtId="0" fontId="12" fillId="0" borderId="0" xfId="0" applyFont="1" applyBorder="1" applyAlignment="1">
      <alignment horizontal="centerContinuous"/>
    </xf>
    <xf numFmtId="0" fontId="8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justify"/>
    </xf>
    <xf numFmtId="165" fontId="8" fillId="0" borderId="7" xfId="1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2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justify"/>
    </xf>
    <xf numFmtId="0" fontId="12" fillId="0" borderId="7" xfId="0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/>
    </xf>
    <xf numFmtId="165" fontId="12" fillId="0" borderId="7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7" workbookViewId="0">
      <selection activeCell="K13" sqref="K13"/>
    </sheetView>
  </sheetViews>
  <sheetFormatPr defaultColWidth="9.140625" defaultRowHeight="15" x14ac:dyDescent="0.25"/>
  <cols>
    <col min="1" max="1" width="9" style="37" customWidth="1"/>
    <col min="2" max="2" width="37.42578125" style="37" customWidth="1"/>
    <col min="3" max="3" width="6.7109375" style="37" customWidth="1"/>
    <col min="4" max="4" width="7.7109375" style="40" customWidth="1"/>
    <col min="5" max="5" width="8.85546875" style="37" customWidth="1"/>
    <col min="6" max="6" width="7.85546875" style="37" customWidth="1"/>
    <col min="7" max="7" width="7.28515625" style="37" customWidth="1"/>
    <col min="8" max="8" width="10" style="37" customWidth="1"/>
    <col min="9" max="9" width="8.5703125" style="37" customWidth="1"/>
    <col min="10" max="10" width="8.42578125" style="37" customWidth="1"/>
    <col min="11" max="11" width="7.85546875" style="37" customWidth="1"/>
    <col min="12" max="12" width="8.140625" style="37" customWidth="1"/>
    <col min="13" max="13" width="9.5703125" style="37" bestFit="1" customWidth="1"/>
    <col min="14" max="16384" width="9.140625" style="37"/>
  </cols>
  <sheetData>
    <row r="1" spans="1:13" ht="19.5" customHeight="1" x14ac:dyDescent="0.3">
      <c r="A1" s="80" t="s">
        <v>88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H2" s="77" t="s">
        <v>3</v>
      </c>
      <c r="I2" s="77"/>
    </row>
    <row r="3" spans="1:13" x14ac:dyDescent="0.25">
      <c r="B3" s="39" t="s">
        <v>72</v>
      </c>
      <c r="C3" s="39"/>
      <c r="H3" s="79">
        <v>2150000</v>
      </c>
      <c r="I3" s="79"/>
    </row>
    <row r="4" spans="1:13" ht="42.75" x14ac:dyDescent="0.25">
      <c r="A4" s="42" t="s">
        <v>73</v>
      </c>
      <c r="B4" s="42" t="s">
        <v>74</v>
      </c>
      <c r="C4" s="57" t="s">
        <v>90</v>
      </c>
      <c r="D4" s="43" t="s">
        <v>79</v>
      </c>
      <c r="E4" s="43" t="s">
        <v>75</v>
      </c>
      <c r="F4" s="57" t="s">
        <v>76</v>
      </c>
      <c r="G4" s="43" t="s">
        <v>80</v>
      </c>
      <c r="H4" s="43" t="s">
        <v>77</v>
      </c>
      <c r="I4" s="43" t="s">
        <v>81</v>
      </c>
      <c r="J4" s="43" t="s">
        <v>82</v>
      </c>
      <c r="K4" s="43" t="s">
        <v>83</v>
      </c>
      <c r="L4" s="43" t="s">
        <v>84</v>
      </c>
      <c r="M4" s="43" t="s">
        <v>85</v>
      </c>
    </row>
    <row r="5" spans="1:13" x14ac:dyDescent="0.25">
      <c r="A5" s="53">
        <v>1</v>
      </c>
      <c r="B5" s="41" t="s">
        <v>101</v>
      </c>
      <c r="C5" s="53" t="s">
        <v>91</v>
      </c>
      <c r="D5" s="53">
        <v>1</v>
      </c>
      <c r="E5" s="51"/>
      <c r="F5" s="41"/>
      <c r="G5" s="51"/>
      <c r="H5" s="51"/>
      <c r="I5" s="51"/>
      <c r="J5" s="51"/>
      <c r="K5" s="51"/>
      <c r="L5" s="51"/>
      <c r="M5" s="52">
        <f>M6+M7</f>
        <v>105482</v>
      </c>
    </row>
    <row r="6" spans="1:13" x14ac:dyDescent="0.25">
      <c r="A6" s="45" t="s">
        <v>0</v>
      </c>
      <c r="B6" s="45" t="s">
        <v>70</v>
      </c>
      <c r="C6" s="44" t="s">
        <v>92</v>
      </c>
      <c r="D6" s="44">
        <v>1</v>
      </c>
      <c r="E6" s="45" t="s">
        <v>2</v>
      </c>
      <c r="F6" s="45">
        <v>0.14000000000000001</v>
      </c>
      <c r="G6" s="45">
        <v>0.9</v>
      </c>
      <c r="H6" s="46">
        <f>ROUND(((H3*(2.44+2.86))/26)/2,0)</f>
        <v>219135</v>
      </c>
      <c r="I6" s="46">
        <f>ROUND(F6*H6*G6,0)</f>
        <v>27611</v>
      </c>
      <c r="J6" s="46">
        <f>ROUND(I6*65%,0)</f>
        <v>17947</v>
      </c>
      <c r="K6" s="46">
        <f>ROUND((I6+J6)*6%,0)</f>
        <v>2733</v>
      </c>
      <c r="L6" s="46">
        <f>ROUND((I6+J6+K6)*10%,0)</f>
        <v>4829</v>
      </c>
      <c r="M6" s="46">
        <f>SUM(I6:L6)</f>
        <v>53120</v>
      </c>
    </row>
    <row r="7" spans="1:13" x14ac:dyDescent="0.25">
      <c r="A7" s="45" t="s">
        <v>103</v>
      </c>
      <c r="B7" s="45" t="s">
        <v>94</v>
      </c>
      <c r="C7" s="44" t="s">
        <v>93</v>
      </c>
      <c r="D7" s="44">
        <v>4</v>
      </c>
      <c r="E7" s="45" t="s">
        <v>2</v>
      </c>
      <c r="F7" s="45">
        <f>13.8/100</f>
        <v>0.13800000000000001</v>
      </c>
      <c r="G7" s="45">
        <v>0.9</v>
      </c>
      <c r="H7" s="46">
        <f>ROUND(((H3*(2.44+2.86))/26)/2,0)</f>
        <v>219135</v>
      </c>
      <c r="I7" s="46">
        <f>ROUND(F7*H7*G7,0)</f>
        <v>27217</v>
      </c>
      <c r="J7" s="46">
        <f>ROUND(I7*65%,0)</f>
        <v>17691</v>
      </c>
      <c r="K7" s="46">
        <f>ROUND((I7+J7)*6%,0)</f>
        <v>2694</v>
      </c>
      <c r="L7" s="46">
        <f>ROUND((I7+J7+K7)*10%,0)</f>
        <v>4760</v>
      </c>
      <c r="M7" s="46">
        <f>SUM(I7:L7)</f>
        <v>52362</v>
      </c>
    </row>
    <row r="8" spans="1:13" x14ac:dyDescent="0.25">
      <c r="A8" s="53">
        <v>2</v>
      </c>
      <c r="B8" s="41" t="s">
        <v>102</v>
      </c>
      <c r="C8" s="53" t="s">
        <v>91</v>
      </c>
      <c r="D8" s="44">
        <v>1</v>
      </c>
      <c r="E8" s="45"/>
      <c r="F8" s="45"/>
      <c r="G8" s="45"/>
      <c r="H8" s="46"/>
      <c r="I8" s="46"/>
      <c r="J8" s="46"/>
      <c r="K8" s="46"/>
      <c r="L8" s="46"/>
      <c r="M8" s="50">
        <f>M9+M10</f>
        <v>113071</v>
      </c>
    </row>
    <row r="9" spans="1:13" x14ac:dyDescent="0.25">
      <c r="A9" s="45" t="s">
        <v>1</v>
      </c>
      <c r="B9" s="45" t="s">
        <v>71</v>
      </c>
      <c r="C9" s="44" t="s">
        <v>92</v>
      </c>
      <c r="D9" s="44">
        <v>1</v>
      </c>
      <c r="E9" s="45" t="s">
        <v>2</v>
      </c>
      <c r="F9" s="45">
        <v>0.16</v>
      </c>
      <c r="G9" s="45">
        <v>0.9</v>
      </c>
      <c r="H9" s="46">
        <f>ROUND(((H3*(2.44+2.86))/26)/2,0)</f>
        <v>219135</v>
      </c>
      <c r="I9" s="46">
        <f>ROUND(F9*H9*G9,0)</f>
        <v>31555</v>
      </c>
      <c r="J9" s="46">
        <f>ROUND(I9*65%,0)</f>
        <v>20511</v>
      </c>
      <c r="K9" s="46">
        <f>ROUND((I9+J9)*6%,0)</f>
        <v>3124</v>
      </c>
      <c r="L9" s="46">
        <f>ROUND((I9+J9+K9)*10%,0)</f>
        <v>5519</v>
      </c>
      <c r="M9" s="46">
        <f>SUM(I9:L9)</f>
        <v>60709</v>
      </c>
    </row>
    <row r="10" spans="1:13" x14ac:dyDescent="0.25">
      <c r="A10" s="45" t="s">
        <v>103</v>
      </c>
      <c r="B10" s="45" t="s">
        <v>94</v>
      </c>
      <c r="C10" s="44" t="s">
        <v>93</v>
      </c>
      <c r="D10" s="44">
        <v>4</v>
      </c>
      <c r="E10" s="45" t="s">
        <v>2</v>
      </c>
      <c r="F10" s="45">
        <f>13.8/100</f>
        <v>0.13800000000000001</v>
      </c>
      <c r="G10" s="45">
        <v>0.9</v>
      </c>
      <c r="H10" s="46">
        <f>ROUND(((H3*(2.44+2.86))/26)/2,0)</f>
        <v>219135</v>
      </c>
      <c r="I10" s="46">
        <f>ROUND(F10*H10*G10,0)</f>
        <v>27217</v>
      </c>
      <c r="J10" s="46">
        <f>ROUND(I10*65%,0)</f>
        <v>17691</v>
      </c>
      <c r="K10" s="46">
        <f>ROUND((I10+J10)*6%,0)</f>
        <v>2694</v>
      </c>
      <c r="L10" s="46">
        <f>ROUND((I10+J10+K10)*10%,0)</f>
        <v>4760</v>
      </c>
      <c r="M10" s="46">
        <f>SUM(I10:L10)</f>
        <v>52362</v>
      </c>
    </row>
    <row r="11" spans="1:13" ht="6" customHeight="1" x14ac:dyDescent="0.25"/>
    <row r="12" spans="1:13" ht="19.5" customHeight="1" x14ac:dyDescent="0.3">
      <c r="A12" s="81" t="s">
        <v>89</v>
      </c>
      <c r="B12" s="81"/>
      <c r="C12" s="81"/>
      <c r="D12" s="81"/>
      <c r="E12" s="81"/>
      <c r="F12" s="81"/>
      <c r="G12" s="81"/>
      <c r="H12" s="81"/>
    </row>
    <row r="13" spans="1:13" ht="44.25" customHeight="1" x14ac:dyDescent="0.25">
      <c r="A13" s="41" t="s">
        <v>4</v>
      </c>
      <c r="B13" s="42" t="s">
        <v>74</v>
      </c>
      <c r="C13" s="57" t="s">
        <v>90</v>
      </c>
      <c r="D13" s="43" t="s">
        <v>79</v>
      </c>
      <c r="E13" s="57" t="s">
        <v>86</v>
      </c>
      <c r="F13" s="43" t="s">
        <v>87</v>
      </c>
      <c r="G13" s="82" t="s">
        <v>78</v>
      </c>
      <c r="H13" s="82"/>
    </row>
    <row r="14" spans="1:13" x14ac:dyDescent="0.25">
      <c r="A14" s="44">
        <v>1</v>
      </c>
      <c r="B14" s="45" t="s">
        <v>95</v>
      </c>
      <c r="C14" s="44" t="s">
        <v>91</v>
      </c>
      <c r="D14" s="54">
        <v>1100</v>
      </c>
      <c r="E14" s="47">
        <f>M5</f>
        <v>105482</v>
      </c>
      <c r="F14" s="48">
        <v>1</v>
      </c>
      <c r="G14" s="78">
        <f>ROUND(D14*E14*F14,0)</f>
        <v>116030200</v>
      </c>
      <c r="H14" s="78"/>
      <c r="I14" s="38"/>
    </row>
    <row r="15" spans="1:13" x14ac:dyDescent="0.25">
      <c r="A15" s="44">
        <v>2</v>
      </c>
      <c r="B15" s="45" t="s">
        <v>96</v>
      </c>
      <c r="C15" s="44" t="s">
        <v>91</v>
      </c>
      <c r="D15" s="54">
        <v>1900</v>
      </c>
      <c r="E15" s="47">
        <f>E14</f>
        <v>105482</v>
      </c>
      <c r="F15" s="48">
        <v>1.2</v>
      </c>
      <c r="G15" s="78">
        <f t="shared" ref="G15:G19" si="0">ROUND(D15*E15*F15,0)</f>
        <v>240498960</v>
      </c>
      <c r="H15" s="78"/>
      <c r="I15" s="38"/>
    </row>
    <row r="16" spans="1:13" x14ac:dyDescent="0.25">
      <c r="A16" s="44">
        <v>3</v>
      </c>
      <c r="B16" s="45" t="s">
        <v>97</v>
      </c>
      <c r="C16" s="44" t="s">
        <v>91</v>
      </c>
      <c r="D16" s="54">
        <v>600</v>
      </c>
      <c r="E16" s="46">
        <f>E14</f>
        <v>105482</v>
      </c>
      <c r="F16" s="49">
        <v>1.4</v>
      </c>
      <c r="G16" s="78">
        <f t="shared" si="0"/>
        <v>88604880</v>
      </c>
      <c r="H16" s="78"/>
      <c r="I16" s="38"/>
    </row>
    <row r="17" spans="1:13" x14ac:dyDescent="0.25">
      <c r="A17" s="44">
        <v>4</v>
      </c>
      <c r="B17" s="45" t="s">
        <v>98</v>
      </c>
      <c r="C17" s="44" t="s">
        <v>91</v>
      </c>
      <c r="D17" s="54">
        <v>70</v>
      </c>
      <c r="E17" s="47">
        <f>M8</f>
        <v>113071</v>
      </c>
      <c r="F17" s="48">
        <v>1</v>
      </c>
      <c r="G17" s="78">
        <f t="shared" si="0"/>
        <v>7914970</v>
      </c>
      <c r="H17" s="78"/>
      <c r="I17" s="38"/>
    </row>
    <row r="18" spans="1:13" x14ac:dyDescent="0.25">
      <c r="A18" s="44">
        <v>5</v>
      </c>
      <c r="B18" s="45" t="s">
        <v>99</v>
      </c>
      <c r="C18" s="44" t="s">
        <v>91</v>
      </c>
      <c r="D18" s="54">
        <v>100</v>
      </c>
      <c r="E18" s="47">
        <f>E17</f>
        <v>113071</v>
      </c>
      <c r="F18" s="48">
        <v>1.2</v>
      </c>
      <c r="G18" s="78">
        <f t="shared" si="0"/>
        <v>13568520</v>
      </c>
      <c r="H18" s="78"/>
      <c r="I18" s="38"/>
    </row>
    <row r="19" spans="1:13" x14ac:dyDescent="0.25">
      <c r="A19" s="44">
        <v>6</v>
      </c>
      <c r="B19" s="45" t="s">
        <v>100</v>
      </c>
      <c r="C19" s="44" t="s">
        <v>91</v>
      </c>
      <c r="D19" s="54">
        <v>60</v>
      </c>
      <c r="E19" s="47">
        <f>E18</f>
        <v>113071</v>
      </c>
      <c r="F19" s="49">
        <v>1.4</v>
      </c>
      <c r="G19" s="78">
        <f t="shared" si="0"/>
        <v>9497964</v>
      </c>
      <c r="H19" s="78"/>
      <c r="I19" s="38"/>
    </row>
    <row r="20" spans="1:13" x14ac:dyDescent="0.25">
      <c r="A20" s="41"/>
      <c r="B20" s="41" t="s">
        <v>85</v>
      </c>
      <c r="C20" s="41"/>
      <c r="D20" s="55"/>
      <c r="E20" s="50"/>
      <c r="F20" s="50"/>
      <c r="G20" s="84">
        <f>SUM(G14:H19)</f>
        <v>476115494</v>
      </c>
      <c r="H20" s="84"/>
    </row>
    <row r="21" spans="1:13" x14ac:dyDescent="0.25">
      <c r="A21" s="58" t="s">
        <v>111</v>
      </c>
      <c r="B21" s="58"/>
      <c r="C21" s="58"/>
      <c r="D21" s="59"/>
      <c r="E21" s="60"/>
      <c r="F21" s="60"/>
      <c r="G21" s="59"/>
      <c r="H21" s="59"/>
    </row>
    <row r="22" spans="1:13" ht="35.25" customHeight="1" x14ac:dyDescent="0.25">
      <c r="A22" s="83" t="s">
        <v>112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</row>
    <row r="23" spans="1:13" ht="36" customHeight="1" x14ac:dyDescent="0.25">
      <c r="A23" s="83" t="s">
        <v>113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</row>
    <row r="24" spans="1:13" ht="33.75" customHeight="1" x14ac:dyDescent="0.25">
      <c r="A24" s="83" t="s">
        <v>114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  <row r="25" spans="1:13" hidden="1" x14ac:dyDescent="0.25">
      <c r="A25" s="58"/>
      <c r="B25" s="58"/>
      <c r="C25" s="58"/>
      <c r="D25" s="59"/>
      <c r="E25" s="60"/>
      <c r="F25" s="60"/>
      <c r="G25" s="59"/>
      <c r="H25" s="59"/>
    </row>
    <row r="26" spans="1:13" ht="10.5" customHeight="1" x14ac:dyDescent="0.25"/>
    <row r="27" spans="1:13" s="39" customFormat="1" ht="14.25" x14ac:dyDescent="0.2">
      <c r="B27" s="39" t="s">
        <v>104</v>
      </c>
      <c r="D27" s="77" t="s">
        <v>106</v>
      </c>
      <c r="E27" s="77"/>
      <c r="F27" s="77"/>
      <c r="G27" s="77"/>
      <c r="J27" s="77" t="s">
        <v>108</v>
      </c>
      <c r="K27" s="77"/>
      <c r="L27" s="77"/>
      <c r="M27" s="77"/>
    </row>
    <row r="28" spans="1:13" s="39" customFormat="1" ht="14.25" x14ac:dyDescent="0.2">
      <c r="D28" s="56"/>
      <c r="J28" s="77" t="s">
        <v>109</v>
      </c>
      <c r="K28" s="77"/>
      <c r="L28" s="77"/>
      <c r="M28" s="77"/>
    </row>
    <row r="29" spans="1:13" s="39" customFormat="1" ht="24.75" customHeight="1" x14ac:dyDescent="0.2">
      <c r="D29" s="56"/>
      <c r="J29" s="56"/>
    </row>
    <row r="30" spans="1:13" s="39" customFormat="1" ht="14.25" x14ac:dyDescent="0.2">
      <c r="D30" s="56"/>
      <c r="J30" s="56"/>
    </row>
    <row r="31" spans="1:13" s="39" customFormat="1" ht="14.25" x14ac:dyDescent="0.2">
      <c r="D31" s="56"/>
      <c r="J31" s="56"/>
    </row>
    <row r="32" spans="1:13" s="39" customFormat="1" ht="14.25" x14ac:dyDescent="0.2">
      <c r="B32" s="39" t="s">
        <v>105</v>
      </c>
      <c r="D32" s="77" t="s">
        <v>107</v>
      </c>
      <c r="E32" s="77"/>
      <c r="F32" s="77"/>
      <c r="G32" s="77"/>
      <c r="J32" s="77" t="s">
        <v>110</v>
      </c>
      <c r="K32" s="77"/>
      <c r="L32" s="77"/>
      <c r="M32" s="77"/>
    </row>
  </sheetData>
  <mergeCells count="20">
    <mergeCell ref="A22:M22"/>
    <mergeCell ref="A23:M23"/>
    <mergeCell ref="A24:M24"/>
    <mergeCell ref="G19:H19"/>
    <mergeCell ref="G20:H20"/>
    <mergeCell ref="H2:I2"/>
    <mergeCell ref="A1:M1"/>
    <mergeCell ref="A12:H12"/>
    <mergeCell ref="G13:H13"/>
    <mergeCell ref="G14:H14"/>
    <mergeCell ref="G15:H15"/>
    <mergeCell ref="G16:H16"/>
    <mergeCell ref="G17:H17"/>
    <mergeCell ref="G18:H18"/>
    <mergeCell ref="H3:I3"/>
    <mergeCell ref="D27:G27"/>
    <mergeCell ref="D32:G32"/>
    <mergeCell ref="J27:M27"/>
    <mergeCell ref="J32:M32"/>
    <mergeCell ref="J28:M28"/>
  </mergeCells>
  <pageMargins left="0.45" right="0.2" top="0.5" bottom="0.2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6"/>
  <sheetViews>
    <sheetView topLeftCell="A7" workbookViewId="0">
      <selection activeCell="D23" sqref="D23"/>
    </sheetView>
  </sheetViews>
  <sheetFormatPr defaultRowHeight="15" x14ac:dyDescent="0.25"/>
  <cols>
    <col min="2" max="2" width="37" customWidth="1"/>
  </cols>
  <sheetData>
    <row r="4" spans="1:5" ht="18.75" x14ac:dyDescent="0.25">
      <c r="A4" s="85" t="s">
        <v>4</v>
      </c>
      <c r="B4" s="85" t="s">
        <v>5</v>
      </c>
      <c r="C4" s="1" t="s">
        <v>6</v>
      </c>
      <c r="D4" s="85" t="s">
        <v>7</v>
      </c>
      <c r="E4" s="85" t="s">
        <v>16</v>
      </c>
    </row>
    <row r="5" spans="1:5" ht="18.75" x14ac:dyDescent="0.25">
      <c r="A5" s="86"/>
      <c r="B5" s="86"/>
      <c r="C5" s="2" t="s">
        <v>8</v>
      </c>
      <c r="D5" s="86"/>
      <c r="E5" s="86"/>
    </row>
    <row r="6" spans="1:5" ht="15.75" x14ac:dyDescent="0.25">
      <c r="A6" s="3" t="s">
        <v>9</v>
      </c>
      <c r="B6" s="4" t="s">
        <v>10</v>
      </c>
      <c r="C6" s="3" t="s">
        <v>11</v>
      </c>
      <c r="D6" s="5" t="s">
        <v>12</v>
      </c>
      <c r="E6" s="9">
        <v>687480869</v>
      </c>
    </row>
    <row r="7" spans="1:5" ht="15.75" x14ac:dyDescent="0.25">
      <c r="A7" s="6">
        <v>1</v>
      </c>
      <c r="B7" s="7" t="s">
        <v>13</v>
      </c>
      <c r="C7" s="6" t="s">
        <v>14</v>
      </c>
      <c r="D7" s="8" t="s">
        <v>15</v>
      </c>
      <c r="E7" s="10">
        <v>13517750</v>
      </c>
    </row>
    <row r="8" spans="1:5" ht="15.75" x14ac:dyDescent="0.25">
      <c r="A8" s="11"/>
      <c r="B8" s="12" t="s">
        <v>17</v>
      </c>
      <c r="C8" s="13" t="s">
        <v>18</v>
      </c>
      <c r="D8" s="14" t="s">
        <v>19</v>
      </c>
      <c r="E8" s="15">
        <v>13517750</v>
      </c>
    </row>
    <row r="9" spans="1:5" ht="15.75" x14ac:dyDescent="0.25">
      <c r="A9" s="13"/>
      <c r="B9" s="12" t="s">
        <v>20</v>
      </c>
      <c r="C9" s="11" t="s">
        <v>21</v>
      </c>
      <c r="D9" s="14" t="s">
        <v>22</v>
      </c>
      <c r="E9" s="16"/>
    </row>
    <row r="10" spans="1:5" ht="15.75" x14ac:dyDescent="0.25">
      <c r="A10" s="6">
        <v>2</v>
      </c>
      <c r="B10" s="7" t="s">
        <v>23</v>
      </c>
      <c r="C10" s="6" t="s">
        <v>24</v>
      </c>
      <c r="D10" s="8" t="s">
        <v>25</v>
      </c>
      <c r="E10" s="10">
        <v>626932809</v>
      </c>
    </row>
    <row r="11" spans="1:5" ht="31.5" x14ac:dyDescent="0.25">
      <c r="A11" s="11" t="s">
        <v>26</v>
      </c>
      <c r="B11" s="17" t="s">
        <v>27</v>
      </c>
      <c r="C11" s="11" t="s">
        <v>28</v>
      </c>
      <c r="D11" s="14" t="s">
        <v>29</v>
      </c>
      <c r="E11" s="15">
        <v>299128456</v>
      </c>
    </row>
    <row r="12" spans="1:5" ht="31.5" x14ac:dyDescent="0.25">
      <c r="A12" s="11"/>
      <c r="B12" s="17" t="s">
        <v>30</v>
      </c>
      <c r="C12" s="11" t="s">
        <v>31</v>
      </c>
      <c r="D12" s="14" t="s">
        <v>29</v>
      </c>
      <c r="E12" s="15">
        <v>298902949</v>
      </c>
    </row>
    <row r="13" spans="1:5" ht="15.75" x14ac:dyDescent="0.25">
      <c r="A13" s="11"/>
      <c r="B13" s="12" t="s">
        <v>32</v>
      </c>
      <c r="C13" s="11" t="s">
        <v>33</v>
      </c>
      <c r="D13" s="14" t="s">
        <v>34</v>
      </c>
      <c r="E13" s="15">
        <v>28901404</v>
      </c>
    </row>
    <row r="14" spans="1:5" ht="15.75" x14ac:dyDescent="0.25">
      <c r="A14" s="6">
        <v>3</v>
      </c>
      <c r="B14" s="7" t="s">
        <v>35</v>
      </c>
      <c r="C14" s="6" t="s">
        <v>36</v>
      </c>
      <c r="D14" s="8" t="s">
        <v>37</v>
      </c>
      <c r="E14" s="10">
        <v>47030310</v>
      </c>
    </row>
    <row r="15" spans="1:5" ht="15.75" x14ac:dyDescent="0.25">
      <c r="A15" s="11"/>
      <c r="B15" s="17" t="s">
        <v>38</v>
      </c>
      <c r="C15" s="11" t="s">
        <v>39</v>
      </c>
      <c r="D15" s="14" t="s">
        <v>40</v>
      </c>
      <c r="E15" s="15">
        <v>22545975</v>
      </c>
    </row>
    <row r="16" spans="1:5" ht="15.75" x14ac:dyDescent="0.25">
      <c r="A16" s="11"/>
      <c r="B16" s="12" t="s">
        <v>41</v>
      </c>
      <c r="C16" s="11" t="s">
        <v>42</v>
      </c>
      <c r="D16" s="14" t="s">
        <v>40</v>
      </c>
      <c r="E16" s="15">
        <v>24484335</v>
      </c>
    </row>
    <row r="17" spans="1:5" ht="31.5" x14ac:dyDescent="0.25">
      <c r="A17" s="3" t="s">
        <v>43</v>
      </c>
      <c r="B17" s="4" t="s">
        <v>44</v>
      </c>
      <c r="C17" s="3" t="s">
        <v>36</v>
      </c>
      <c r="D17" s="18" t="s">
        <v>45</v>
      </c>
      <c r="E17" s="32">
        <v>391053466</v>
      </c>
    </row>
    <row r="18" spans="1:5" ht="15.75" x14ac:dyDescent="0.25">
      <c r="A18" s="19"/>
      <c r="B18" s="20" t="s">
        <v>46</v>
      </c>
      <c r="C18" s="21" t="s">
        <v>39</v>
      </c>
      <c r="D18" s="22" t="s">
        <v>47</v>
      </c>
      <c r="E18" s="33">
        <v>194433496</v>
      </c>
    </row>
    <row r="19" spans="1:5" ht="15.75" x14ac:dyDescent="0.25">
      <c r="A19" s="19"/>
      <c r="B19" s="20" t="s">
        <v>48</v>
      </c>
      <c r="C19" s="21" t="s">
        <v>42</v>
      </c>
      <c r="D19" s="22" t="s">
        <v>49</v>
      </c>
      <c r="E19" s="33">
        <v>194286917</v>
      </c>
    </row>
    <row r="20" spans="1:5" ht="31.5" x14ac:dyDescent="0.25">
      <c r="A20" s="19"/>
      <c r="B20" s="20" t="s">
        <v>50</v>
      </c>
      <c r="C20" s="21" t="s">
        <v>51</v>
      </c>
      <c r="D20" s="22" t="s">
        <v>52</v>
      </c>
      <c r="E20" s="33">
        <v>2333053</v>
      </c>
    </row>
    <row r="21" spans="1:5" ht="15.75" x14ac:dyDescent="0.25">
      <c r="A21" s="3"/>
      <c r="B21" s="4" t="s">
        <v>53</v>
      </c>
      <c r="C21" s="3" t="s">
        <v>54</v>
      </c>
      <c r="D21" s="5" t="s">
        <v>55</v>
      </c>
      <c r="E21" s="9">
        <v>1078534335</v>
      </c>
    </row>
    <row r="22" spans="1:5" ht="15.75" x14ac:dyDescent="0.25">
      <c r="A22" s="3" t="s">
        <v>56</v>
      </c>
      <c r="B22" s="4" t="s">
        <v>57</v>
      </c>
      <c r="C22" s="3" t="s">
        <v>58</v>
      </c>
      <c r="D22" s="5" t="s">
        <v>59</v>
      </c>
      <c r="E22" s="9">
        <v>64712060</v>
      </c>
    </row>
    <row r="23" spans="1:5" ht="15.75" x14ac:dyDescent="0.25">
      <c r="A23" s="23"/>
      <c r="B23" s="24" t="s">
        <v>60</v>
      </c>
      <c r="C23" s="23" t="s">
        <v>61</v>
      </c>
      <c r="D23" s="25" t="s">
        <v>62</v>
      </c>
      <c r="E23" s="34">
        <v>1143246395</v>
      </c>
    </row>
    <row r="24" spans="1:5" ht="15.75" x14ac:dyDescent="0.25">
      <c r="A24" s="26" t="s">
        <v>63</v>
      </c>
      <c r="B24" s="27" t="s">
        <v>64</v>
      </c>
      <c r="C24" s="26" t="s">
        <v>65</v>
      </c>
      <c r="D24" s="28" t="s">
        <v>66</v>
      </c>
      <c r="E24" s="35">
        <v>114324640</v>
      </c>
    </row>
    <row r="25" spans="1:5" ht="15.75" x14ac:dyDescent="0.25">
      <c r="A25" s="26"/>
      <c r="B25" s="27"/>
      <c r="C25" s="26"/>
      <c r="D25" s="28"/>
      <c r="E25" s="35"/>
    </row>
    <row r="26" spans="1:5" ht="15.75" x14ac:dyDescent="0.25">
      <c r="A26" s="29"/>
      <c r="B26" s="30" t="s">
        <v>67</v>
      </c>
      <c r="C26" s="31" t="s">
        <v>68</v>
      </c>
      <c r="D26" s="31" t="s">
        <v>69</v>
      </c>
      <c r="E26" s="36">
        <v>1257571035</v>
      </c>
    </row>
  </sheetData>
  <mergeCells count="4">
    <mergeCell ref="A4:A5"/>
    <mergeCell ref="B4:B5"/>
    <mergeCell ref="D4:D5"/>
    <mergeCell ref="E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8" sqref="E8"/>
    </sheetView>
  </sheetViews>
  <sheetFormatPr defaultRowHeight="15" x14ac:dyDescent="0.25"/>
  <cols>
    <col min="1" max="1" width="6.7109375" customWidth="1"/>
    <col min="2" max="2" width="42" customWidth="1"/>
    <col min="3" max="3" width="7.28515625" customWidth="1"/>
    <col min="4" max="4" width="9.85546875" customWidth="1"/>
    <col min="5" max="5" width="13.140625" customWidth="1"/>
    <col min="6" max="6" width="6.140625" customWidth="1"/>
    <col min="7" max="7" width="9.28515625" customWidth="1"/>
    <col min="8" max="8" width="13.7109375" customWidth="1"/>
  </cols>
  <sheetData>
    <row r="1" spans="1:7" ht="25.5" customHeight="1" x14ac:dyDescent="0.3">
      <c r="A1" s="75" t="s">
        <v>115</v>
      </c>
      <c r="B1" s="75"/>
      <c r="C1" s="75"/>
      <c r="D1" s="75"/>
      <c r="E1" s="75"/>
      <c r="F1" s="75"/>
      <c r="G1" s="75"/>
    </row>
    <row r="2" spans="1:7" ht="18.600000000000001" customHeight="1" x14ac:dyDescent="0.25">
      <c r="A2" s="76" t="s">
        <v>116</v>
      </c>
      <c r="B2" s="76"/>
      <c r="C2" s="76"/>
      <c r="D2" s="76"/>
      <c r="E2" s="76"/>
      <c r="F2" s="76"/>
      <c r="G2" s="76"/>
    </row>
    <row r="3" spans="1:7" ht="36" customHeight="1" x14ac:dyDescent="0.25">
      <c r="A3" s="89" t="s">
        <v>123</v>
      </c>
      <c r="B3" s="89"/>
      <c r="C3" s="89"/>
      <c r="D3" s="89"/>
      <c r="E3" s="89"/>
      <c r="F3" s="89"/>
      <c r="G3" s="89"/>
    </row>
    <row r="4" spans="1:7" ht="32.25" customHeight="1" x14ac:dyDescent="0.25">
      <c r="A4" s="61" t="s">
        <v>4</v>
      </c>
      <c r="B4" s="62" t="s">
        <v>74</v>
      </c>
      <c r="C4" s="62" t="s">
        <v>90</v>
      </c>
      <c r="D4" s="63" t="s">
        <v>79</v>
      </c>
      <c r="E4" s="63" t="s">
        <v>124</v>
      </c>
      <c r="F4" s="90" t="s">
        <v>78</v>
      </c>
      <c r="G4" s="90"/>
    </row>
    <row r="5" spans="1:7" ht="18.75" customHeight="1" x14ac:dyDescent="0.25">
      <c r="A5" s="64">
        <v>1</v>
      </c>
      <c r="B5" s="65" t="s">
        <v>95</v>
      </c>
      <c r="C5" s="64" t="s">
        <v>91</v>
      </c>
      <c r="D5" s="66">
        <v>1100</v>
      </c>
      <c r="E5" s="67">
        <v>110000</v>
      </c>
      <c r="F5" s="91">
        <f>ROUND(D5*E5,0)</f>
        <v>121000000</v>
      </c>
      <c r="G5" s="91"/>
    </row>
    <row r="6" spans="1:7" ht="18.75" customHeight="1" x14ac:dyDescent="0.25">
      <c r="A6" s="64">
        <v>2</v>
      </c>
      <c r="B6" s="65" t="s">
        <v>96</v>
      </c>
      <c r="C6" s="64" t="s">
        <v>91</v>
      </c>
      <c r="D6" s="66">
        <v>1900</v>
      </c>
      <c r="E6" s="67">
        <v>120000</v>
      </c>
      <c r="F6" s="91">
        <f t="shared" ref="F6:F10" si="0">ROUND(D6*E6,0)</f>
        <v>228000000</v>
      </c>
      <c r="G6" s="91"/>
    </row>
    <row r="7" spans="1:7" ht="18.75" customHeight="1" x14ac:dyDescent="0.25">
      <c r="A7" s="64">
        <v>3</v>
      </c>
      <c r="B7" s="65" t="s">
        <v>97</v>
      </c>
      <c r="C7" s="64" t="s">
        <v>91</v>
      </c>
      <c r="D7" s="66">
        <v>600</v>
      </c>
      <c r="E7" s="68">
        <v>130000</v>
      </c>
      <c r="F7" s="91">
        <f t="shared" si="0"/>
        <v>78000000</v>
      </c>
      <c r="G7" s="91"/>
    </row>
    <row r="8" spans="1:7" ht="18.75" customHeight="1" x14ac:dyDescent="0.25">
      <c r="A8" s="64">
        <v>4</v>
      </c>
      <c r="B8" s="65" t="s">
        <v>98</v>
      </c>
      <c r="C8" s="64" t="s">
        <v>91</v>
      </c>
      <c r="D8" s="66">
        <v>70</v>
      </c>
      <c r="E8" s="67">
        <v>126100</v>
      </c>
      <c r="F8" s="91">
        <f t="shared" si="0"/>
        <v>8827000</v>
      </c>
      <c r="G8" s="91"/>
    </row>
    <row r="9" spans="1:7" ht="18.75" customHeight="1" x14ac:dyDescent="0.25">
      <c r="A9" s="64">
        <v>5</v>
      </c>
      <c r="B9" s="65" t="s">
        <v>99</v>
      </c>
      <c r="C9" s="64" t="s">
        <v>91</v>
      </c>
      <c r="D9" s="66">
        <v>100</v>
      </c>
      <c r="E9" s="67">
        <f>E8</f>
        <v>126100</v>
      </c>
      <c r="F9" s="91">
        <f t="shared" si="0"/>
        <v>12610000</v>
      </c>
      <c r="G9" s="91"/>
    </row>
    <row r="10" spans="1:7" ht="18.75" customHeight="1" x14ac:dyDescent="0.25">
      <c r="A10" s="64">
        <v>6</v>
      </c>
      <c r="B10" s="65" t="s">
        <v>100</v>
      </c>
      <c r="C10" s="64" t="s">
        <v>91</v>
      </c>
      <c r="D10" s="66">
        <v>60</v>
      </c>
      <c r="E10" s="67">
        <f>E9</f>
        <v>126100</v>
      </c>
      <c r="F10" s="91">
        <f t="shared" si="0"/>
        <v>7566000</v>
      </c>
      <c r="G10" s="91"/>
    </row>
    <row r="11" spans="1:7" ht="18.75" customHeight="1" x14ac:dyDescent="0.25">
      <c r="A11" s="61"/>
      <c r="B11" s="61" t="s">
        <v>85</v>
      </c>
      <c r="C11" s="61"/>
      <c r="D11" s="69"/>
      <c r="E11" s="70"/>
      <c r="F11" s="92">
        <f>SUM(F5:G10)</f>
        <v>456003000</v>
      </c>
      <c r="G11" s="92"/>
    </row>
    <row r="12" spans="1:7" ht="18.75" customHeight="1" x14ac:dyDescent="0.25">
      <c r="A12" s="88" t="s">
        <v>117</v>
      </c>
      <c r="B12" s="88"/>
      <c r="C12" s="88"/>
      <c r="D12" s="88"/>
      <c r="E12" s="88"/>
      <c r="F12" s="88"/>
      <c r="G12" s="88"/>
    </row>
    <row r="14" spans="1:7" ht="15.75" x14ac:dyDescent="0.25">
      <c r="A14" s="87" t="s">
        <v>118</v>
      </c>
      <c r="B14" s="87"/>
      <c r="C14" s="71"/>
      <c r="D14" s="87" t="s">
        <v>119</v>
      </c>
      <c r="E14" s="87"/>
      <c r="F14" s="87"/>
      <c r="G14" s="71"/>
    </row>
    <row r="15" spans="1:7" ht="15.75" x14ac:dyDescent="0.25">
      <c r="A15" s="87" t="s">
        <v>120</v>
      </c>
      <c r="B15" s="87"/>
      <c r="C15" s="71"/>
      <c r="D15" s="87" t="s">
        <v>120</v>
      </c>
      <c r="E15" s="87"/>
      <c r="F15" s="87"/>
      <c r="G15" s="71"/>
    </row>
    <row r="16" spans="1:7" ht="15.75" x14ac:dyDescent="0.25">
      <c r="A16" s="71"/>
      <c r="B16" s="71"/>
      <c r="C16" s="71"/>
      <c r="D16" s="71"/>
      <c r="E16" s="71"/>
      <c r="F16" s="71"/>
      <c r="G16" s="71"/>
    </row>
    <row r="17" spans="1:7" ht="15.75" x14ac:dyDescent="0.25">
      <c r="A17" s="71"/>
      <c r="B17" s="71"/>
      <c r="C17" s="71"/>
      <c r="D17" s="71"/>
      <c r="E17" s="71"/>
      <c r="F17" s="71"/>
      <c r="G17" s="71"/>
    </row>
    <row r="18" spans="1:7" ht="15.75" x14ac:dyDescent="0.25">
      <c r="A18" s="71"/>
      <c r="B18" s="71"/>
      <c r="C18" s="71"/>
      <c r="D18" s="71"/>
      <c r="E18" s="71"/>
      <c r="F18" s="71"/>
      <c r="G18" s="71"/>
    </row>
    <row r="19" spans="1:7" ht="15.75" x14ac:dyDescent="0.25">
      <c r="A19" s="71"/>
      <c r="B19" s="71"/>
      <c r="C19" s="71"/>
      <c r="D19" s="71"/>
      <c r="E19" s="71"/>
      <c r="F19" s="71"/>
      <c r="G19" s="71"/>
    </row>
    <row r="20" spans="1:7" ht="15.75" x14ac:dyDescent="0.25">
      <c r="A20" s="87" t="s">
        <v>121</v>
      </c>
      <c r="B20" s="87"/>
      <c r="C20" s="71"/>
      <c r="D20" s="87" t="s">
        <v>122</v>
      </c>
      <c r="E20" s="87"/>
      <c r="F20" s="87"/>
      <c r="G20" s="71"/>
    </row>
    <row r="21" spans="1:7" ht="15.75" x14ac:dyDescent="0.25">
      <c r="A21" s="71"/>
      <c r="B21" s="71"/>
      <c r="C21" s="71"/>
      <c r="D21" s="71"/>
      <c r="E21" s="71"/>
      <c r="F21" s="71"/>
      <c r="G21" s="71"/>
    </row>
  </sheetData>
  <mergeCells count="16">
    <mergeCell ref="A12:G12"/>
    <mergeCell ref="A3:G3"/>
    <mergeCell ref="F4:G4"/>
    <mergeCell ref="F5:G5"/>
    <mergeCell ref="F6:G6"/>
    <mergeCell ref="F7:G7"/>
    <mergeCell ref="F8:G8"/>
    <mergeCell ref="F9:G9"/>
    <mergeCell ref="F10:G10"/>
    <mergeCell ref="F11:G11"/>
    <mergeCell ref="D14:F14"/>
    <mergeCell ref="A14:B14"/>
    <mergeCell ref="A15:B15"/>
    <mergeCell ref="D15:F15"/>
    <mergeCell ref="A20:B20"/>
    <mergeCell ref="D20:F20"/>
  </mergeCells>
  <pageMargins left="0.45" right="0.2" top="0.7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6"/>
  <sheetViews>
    <sheetView tabSelected="1" topLeftCell="B4" zoomScale="115" zoomScaleNormal="115" workbookViewId="0">
      <selection activeCell="J20" sqref="J20"/>
    </sheetView>
  </sheetViews>
  <sheetFormatPr defaultRowHeight="15" x14ac:dyDescent="0.25"/>
  <cols>
    <col min="4" max="4" width="37" bestFit="1" customWidth="1"/>
    <col min="5" max="5" width="28.140625" hidden="1" customWidth="1"/>
    <col min="9" max="9" width="14.7109375" bestFit="1" customWidth="1"/>
    <col min="11" max="11" width="14.7109375" bestFit="1" customWidth="1"/>
  </cols>
  <sheetData>
    <row r="1" spans="3:11" x14ac:dyDescent="0.25">
      <c r="C1" t="s">
        <v>125</v>
      </c>
    </row>
    <row r="2" spans="3:11" x14ac:dyDescent="0.25">
      <c r="C2" t="s">
        <v>126</v>
      </c>
    </row>
    <row r="3" spans="3:11" x14ac:dyDescent="0.25">
      <c r="C3" t="s">
        <v>127</v>
      </c>
    </row>
    <row r="5" spans="3:11" x14ac:dyDescent="0.25">
      <c r="C5" t="s">
        <v>128</v>
      </c>
    </row>
    <row r="7" spans="3:11" x14ac:dyDescent="0.25">
      <c r="C7" t="s">
        <v>4</v>
      </c>
      <c r="D7" t="s">
        <v>129</v>
      </c>
      <c r="E7" t="s">
        <v>130</v>
      </c>
      <c r="F7" t="s">
        <v>131</v>
      </c>
      <c r="G7" t="s">
        <v>132</v>
      </c>
      <c r="H7" t="s">
        <v>135</v>
      </c>
    </row>
    <row r="8" spans="3:11" x14ac:dyDescent="0.25">
      <c r="C8">
        <v>-1</v>
      </c>
      <c r="D8">
        <v>-2</v>
      </c>
      <c r="E8">
        <v>-3</v>
      </c>
      <c r="F8">
        <v>-4</v>
      </c>
      <c r="G8">
        <v>-5</v>
      </c>
    </row>
    <row r="9" spans="3:11" x14ac:dyDescent="0.25">
      <c r="C9" t="s">
        <v>9</v>
      </c>
      <c r="D9" t="s">
        <v>133</v>
      </c>
    </row>
    <row r="10" spans="3:11" x14ac:dyDescent="0.25">
      <c r="C10">
        <v>1</v>
      </c>
      <c r="D10" t="s">
        <v>95</v>
      </c>
      <c r="E10" t="s">
        <v>134</v>
      </c>
      <c r="F10">
        <v>1000</v>
      </c>
      <c r="G10" t="s">
        <v>91</v>
      </c>
      <c r="H10">
        <v>130000</v>
      </c>
      <c r="I10">
        <f>H10*F10</f>
        <v>130000000</v>
      </c>
    </row>
    <row r="11" spans="3:11" x14ac:dyDescent="0.25">
      <c r="C11">
        <v>2</v>
      </c>
      <c r="D11" t="s">
        <v>96</v>
      </c>
      <c r="E11" t="s">
        <v>134</v>
      </c>
      <c r="F11">
        <v>1800</v>
      </c>
      <c r="G11" t="s">
        <v>91</v>
      </c>
      <c r="H11" s="74">
        <v>140000</v>
      </c>
      <c r="I11">
        <f t="shared" ref="I11:I15" si="0">H11*F11</f>
        <v>252000000</v>
      </c>
    </row>
    <row r="12" spans="3:11" x14ac:dyDescent="0.25">
      <c r="C12">
        <v>3</v>
      </c>
      <c r="D12" t="s">
        <v>97</v>
      </c>
      <c r="E12" t="s">
        <v>134</v>
      </c>
      <c r="F12">
        <v>600</v>
      </c>
      <c r="G12" t="s">
        <v>91</v>
      </c>
      <c r="H12" s="74">
        <v>150000</v>
      </c>
      <c r="I12">
        <f t="shared" si="0"/>
        <v>90000000</v>
      </c>
    </row>
    <row r="13" spans="3:11" x14ac:dyDescent="0.25">
      <c r="C13">
        <v>4</v>
      </c>
      <c r="D13" t="s">
        <v>98</v>
      </c>
      <c r="E13" t="s">
        <v>134</v>
      </c>
      <c r="F13">
        <v>80</v>
      </c>
      <c r="G13" t="s">
        <v>91</v>
      </c>
      <c r="H13">
        <v>165000</v>
      </c>
      <c r="I13">
        <f t="shared" si="0"/>
        <v>13200000</v>
      </c>
    </row>
    <row r="14" spans="3:11" x14ac:dyDescent="0.25">
      <c r="C14">
        <v>5</v>
      </c>
      <c r="D14" t="s">
        <v>99</v>
      </c>
      <c r="E14" t="s">
        <v>134</v>
      </c>
      <c r="F14">
        <v>120</v>
      </c>
      <c r="G14" t="s">
        <v>91</v>
      </c>
      <c r="H14" s="74">
        <v>175000</v>
      </c>
      <c r="I14">
        <f t="shared" si="0"/>
        <v>21000000</v>
      </c>
    </row>
    <row r="15" spans="3:11" x14ac:dyDescent="0.25">
      <c r="C15">
        <v>6</v>
      </c>
      <c r="D15" t="s">
        <v>100</v>
      </c>
      <c r="E15" t="s">
        <v>134</v>
      </c>
      <c r="F15">
        <v>60</v>
      </c>
      <c r="G15" t="s">
        <v>91</v>
      </c>
      <c r="H15" s="74">
        <v>185000</v>
      </c>
      <c r="I15">
        <f t="shared" si="0"/>
        <v>11100000</v>
      </c>
    </row>
    <row r="16" spans="3:11" x14ac:dyDescent="0.25">
      <c r="I16" s="72">
        <f>SUM(I10:I15)</f>
        <v>517300000</v>
      </c>
      <c r="J16" s="73">
        <f>1-I16/K16</f>
        <v>1.6108130100701001E-2</v>
      </c>
      <c r="K16" s="72">
        <v>525769158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Van Ha</dc:creator>
  <cp:lastModifiedBy>ThucTran</cp:lastModifiedBy>
  <cp:lastPrinted>2019-05-04T03:15:37Z</cp:lastPrinted>
  <dcterms:created xsi:type="dcterms:W3CDTF">2019-01-17T01:09:19Z</dcterms:created>
  <dcterms:modified xsi:type="dcterms:W3CDTF">2020-05-05T15:13:07Z</dcterms:modified>
</cp:coreProperties>
</file>