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05" yWindow="-105" windowWidth="20730" windowHeight="11760" tabRatio="917" firstSheet="22" activeTab="33"/>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4" i="121" l="1"/>
  <c r="D35" i="121"/>
  <c r="D36" i="121"/>
  <c r="D33" i="121"/>
  <c r="D22" i="121"/>
  <c r="D23" i="121"/>
  <c r="D24" i="121"/>
  <c r="D25" i="121"/>
  <c r="D26" i="121"/>
  <c r="D27" i="121"/>
  <c r="D28" i="121"/>
  <c r="D29" i="121"/>
  <c r="D30" i="121"/>
  <c r="D31" i="121"/>
  <c r="D21" i="121"/>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F271" i="97"/>
  <c r="C23" i="78" s="1"/>
  <c r="G271" i="97"/>
  <c r="D23" i="78" s="1"/>
  <c r="H271" i="97"/>
  <c r="E23" i="78" s="1"/>
  <c r="F272" i="97"/>
  <c r="C24" i="78" s="1"/>
  <c r="G272" i="97"/>
  <c r="D24" i="78" s="1"/>
  <c r="D270" i="97"/>
  <c r="B270" i="97" s="1"/>
  <c r="D271" i="97"/>
  <c r="B271" i="97" s="1"/>
  <c r="D272" i="97"/>
  <c r="B272" i="97" s="1"/>
  <c r="F269" i="97"/>
  <c r="C21" i="78" s="1"/>
  <c r="G269" i="97"/>
  <c r="D21" i="78" s="1"/>
  <c r="D269" i="97"/>
  <c r="B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H265" i="97"/>
  <c r="E17" i="78" s="1"/>
  <c r="F266" i="97"/>
  <c r="C18" i="78" s="1"/>
  <c r="G266" i="97"/>
  <c r="D18" i="78" s="1"/>
  <c r="F267" i="97"/>
  <c r="C19" i="78" s="1"/>
  <c r="G267" i="97"/>
  <c r="D19" i="78" s="1"/>
  <c r="H267" i="97"/>
  <c r="E19" i="78" s="1"/>
  <c r="F268" i="97"/>
  <c r="C20" i="78" s="1"/>
  <c r="G268" i="97"/>
  <c r="D20" i="78" s="1"/>
  <c r="H268" i="97"/>
  <c r="E20" i="78" s="1"/>
  <c r="D263" i="97"/>
  <c r="B263" i="97" s="1"/>
  <c r="E263" i="97"/>
  <c r="D255" i="97"/>
  <c r="B255" i="97" s="1"/>
  <c r="E255" i="97"/>
  <c r="D264" i="97"/>
  <c r="B264" i="97" s="1"/>
  <c r="E264" i="97"/>
  <c r="D256" i="97"/>
  <c r="B256" i="97" s="1"/>
  <c r="E256" i="97"/>
  <c r="D265" i="97"/>
  <c r="B265" i="97" s="1"/>
  <c r="E265" i="97"/>
  <c r="D266" i="97"/>
  <c r="B266" i="97" s="1"/>
  <c r="E266" i="97"/>
  <c r="D267" i="97"/>
  <c r="B267" i="97" s="1"/>
  <c r="E267" i="97"/>
  <c r="D268" i="97"/>
  <c r="B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E258" i="97"/>
  <c r="D259" i="97"/>
  <c r="B259" i="97" s="1"/>
  <c r="E259" i="97"/>
  <c r="D260" i="97"/>
  <c r="B260" i="97" s="1"/>
  <c r="E260" i="97"/>
  <c r="D261" i="97"/>
  <c r="B261" i="97" s="1"/>
  <c r="E261" i="97"/>
  <c r="D262" i="97"/>
  <c r="B262" i="97" s="1"/>
  <c r="E262" i="97"/>
  <c r="F257" i="97"/>
  <c r="C9" i="78" s="1"/>
  <c r="G257" i="97"/>
  <c r="D9" i="78" s="1"/>
  <c r="H257" i="97"/>
  <c r="E9" i="78" s="1"/>
  <c r="F254" i="97"/>
  <c r="C6" i="78" s="1"/>
  <c r="G254" i="97"/>
  <c r="D6" i="78" s="1"/>
  <c r="H254" i="97"/>
  <c r="E6" i="78" s="1"/>
  <c r="D257" i="97"/>
  <c r="B257" i="97" s="1"/>
  <c r="E257" i="97"/>
  <c r="D254" i="97"/>
  <c r="B254" i="97" s="1"/>
  <c r="E254" i="97"/>
  <c r="A3" i="121"/>
  <c r="AT37" i="121"/>
  <c r="H35" i="121"/>
  <c r="AT35" i="121" s="1"/>
  <c r="BE34" i="121"/>
  <c r="I271" i="97" s="1"/>
  <c r="F23" i="78" s="1"/>
  <c r="AT34" i="121"/>
  <c r="BE33" i="121"/>
  <c r="I270" i="97" s="1"/>
  <c r="F22" i="78" s="1"/>
  <c r="H33" i="121"/>
  <c r="H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70" i="97" l="1"/>
  <c r="E22" i="78" s="1"/>
  <c r="AT23" i="121"/>
  <c r="AT33" i="121"/>
  <c r="H266" i="97"/>
  <c r="E18" i="78" s="1"/>
  <c r="H263" i="97"/>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H129" i="26"/>
  <c r="I129" i="26"/>
  <c r="J129"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27" i="26" l="1"/>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F279" i="120"/>
  <c r="H279" i="120" s="1"/>
  <c r="G278" i="120"/>
  <c r="F278" i="120"/>
  <c r="H277" i="120"/>
  <c r="F277" i="120"/>
  <c r="F274" i="120"/>
  <c r="H274" i="120" s="1"/>
  <c r="H273" i="120"/>
  <c r="F273" i="120"/>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H221" i="120"/>
  <c r="F221" i="120"/>
  <c r="F220" i="120"/>
  <c r="H220" i="120" s="1"/>
  <c r="F219" i="120"/>
  <c r="H219" i="120" s="1"/>
  <c r="F218" i="120"/>
  <c r="F217" i="120"/>
  <c r="H217" i="120" s="1"/>
  <c r="F216" i="120"/>
  <c r="H216" i="120" s="1"/>
  <c r="F215" i="120"/>
  <c r="H215" i="120" s="1"/>
  <c r="H214" i="120"/>
  <c r="F214" i="120"/>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H197" i="120"/>
  <c r="F197" i="120"/>
  <c r="F196" i="120"/>
  <c r="H196" i="120" s="1"/>
  <c r="H195" i="120"/>
  <c r="F195" i="120"/>
  <c r="F194" i="120"/>
  <c r="F193" i="120"/>
  <c r="H193" i="120" s="1"/>
  <c r="F192" i="120"/>
  <c r="H192" i="120" s="1"/>
  <c r="H191" i="120"/>
  <c r="F191" i="120"/>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H118" i="120"/>
  <c r="F118" i="120"/>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H105" i="120"/>
  <c r="F105" i="120"/>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H77" i="120"/>
  <c r="F77" i="120"/>
  <c r="F76" i="120"/>
  <c r="F75" i="120"/>
  <c r="H75" i="120" s="1"/>
  <c r="F74" i="120"/>
  <c r="H74" i="120" s="1"/>
  <c r="F73" i="120"/>
  <c r="H73" i="120" s="1"/>
  <c r="F72" i="120"/>
  <c r="H72" i="120" s="1"/>
  <c r="H71" i="120"/>
  <c r="F71" i="120"/>
  <c r="F70" i="120"/>
  <c r="H70" i="120" s="1"/>
  <c r="F69" i="120"/>
  <c r="H68" i="120"/>
  <c r="F68" i="120"/>
  <c r="F67" i="120"/>
  <c r="H67" i="120" s="1"/>
  <c r="F66" i="120"/>
  <c r="H66" i="120" s="1"/>
  <c r="F65" i="120"/>
  <c r="H65" i="120" s="1"/>
  <c r="F64" i="120"/>
  <c r="H64" i="120" s="1"/>
  <c r="F63" i="120"/>
  <c r="H63" i="120" s="1"/>
  <c r="H60" i="120"/>
  <c r="F60" i="120"/>
  <c r="F59" i="120"/>
  <c r="H59" i="120" s="1"/>
  <c r="H58" i="120"/>
  <c r="F58" i="120"/>
  <c r="F57" i="120"/>
  <c r="F56" i="120"/>
  <c r="H56" i="120" s="1"/>
  <c r="F55" i="120"/>
  <c r="H55" i="120" s="1"/>
  <c r="F54" i="120"/>
  <c r="H54" i="120" s="1"/>
  <c r="F53" i="120"/>
  <c r="F51" i="120"/>
  <c r="H51" i="120" s="1"/>
  <c r="F50" i="120"/>
  <c r="H50" i="120" s="1"/>
  <c r="F49" i="120"/>
  <c r="H49" i="120" s="1"/>
  <c r="H48" i="120"/>
  <c r="F48" i="120"/>
  <c r="F47" i="120"/>
  <c r="H47" i="120" s="1"/>
  <c r="F46" i="120"/>
  <c r="H46" i="120" s="1"/>
  <c r="F45" i="120"/>
  <c r="H45" i="120" s="1"/>
  <c r="F44" i="120"/>
  <c r="H44" i="120" s="1"/>
  <c r="F43" i="120"/>
  <c r="H43" i="120" s="1"/>
  <c r="H42" i="120"/>
  <c r="F42" i="120"/>
  <c r="F41" i="120"/>
  <c r="H41" i="120" s="1"/>
  <c r="H40" i="120"/>
  <c r="F40" i="120"/>
  <c r="F39" i="120"/>
  <c r="H39" i="120" s="1"/>
  <c r="F38" i="120"/>
  <c r="H38" i="120" s="1"/>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78" i="120" l="1"/>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95" i="16" s="1"/>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95" i="16" s="1"/>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95" i="16" s="1"/>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C55" i="34"/>
  <c r="D33" i="34"/>
  <c r="C36" i="42"/>
  <c r="D14" i="42"/>
  <c r="E38" i="42"/>
  <c r="B38" i="42" s="1"/>
  <c r="H1778" i="1"/>
  <c r="P1778" i="1" s="1"/>
  <c r="C1778" i="1" s="1"/>
  <c r="D30" i="35"/>
  <c r="E245" i="42"/>
  <c r="G245" i="42" s="1"/>
  <c r="D38" i="33"/>
  <c r="D30" i="33"/>
  <c r="C10" i="35"/>
  <c r="C30" i="35"/>
  <c r="D89" i="42"/>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25" i="31" l="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4" i="16" s="1"/>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H2573" i="23" l="1"/>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952" i="23" l="1"/>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B48" i="79" s="1"/>
  <c r="G48" i="79" s="1"/>
  <c r="E61" i="78"/>
  <c r="D58" i="79" s="1"/>
  <c r="C61" i="78"/>
  <c r="D15" i="79"/>
  <c r="O18" i="78"/>
  <c r="E53" i="78"/>
  <c r="D50" i="79" s="1"/>
  <c r="C53" i="78"/>
  <c r="B50" i="79" s="1"/>
  <c r="G50" i="79" s="1"/>
  <c r="G27" i="26"/>
  <c r="C31" i="78"/>
  <c r="O31" i="78" s="1"/>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B56" i="79" s="1"/>
  <c r="G56" i="79" s="1"/>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B40" i="79" s="1"/>
  <c r="G40" i="79" s="1"/>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O54" i="78" s="1"/>
  <c r="D35" i="78"/>
  <c r="C32" i="79" s="1"/>
  <c r="C35" i="78"/>
  <c r="B32" i="117" s="1"/>
  <c r="D22" i="117"/>
  <c r="G22" i="117" s="1"/>
  <c r="B6" i="111"/>
  <c r="O10" i="78"/>
  <c r="E30" i="78"/>
  <c r="D27" i="117" s="1"/>
  <c r="G27" i="117" s="1"/>
  <c r="C30" i="78"/>
  <c r="O30" i="78" s="1"/>
  <c r="D19" i="117"/>
  <c r="G19" i="117" s="1"/>
  <c r="O22" i="78"/>
  <c r="H112" i="26"/>
  <c r="I112" i="26"/>
  <c r="J112" i="26"/>
  <c r="K112" i="26"/>
  <c r="G95" i="26"/>
  <c r="C99" i="78"/>
  <c r="O99" i="78" s="1"/>
  <c r="H108" i="26"/>
  <c r="I108" i="26"/>
  <c r="J108" i="26"/>
  <c r="K108" i="26"/>
  <c r="C103" i="78"/>
  <c r="O103" i="78" s="1"/>
  <c r="G99" i="26"/>
  <c r="G90" i="26"/>
  <c r="C94" i="78"/>
  <c r="C3" i="117"/>
  <c r="B3" i="117"/>
  <c r="E57" i="78"/>
  <c r="C57" i="78"/>
  <c r="O57" i="78" s="1"/>
  <c r="E70" i="78"/>
  <c r="D68" i="117" s="1"/>
  <c r="G68" i="117" s="1"/>
  <c r="C70" i="78"/>
  <c r="O70" i="78" s="1"/>
  <c r="B16" i="79"/>
  <c r="G16" i="79" s="1"/>
  <c r="D67" i="78"/>
  <c r="C64" i="79" s="1"/>
  <c r="C67" i="78"/>
  <c r="B64" i="79" s="1"/>
  <c r="G64" i="79" s="1"/>
  <c r="B9" i="111"/>
  <c r="O13" i="78"/>
  <c r="D8" i="117"/>
  <c r="G8" i="117" s="1"/>
  <c r="B8" i="117"/>
  <c r="H104" i="26"/>
  <c r="I104" i="26"/>
  <c r="J104" i="26"/>
  <c r="K104" i="26"/>
  <c r="H117" i="26"/>
  <c r="I117" i="26"/>
  <c r="J117" i="26"/>
  <c r="K117" i="26"/>
  <c r="C104" i="78"/>
  <c r="O104" i="78" s="1"/>
  <c r="G100" i="26"/>
  <c r="C95" i="78"/>
  <c r="G91" i="26"/>
  <c r="D42" i="78"/>
  <c r="C39" i="117" s="1"/>
  <c r="C42" i="78"/>
  <c r="O42" i="78" s="1"/>
  <c r="D47" i="78"/>
  <c r="C44" i="79" s="1"/>
  <c r="C47" i="78"/>
  <c r="O47" i="78" s="1"/>
  <c r="E45" i="78"/>
  <c r="D42" i="117" s="1"/>
  <c r="G42" i="117" s="1"/>
  <c r="C45" i="78"/>
  <c r="O45" i="78" s="1"/>
  <c r="E38" i="78"/>
  <c r="D35" i="117" s="1"/>
  <c r="G35" i="117" s="1"/>
  <c r="C38" i="78"/>
  <c r="B35" i="79" s="1"/>
  <c r="G35" i="79" s="1"/>
  <c r="D28" i="78"/>
  <c r="C25" i="79" s="1"/>
  <c r="C28" i="78"/>
  <c r="O28" i="78" s="1"/>
  <c r="G96" i="26"/>
  <c r="C100" i="78"/>
  <c r="O100" i="78" s="1"/>
  <c r="H109" i="26"/>
  <c r="I109" i="26"/>
  <c r="J109" i="26"/>
  <c r="K109" i="26"/>
  <c r="C96"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G33" i="26"/>
  <c r="B15" i="111"/>
  <c r="D15" i="111" s="1"/>
  <c r="G39" i="26"/>
  <c r="D12" i="79"/>
  <c r="D40" i="78"/>
  <c r="C37" i="117" s="1"/>
  <c r="E40" i="78"/>
  <c r="D37" i="79" s="1"/>
  <c r="G36" i="26"/>
  <c r="E68" i="78"/>
  <c r="D65" i="79" s="1"/>
  <c r="D76" i="78"/>
  <c r="C74" i="79" s="1"/>
  <c r="D264" i="115"/>
  <c r="D12" i="114"/>
  <c r="E49" i="78"/>
  <c r="D46" i="117" s="1"/>
  <c r="G46" i="117" s="1"/>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D75" i="78"/>
  <c r="C73" i="117" s="1"/>
  <c r="D66" i="78"/>
  <c r="C63" i="79" s="1"/>
  <c r="G71" i="26"/>
  <c r="J71" i="26" s="1"/>
  <c r="G43" i="26"/>
  <c r="D60" i="78"/>
  <c r="C57" i="117" s="1"/>
  <c r="D36" i="78"/>
  <c r="C33" i="79" s="1"/>
  <c r="G56" i="26"/>
  <c r="D63" i="78"/>
  <c r="C60" i="117" s="1"/>
  <c r="C9" i="79"/>
  <c r="D39" i="78"/>
  <c r="C36" i="79" s="1"/>
  <c r="G45" i="26"/>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E75" i="78"/>
  <c r="D73" i="117" s="1"/>
  <c r="G73" i="117" s="1"/>
  <c r="D21" i="111"/>
  <c r="D30" i="78"/>
  <c r="C27" i="117" s="1"/>
  <c r="G44" i="26"/>
  <c r="G30" i="26"/>
  <c r="D72" i="78"/>
  <c r="C70" i="117" s="1"/>
  <c r="D34" i="78"/>
  <c r="C31" i="117" s="1"/>
  <c r="E32" i="78"/>
  <c r="E35" i="78"/>
  <c r="D27" i="78"/>
  <c r="C24" i="79" s="1"/>
  <c r="G35" i="26"/>
  <c r="G65" i="26"/>
  <c r="H65" i="26" s="1"/>
  <c r="G28" i="26"/>
  <c r="G46" i="26"/>
  <c r="D69" i="78"/>
  <c r="C67" i="79" s="1"/>
  <c r="B70" i="79"/>
  <c r="G70" i="79" s="1"/>
  <c r="O27" i="78"/>
  <c r="C17" i="79"/>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D41" i="117"/>
  <c r="G41" i="117" s="1"/>
  <c r="A164" i="23"/>
  <c r="D19" i="79"/>
  <c r="O33" i="78"/>
  <c r="B30" i="117"/>
  <c r="B30" i="79"/>
  <c r="G30" i="79" s="1"/>
  <c r="E20" i="111"/>
  <c r="D20" i="111"/>
  <c r="C47" i="117"/>
  <c r="C47" i="79"/>
  <c r="C45" i="117"/>
  <c r="C64" i="117"/>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C32" i="117" l="1"/>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06" i="78" s="1"/>
  <c r="I102" i="26"/>
  <c r="J102" i="26"/>
  <c r="K102" i="26"/>
  <c r="H100" i="26"/>
  <c r="I100" i="26"/>
  <c r="G104" i="78" s="1"/>
  <c r="J100" i="26"/>
  <c r="K100" i="26"/>
  <c r="H93" i="26"/>
  <c r="F97" i="78" s="1"/>
  <c r="I93" i="26"/>
  <c r="G97" i="78" s="1"/>
  <c r="J93" i="26"/>
  <c r="K93" i="26"/>
  <c r="H101" i="26"/>
  <c r="I101" i="26"/>
  <c r="J101" i="26"/>
  <c r="K101" i="26"/>
  <c r="H90" i="26"/>
  <c r="I90" i="26"/>
  <c r="J90" i="26"/>
  <c r="K90" i="26"/>
  <c r="H95" i="26"/>
  <c r="F99" i="78" s="1"/>
  <c r="I95" i="26"/>
  <c r="J95" i="26"/>
  <c r="K95" i="26"/>
  <c r="H99" i="26"/>
  <c r="F103" i="78" s="1"/>
  <c r="I99" i="26"/>
  <c r="G103" i="78" s="1"/>
  <c r="J99" i="26"/>
  <c r="K99" i="26"/>
  <c r="H96" i="26"/>
  <c r="F100" i="78" s="1"/>
  <c r="I96" i="26"/>
  <c r="G100" i="78" s="1"/>
  <c r="J96" i="26"/>
  <c r="K96" i="26"/>
  <c r="H97" i="26"/>
  <c r="F101" i="78" s="1"/>
  <c r="I97" i="26"/>
  <c r="G101" i="78" s="1"/>
  <c r="J97" i="26"/>
  <c r="K97" i="26"/>
  <c r="H92" i="26"/>
  <c r="I92" i="26"/>
  <c r="J92" i="26"/>
  <c r="K92" i="26"/>
  <c r="H98" i="26"/>
  <c r="F102" i="78" s="1"/>
  <c r="I98" i="26"/>
  <c r="G102" i="78" s="1"/>
  <c r="J98" i="26"/>
  <c r="K98" i="26"/>
  <c r="H94" i="26"/>
  <c r="F98" i="78" s="1"/>
  <c r="I94" i="26"/>
  <c r="G98" i="78" s="1"/>
  <c r="J94" i="26"/>
  <c r="K94" i="26"/>
  <c r="F104" i="78"/>
  <c r="F96" i="78"/>
  <c r="F89" i="78"/>
  <c r="G96" i="78"/>
  <c r="G105" i="78"/>
  <c r="G99" i="78"/>
  <c r="G95"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F66" i="78" s="1"/>
  <c r="E62" i="117" s="1"/>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33" authorId="0">
      <text>
        <r>
          <rPr>
            <b/>
            <sz val="12"/>
            <color indexed="81"/>
            <rFont val="Times New Roman"/>
            <family val="1"/>
          </rPr>
          <t xml:space="preserve">Lưu ý: cáp hạ thế 0,6kV
</t>
        </r>
      </text>
    </comment>
    <comment ref="B1385" authorId="0">
      <text>
        <r>
          <rPr>
            <b/>
            <sz val="12"/>
            <color indexed="81"/>
            <rFont val="Times New Roman"/>
            <family val="1"/>
          </rPr>
          <t xml:space="preserve">Lưu ý: cáp hạ thế 0,6kV
</t>
        </r>
      </text>
    </comment>
    <comment ref="B1615" authorId="0">
      <text>
        <r>
          <rPr>
            <b/>
            <sz val="12"/>
            <color indexed="81"/>
            <rFont val="Times New Roman"/>
            <family val="1"/>
          </rPr>
          <t xml:space="preserve">Lưu ý: cáp hạ thế 0,6kV
</t>
        </r>
      </text>
    </comment>
    <comment ref="B1845" authorId="0">
      <text>
        <r>
          <rPr>
            <b/>
            <sz val="12"/>
            <color indexed="81"/>
            <rFont val="Times New Roman"/>
            <family val="1"/>
          </rPr>
          <t xml:space="preserve">Lưu ý: cáp hạ thế 0,6kV
</t>
        </r>
      </text>
    </comment>
    <comment ref="B2071" authorId="0">
      <text>
        <r>
          <rPr>
            <b/>
            <sz val="12"/>
            <color indexed="81"/>
            <rFont val="Times New Roman"/>
            <family val="1"/>
          </rPr>
          <t xml:space="preserve">Lưu ý: cáp hạ thế 0,6kV
</t>
        </r>
      </text>
    </comment>
    <comment ref="B2073" authorId="0">
      <text>
        <r>
          <rPr>
            <b/>
            <sz val="12"/>
            <color indexed="81"/>
            <rFont val="Times New Roman"/>
            <family val="1"/>
          </rPr>
          <t xml:space="preserve">Lưu ý: cáp hạ thế 0,6kV
</t>
        </r>
      </text>
    </comment>
    <comment ref="B2074" authorId="0">
      <text>
        <r>
          <rPr>
            <b/>
            <sz val="12"/>
            <color indexed="81"/>
            <rFont val="Times New Roman"/>
            <family val="1"/>
          </rPr>
          <t xml:space="preserve">Lưu ý: cáp hạ thế 0,6kV
</t>
        </r>
      </text>
    </comment>
    <comment ref="B2303"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authors>
    <author>Author</author>
  </authors>
  <commentList>
    <comment ref="G23" authorId="0">
      <text>
        <r>
          <rPr>
            <b/>
            <sz val="9"/>
            <color indexed="81"/>
            <rFont val="Tahoma"/>
            <family val="2"/>
          </rPr>
          <t>Author:</t>
        </r>
        <r>
          <rPr>
            <sz val="9"/>
            <color indexed="81"/>
            <rFont val="Tahoma"/>
            <family val="2"/>
          </rPr>
          <t xml:space="preserve">
Chưa có bản vẽ</t>
        </r>
      </text>
    </comment>
    <comment ref="H23" authorId="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<sst xmlns="http://schemas.openxmlformats.org/spreadsheetml/2006/main" count="17581" uniqueCount="5329">
  <si>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</si>
  <si>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</si>
  <si>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</si>
  <si>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</si>
  <si>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</si>
  <si>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</si>
  <si>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</si>
  <si>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</si>
  <si>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</si>
  <si>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</si>
  <si>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</si>
  <si>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</si>
  <si>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</si>
  <si>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</si>
  <si>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</si>
  <si>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</si>
  <si>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</si>
  <si>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</si>
  <si>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</si>
  <si>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</si>
  <si>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</si>
  <si>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</si>
  <si>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</si>
  <si>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</si>
  <si>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</si>
  <si>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</si>
  <si>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</si>
  <si>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</si>
  <si>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</si>
  <si>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</si>
  <si>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</si>
  <si>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</si>
  <si>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</si>
  <si>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</si>
  <si>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</si>
  <si>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</si>
  <si>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</si>
  <si>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</si>
  <si>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</si>
  <si>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</si>
  <si>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</si>
  <si>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</si>
  <si>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</si>
  <si>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</si>
  <si>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</si>
  <si>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</si>
  <si>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</si>
  <si>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</si>
  <si>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</si>
  <si>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</si>
  <si>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</si>
  <si>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</si>
  <si>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</si>
  <si>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</si>
  <si>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</si>
  <si>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</si>
  <si>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</si>
  <si>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</si>
  <si>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</si>
  <si>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</si>
  <si>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</si>
  <si>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</si>
  <si>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</si>
  <si>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</si>
  <si>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</si>
  <si>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</si>
  <si>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</si>
  <si>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</si>
  <si>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</si>
  <si>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</si>
  <si>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</si>
  <si>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</si>
  <si>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</si>
  <si>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</si>
  <si>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</si>
  <si>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</si>
  <si>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</si>
  <si>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</si>
  <si>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</si>
  <si>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</si>
  <si>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</si>
  <si>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</si>
  <si>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</si>
  <si>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</si>
  <si>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</si>
  <si>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</si>
  <si>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</si>
  <si>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</si>
  <si>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</si>
  <si>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</si>
  <si>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</si>
  <si>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</si>
  <si>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</si>
  <si>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</si>
  <si>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</si>
  <si>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</si>
  <si>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</si>
  <si>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</si>
  <si>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</si>
  <si>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</si>
  <si>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</si>
  <si>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</si>
  <si>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</si>
  <si>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</si>
  <si>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</si>
  <si>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</si>
  <si>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</si>
  <si>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</si>
  <si>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</si>
  <si>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</si>
  <si>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</si>
  <si>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</si>
  <si>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</si>
  <si>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</si>
  <si>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</si>
  <si>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</si>
  <si>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</si>
  <si>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</si>
  <si>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</si>
  <si>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</si>
  <si>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</si>
  <si>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</si>
  <si>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</si>
  <si>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</si>
  <si>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</si>
  <si>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</si>
  <si>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</si>
  <si>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</si>
  <si>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</si>
  <si>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</si>
  <si>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</si>
  <si>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</si>
  <si>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</si>
  <si>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</si>
  <si>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</si>
  <si>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</si>
  <si>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</si>
  <si>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</si>
  <si>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</si>
  <si>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</si>
  <si>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</si>
  <si>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</si>
  <si>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</si>
  <si>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</si>
  <si>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</si>
  <si>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</si>
  <si>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</si>
  <si>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</si>
  <si>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</si>
  <si>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</si>
  <si>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</si>
  <si>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</si>
  <si>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</si>
  <si>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</si>
  <si>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</si>
  <si>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</si>
  <si>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</si>
  <si>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</si>
  <si>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</si>
  <si>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</si>
  <si>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</si>
  <si>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</si>
  <si>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</si>
  <si>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</si>
  <si>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</si>
  <si>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</si>
  <si>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</si>
  <si>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</si>
  <si>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</si>
  <si>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</si>
  <si>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</si>
  <si>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</si>
  <si>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</si>
  <si>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</si>
  <si>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</si>
  <si>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</si>
  <si>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</si>
  <si>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</si>
  <si>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</si>
  <si>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</si>
  <si>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</si>
  <si>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</si>
  <si>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</si>
  <si>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</si>
  <si>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</si>
  <si>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</si>
  <si>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</si>
  <si>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</si>
  <si>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</si>
  <si>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</si>
  <si>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</si>
  <si>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</si>
  <si>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</si>
  <si>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</si>
  <si>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</si>
  <si>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</si>
  <si>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</si>
  <si>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</si>
  <si>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</si>
  <si>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</si>
  <si>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</si>
  <si>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</si>
  <si>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</si>
  <si>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</si>
  <si>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</si>
  <si>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</si>
  <si>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</si>
  <si>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</si>
  <si>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</si>
  <si>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</si>
  <si>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</si>
  <si>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</si>
  <si>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</si>
  <si>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</si>
  <si>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</si>
  <si>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</si>
  <si>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</si>
  <si>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</si>
  <si>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</si>
  <si>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</si>
  <si>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</si>
  <si>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</si>
  <si>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</si>
  <si>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</si>
  <si>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</si>
  <si>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</si>
  <si>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</si>
  <si>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</si>
  <si>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</si>
  <si>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</si>
  <si>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</si>
  <si>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</si>
  <si>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</si>
  <si>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</si>
  <si>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</si>
  <si>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</si>
  <si>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</si>
  <si>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</si>
  <si>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</si>
  <si>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</si>
  <si>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</si>
  <si>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</si>
  <si>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</si>
  <si>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</si>
  <si>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</si>
  <si>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</si>
  <si>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</si>
  <si>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</si>
  <si>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</si>
  <si>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</si>
  <si>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</si>
  <si>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</si>
  <si>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</si>
  <si>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</si>
  <si>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</si>
  <si>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</si>
  <si>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</si>
  <si>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</si>
  <si>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</si>
  <si>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</si>
  <si>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</si>
  <si>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</si>
  <si>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</si>
  <si>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</si>
  <si>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</si>
  <si>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</si>
  <si>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</si>
  <si>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</si>
  <si>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</si>
  <si>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</si>
  <si>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</si>
  <si>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</si>
  <si>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</si>
  <si>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</si>
  <si>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</si>
  <si>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</si>
  <si>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</si>
  <si>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</si>
  <si>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</si>
  <si>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</si>
  <si>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</si>
  <si>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</si>
  <si>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</si>
  <si>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</si>
  <si>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</si>
  <si>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</si>
  <si>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</si>
  <si>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</si>
  <si>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</si>
  <si>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</si>
  <si>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</si>
  <si>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</si>
  <si>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</si>
  <si>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</si>
  <si>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</si>
  <si>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</si>
  <si>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</si>
  <si>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</si>
  <si>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</si>
  <si>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</si>
  <si>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</si>
  <si>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</si>
  <si>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</si>
  <si>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</si>
  <si>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</si>
  <si>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</si>
  <si>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</si>
  <si>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</si>
  <si>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</si>
  <si>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</si>
  <si>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</si>
  <si>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</si>
  <si>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</si>
  <si>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</si>
  <si>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</si>
  <si>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</si>
  <si>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</si>
  <si>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</si>
  <si>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</si>
  <si>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</si>
  <si>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</si>
  <si>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</si>
  <si>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</si>
  <si>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</si>
  <si>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</si>
  <si>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</si>
  <si>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</si>
  <si>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</si>
  <si>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</si>
  <si>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</si>
  <si>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</si>
  <si>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</si>
  <si>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</si>
  <si>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</si>
  <si>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</si>
  <si>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</si>
  <si>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</si>
  <si>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</si>
  <si>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</si>
  <si>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</si>
  <si>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</si>
  <si>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</si>
  <si>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</si>
  <si>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</si>
  <si>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</si>
  <si>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</si>
  <si>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</si>
  <si>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</si>
  <si>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</si>
  <si>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</si>
  <si>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</si>
  <si>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</si>
  <si>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</si>
  <si>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</si>
  <si>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</si>
  <si>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</si>
  <si>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</si>
  <si>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</si>
  <si>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</si>
  <si>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</si>
  <si>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</si>
  <si>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</si>
  <si>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</si>
  <si>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</si>
  <si>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</si>
  <si>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</si>
  <si>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</si>
  <si>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</si>
  <si>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</si>
  <si>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</si>
  <si>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</si>
  <si>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</si>
  <si>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</si>
  <si>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</si>
  <si>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</si>
  <si>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</si>
  <si>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</si>
  <si>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</si>
  <si>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</si>
  <si>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</si>
  <si>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</si>
  <si>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</si>
  <si>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</si>
  <si>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</si>
  <si>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</si>
  <si>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</si>
  <si>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</si>
  <si>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</si>
  <si>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</si>
  <si>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</si>
  <si>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</si>
  <si>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</si>
  <si>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</si>
  <si>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</si>
  <si>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</si>
  <si>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</si>
  <si>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</si>
  <si>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</si>
  <si>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</si>
  <si>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</si>
  <si>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</si>
  <si>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</si>
  <si>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</si>
  <si>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</si>
  <si>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</si>
  <si>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</si>
  <si>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</si>
  <si>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</si>
  <si>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</si>
  <si>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</si>
  <si>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</si>
  <si>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</si>
  <si>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</si>
  <si>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</si>
  <si>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</si>
  <si>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</si>
  <si>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</si>
  <si>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</si>
  <si>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</si>
  <si>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</si>
  <si>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</si>
  <si>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</si>
  <si>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</si>
  <si>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</si>
  <si>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</si>
  <si>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</si>
  <si>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</si>
  <si>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</si>
  <si>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</si>
  <si>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</si>
  <si>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</si>
  <si>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</si>
  <si>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</si>
  <si>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</si>
  <si>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</si>
  <si>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</si>
  <si>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</si>
  <si>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</si>
  <si>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</si>
  <si>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</si>
  <si>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</si>
  <si>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</si>
  <si>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</si>
  <si>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</si>
  <si>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</si>
  <si>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</si>
  <si>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</si>
  <si>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</si>
  <si>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</si>
  <si>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</si>
  <si>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</si>
  <si>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</si>
  <si>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</si>
  <si>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</si>
  <si>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</si>
  <si>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</si>
  <si>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</si>
  <si>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</si>
  <si>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</si>
  <si>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</si>
  <si>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</si>
  <si>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</si>
  <si>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</si>
  <si>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</si>
  <si>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</si>
  <si>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</si>
  <si>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</si>
  <si>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</si>
  <si>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</si>
  <si>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</si>
  <si>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</si>
  <si>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</si>
  <si>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</si>
  <si>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</si>
  <si>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</si>
  <si>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</si>
  <si>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</si>
  <si>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</si>
  <si>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</si>
  <si>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</si>
  <si>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</si>
  <si>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</si>
  <si>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</si>
  <si>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</si>
  <si>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</si>
  <si>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</si>
  <si>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</si>
  <si>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</si>
  <si>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</si>
  <si>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</si>
  <si>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</si>
  <si>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</si>
  <si>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</si>
  <si>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</si>
  <si>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</si>
  <si>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</si>
  <si>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</si>
  <si>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</si>
  <si>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</si>
  <si>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</si>
  <si>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</si>
  <si>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</si>
  <si>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</si>
  <si>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</si>
  <si>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</si>
  <si>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</si>
  <si>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</si>
  <si>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</si>
  <si>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</si>
  <si>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</si>
  <si>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</si>
  <si>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</si>
  <si>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</si>
  <si>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</si>
  <si>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</si>
  <si>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</si>
  <si>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</si>
  <si>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</si>
  <si>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</si>
  <si>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</si>
  <si>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</si>
  <si>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</si>
  <si>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</si>
  <si>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</si>
  <si>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</si>
  <si>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</si>
  <si>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</si>
  <si>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</si>
  <si>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</si>
  <si>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</si>
  <si>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</si>
  <si>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</si>
  <si>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</si>
  <si>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</si>
  <si>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</si>
  <si>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</si>
  <si>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</si>
  <si>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</si>
  <si>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</si>
  <si>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</si>
  <si>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</si>
  <si>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</si>
  <si>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</si>
  <si>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</si>
  <si>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</si>
  <si>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</si>
  <si>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</si>
  <si>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</si>
  <si>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</si>
  <si>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</si>
  <si>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</si>
  <si>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</si>
  <si>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</si>
  <si>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</si>
  <si>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</si>
  <si>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</si>
  <si>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</si>
  <si>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</si>
  <si>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</si>
  <si>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</si>
  <si>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</si>
  <si>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</si>
  <si>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</si>
  <si>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</si>
  <si>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</si>
  <si>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</si>
  <si>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</si>
  <si>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</si>
  <si>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</si>
  <si>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</si>
  <si>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</si>
  <si>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</si>
  <si>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</si>
  <si>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</si>
  <si>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</si>
  <si>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</si>
  <si>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</si>
  <si>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</si>
  <si>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</si>
  <si>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</si>
  <si>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</si>
  <si>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</si>
  <si>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</si>
  <si>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</si>
  <si>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</si>
  <si>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</si>
  <si>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</si>
  <si>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</si>
  <si>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</si>
  <si>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</si>
  <si>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</si>
  <si>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</si>
  <si>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</si>
  <si>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</si>
  <si>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</si>
  <si>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</si>
  <si>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</si>
  <si>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</si>
  <si>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</si>
  <si>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</si>
  <si>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</si>
  <si>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</si>
  <si>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</si>
  <si>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</si>
  <si>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</si>
  <si>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</si>
  <si>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</si>
  <si>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</si>
  <si>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</si>
  <si>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</si>
  <si>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</si>
  <si>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</si>
  <si>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</si>
  <si>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</si>
  <si>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</si>
  <si>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</si>
  <si>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</si>
  <si>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</si>
  <si>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</si>
  <si>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</si>
  <si>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</si>
  <si>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</si>
  <si>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</si>
  <si>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</si>
  <si>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</si>
  <si>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</si>
  <si>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</si>
  <si>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</si>
  <si>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</si>
  <si>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</si>
  <si>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</si>
  <si>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</si>
  <si>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</si>
  <si>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</si>
  <si>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</si>
  <si>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</si>
  <si>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</si>
  <si>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</si>
  <si>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</si>
  <si>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</si>
  <si>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</si>
  <si>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</si>
  <si>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</si>
  <si>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</si>
  <si>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</si>
  <si>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</si>
  <si>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</si>
  <si>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</si>
  <si>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</si>
  <si>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</si>
  <si>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</si>
  <si>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</si>
  <si>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</si>
  <si>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</si>
  <si>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</si>
  <si>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</si>
  <si>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</si>
  <si>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</si>
  <si>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</si>
  <si>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</si>
  <si>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</si>
  <si>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</si>
  <si>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</si>
  <si>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</si>
  <si>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</si>
  <si>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</si>
  <si>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</si>
  <si>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</si>
  <si>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</si>
  <si>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</si>
  <si>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</si>
  <si>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</si>
  <si>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</si>
  <si>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</si>
  <si>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</si>
  <si>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</si>
  <si>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</si>
  <si>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</si>
  <si>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</si>
  <si>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</si>
  <si>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</si>
  <si>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</si>
  <si>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</si>
  <si>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</si>
  <si>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</si>
  <si>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</si>
  <si>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</si>
  <si>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</si>
  <si>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</si>
  <si>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</si>
  <si>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</si>
  <si>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</si>
  <si>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</si>
  <si>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</si>
  <si>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</si>
  <si>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</si>
  <si>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</si>
  <si>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</si>
  <si>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</si>
  <si>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</si>
  <si>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</si>
  <si>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</si>
  <si>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</si>
  <si>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</si>
  <si>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</si>
  <si>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</si>
  <si>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</si>
  <si>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</si>
  <si>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</si>
  <si>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</si>
  <si>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</si>
  <si>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</si>
  <si>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</si>
  <si>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</si>
  <si>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</si>
  <si>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</si>
  <si>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</si>
  <si>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</si>
  <si>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</si>
  <si>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</si>
  <si>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</si>
  <si>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</si>
  <si>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</si>
  <si>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</si>
  <si>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</si>
  <si>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</si>
  <si>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</si>
  <si>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</si>
  <si>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</si>
  <si>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</si>
  <si>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</si>
  <si>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</si>
  <si>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</si>
  <si>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</si>
  <si>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</si>
  <si>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</si>
  <si>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</si>
  <si>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</si>
  <si>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</si>
  <si>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</si>
  <si>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</si>
  <si>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</si>
  <si>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</si>
  <si>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</si>
  <si>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</si>
  <si>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</si>
  <si>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</si>
  <si>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</si>
  <si>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</si>
  <si>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</si>
  <si>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</si>
  <si>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</si>
  <si>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</si>
  <si>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</si>
  <si>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</si>
  <si>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</si>
  <si>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</si>
  <si>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</si>
  <si>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</si>
  <si>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</si>
  <si>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</si>
  <si>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</si>
  <si>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</si>
  <si>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</si>
  <si>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</si>
  <si>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</si>
  <si>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</si>
  <si>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</si>
  <si>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</si>
  <si>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</si>
  <si>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</si>
  <si>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</si>
  <si>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</si>
  <si>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</si>
  <si>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</si>
  <si>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</si>
  <si>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</si>
  <si>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</si>
  <si>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</si>
  <si>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</si>
  <si>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</si>
  <si>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</si>
  <si>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</si>
  <si>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</si>
  <si>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</si>
  <si>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</si>
  <si>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</si>
  <si>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</si>
  <si>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</si>
  <si>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</si>
  <si>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</si>
  <si>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</si>
  <si>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</si>
  <si>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</si>
  <si>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</si>
  <si>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</si>
  <si>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</si>
  <si>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</si>
  <si>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</si>
  <si>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</si>
  <si>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</si>
  <si>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</si>
  <si>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</si>
  <si>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</si>
  <si>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</si>
  <si>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</si>
  <si>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</si>
  <si>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</si>
  <si>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</si>
  <si>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</si>
  <si>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</si>
  <si>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</si>
  <si>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</si>
  <si>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</si>
  <si>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</si>
  <si>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</si>
  <si>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</si>
  <si>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</si>
  <si>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</si>
  <si>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</si>
  <si>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</si>
  <si>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</si>
  <si>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</si>
  <si>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</si>
  <si>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</si>
  <si>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</si>
  <si>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</si>
  <si>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</si>
  <si>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</si>
  <si>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</si>
  <si>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</si>
  <si>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</si>
  <si>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</si>
  <si>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</si>
  <si>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</si>
  <si>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</si>
  <si>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</si>
  <si>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</si>
  <si>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</si>
  <si>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</si>
  <si>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</si>
  <si>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</si>
  <si>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</si>
  <si>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</si>
  <si>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</si>
  <si>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</si>
  <si>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</si>
  <si>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</si>
  <si>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</si>
  <si>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</si>
  <si>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</si>
  <si>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</si>
  <si>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</si>
  <si>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</si>
  <si>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</si>
  <si>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</si>
  <si>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</si>
  <si>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</si>
  <si>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</si>
  <si>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</si>
  <si>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</si>
  <si>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</si>
  <si>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</si>
  <si>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</si>
  <si>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</si>
  <si>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</si>
  <si>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</si>
  <si>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</si>
  <si>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</si>
  <si>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</si>
  <si>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</si>
  <si>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</si>
  <si>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</si>
  <si>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</si>
  <si>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</si>
  <si>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</si>
  <si>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</si>
  <si>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</si>
  <si>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</si>
  <si>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</si>
  <si>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</si>
  <si>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</si>
  <si>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</si>
  <si>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</si>
  <si>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</si>
  <si>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</si>
  <si>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</si>
  <si>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</si>
  <si>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</si>
  <si>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</si>
  <si>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</si>
  <si>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</si>
  <si>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</si>
  <si>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</si>
  <si>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</si>
  <si>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</si>
  <si>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</si>
  <si>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</si>
  <si>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</si>
  <si>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</si>
  <si>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</si>
  <si>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</si>
  <si>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</si>
  <si>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</si>
  <si>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</si>
  <si>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</si>
  <si>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</si>
  <si>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</si>
  <si>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</si>
  <si>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</si>
  <si>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</si>
  <si>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</si>
  <si>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</si>
  <si>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</si>
  <si>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</si>
  <si>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</si>
  <si>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</si>
  <si>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</si>
  <si>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</si>
  <si>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</si>
  <si>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</si>
  <si>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</si>
  <si>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</si>
  <si>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</si>
  <si>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</si>
  <si>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</si>
  <si>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</si>
  <si>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</si>
  <si>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</si>
  <si>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</si>
  <si>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</si>
  <si>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</si>
  <si>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</si>
  <si>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</si>
  <si>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</si>
  <si>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</si>
  <si>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</si>
  <si>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</si>
  <si>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</si>
  <si>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</si>
  <si>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</si>
  <si>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</si>
  <si>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</si>
  <si>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</si>
  <si>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</si>
  <si>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</si>
  <si>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</si>
  <si>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</si>
  <si>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</si>
  <si>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</si>
  <si>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</si>
  <si>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</si>
  <si>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</si>
  <si>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</si>
  <si>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</si>
  <si>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</si>
  <si>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</si>
  <si>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</si>
  <si>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</si>
  <si>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</si>
  <si>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</si>
  <si>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</si>
  <si>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</si>
  <si>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</si>
  <si>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</si>
  <si>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</si>
  <si>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</si>
  <si>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</si>
  <si>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</si>
  <si>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</si>
  <si>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</si>
  <si>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</si>
  <si>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</si>
  <si>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</si>
  <si>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</si>
  <si>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</si>
  <si>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</si>
  <si>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</si>
  <si>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</si>
  <si>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</si>
  <si>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</si>
  <si>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</si>
  <si>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</si>
  <si>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</si>
  <si>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</si>
  <si>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</si>
  <si>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</si>
  <si>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</si>
  <si>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</si>
  <si>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</si>
  <si>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</si>
  <si>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</si>
  <si>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</si>
  <si>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</si>
  <si>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</si>
  <si>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</si>
  <si>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</si>
  <si>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</si>
  <si>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</si>
  <si>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</si>
  <si>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</si>
  <si>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</si>
  <si>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</si>
  <si>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</si>
  <si>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</si>
  <si>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</si>
  <si>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</si>
  <si>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</si>
  <si>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</si>
  <si>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</si>
  <si>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</si>
  <si>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</si>
  <si>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</si>
  <si>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</si>
  <si>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</si>
  <si>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</si>
  <si>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</si>
  <si>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</si>
  <si>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</si>
  <si>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</si>
  <si>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</si>
  <si>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</si>
  <si>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</si>
  <si>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</si>
  <si>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</si>
  <si>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</si>
  <si>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</si>
  <si>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</si>
  <si>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</si>
  <si>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</si>
  <si>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</si>
  <si>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</si>
  <si>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</si>
  <si>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</si>
  <si>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</si>
  <si>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</si>
  <si>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</si>
  <si>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</si>
  <si>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</si>
  <si>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</si>
  <si>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</si>
  <si>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</si>
  <si>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</si>
  <si>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</si>
  <si>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</si>
  <si>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</si>
  <si>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</si>
  <si>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</si>
  <si>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</si>
  <si>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</si>
  <si>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</si>
  <si>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</si>
  <si>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</si>
  <si>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</si>
  <si>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</si>
  <si>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</si>
  <si>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</si>
  <si>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</si>
  <si>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</si>
  <si>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</si>
  <si>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</si>
  <si>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</si>
  <si>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</si>
  <si>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</si>
  <si>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</si>
  <si>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</si>
  <si>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</si>
  <si>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</si>
  <si>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</si>
  <si>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</si>
  <si>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</si>
  <si>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</si>
  <si>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</si>
  <si>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</si>
  <si>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</si>
  <si>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</si>
  <si>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</si>
  <si>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</si>
  <si>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</si>
  <si>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</si>
  <si>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</si>
  <si>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</si>
  <si>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</si>
  <si>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</si>
  <si>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</si>
  <si>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</si>
  <si>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</si>
  <si>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</si>
  <si>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</si>
  <si>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</si>
  <si>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</si>
  <si>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</si>
  <si>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</si>
  <si>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</si>
  <si>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</si>
  <si>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</si>
  <si>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</si>
  <si>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</si>
  <si>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</si>
  <si>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</si>
  <si>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</si>
  <si>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</si>
  <si>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</si>
  <si>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</si>
  <si>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</si>
  <si>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</si>
  <si>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</si>
  <si>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</si>
  <si>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</si>
  <si>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</si>
  <si>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</si>
  <si>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</si>
  <si>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</si>
  <si>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</si>
  <si>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</si>
  <si>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</si>
  <si>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</si>
  <si>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</si>
  <si>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</si>
  <si>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</si>
  <si>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</si>
  <si>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</si>
  <si>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</si>
  <si>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</si>
  <si>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</si>
  <si>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</si>
  <si>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</si>
  <si>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</si>
  <si>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</si>
  <si>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</si>
  <si>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</si>
  <si>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</si>
  <si>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</si>
  <si>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</si>
  <si>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</si>
  <si>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</si>
  <si>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</si>
  <si>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</si>
  <si>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</si>
  <si>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</si>
  <si>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</si>
  <si>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</si>
  <si>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</si>
  <si>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</si>
  <si>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</si>
  <si>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</si>
  <si>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</si>
  <si>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</si>
  <si>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</si>
  <si>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</si>
  <si>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</si>
  <si>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</si>
  <si>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</si>
  <si>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</si>
  <si>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</si>
  <si>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</si>
  <si>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</si>
  <si>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</si>
  <si>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</si>
  <si>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</si>
  <si>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</si>
  <si>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</si>
  <si>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</si>
  <si>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</si>
  <si>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</si>
  <si>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</si>
  <si>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</si>
  <si>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</si>
  <si>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</si>
  <si>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</si>
  <si>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</si>
  <si>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</si>
  <si>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</si>
  <si>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</si>
  <si>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</si>
  <si>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</si>
  <si>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</si>
  <si>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</si>
  <si>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</si>
  <si>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</si>
  <si>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</si>
  <si>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</si>
  <si>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</si>
  <si>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</si>
  <si>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</si>
  <si>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</si>
  <si>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</si>
  <si>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</si>
  <si>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</si>
  <si>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</si>
  <si>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</si>
  <si>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</si>
  <si>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</si>
  <si>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</si>
  <si>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</si>
  <si>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</si>
  <si>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</si>
  <si>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</si>
  <si>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</si>
  <si>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</si>
  <si>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</si>
  <si>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</si>
  <si>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</si>
  <si>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</si>
  <si>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</si>
  <si>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</si>
  <si>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</si>
  <si>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</si>
  <si>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</si>
  <si>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</si>
  <si>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</si>
  <si>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</si>
  <si>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</si>
  <si>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</si>
  <si>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</si>
  <si>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</si>
  <si>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</si>
  <si>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</si>
  <si>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</si>
  <si>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</si>
  <si>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</si>
  <si>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</si>
  <si>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</si>
  <si>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</si>
  <si>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</si>
  <si>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</si>
  <si>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</si>
  <si>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</si>
  <si>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</si>
  <si>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</si>
  <si>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</si>
  <si>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</si>
  <si>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</si>
  <si>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</si>
  <si>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</si>
  <si>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</si>
  <si>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</si>
  <si>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</si>
  <si>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</si>
  <si>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</si>
  <si>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</si>
  <si>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</si>
  <si>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</si>
  <si>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</si>
  <si>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</si>
  <si>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</si>
  <si>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</si>
  <si>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</si>
  <si>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</si>
  <si>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</si>
  <si>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</si>
  <si>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</si>
  <si>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</si>
  <si>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</si>
  <si>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</si>
  <si>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</si>
  <si>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</si>
  <si>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</si>
  <si>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</si>
  <si>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</si>
  <si>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</si>
  <si>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</si>
  <si>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</si>
  <si>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</si>
  <si>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</si>
  <si>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</si>
  <si>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</si>
  <si>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</si>
  <si>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</si>
  <si>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</si>
  <si>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</si>
  <si>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</si>
  <si>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</si>
  <si>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</si>
  <si>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</si>
  <si>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</si>
  <si>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</si>
  <si>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</si>
  <si>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</si>
  <si>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</si>
  <si>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</si>
  <si>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</si>
  <si>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</si>
  <si>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</si>
  <si>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</si>
  <si>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</si>
  <si>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</si>
  <si>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</si>
  <si>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</si>
  <si>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</si>
  <si>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</si>
  <si>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</si>
  <si>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</si>
  <si>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</si>
  <si>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</si>
  <si>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</si>
  <si>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</si>
  <si>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</si>
  <si>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</si>
  <si>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</si>
  <si>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</si>
  <si>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</si>
  <si>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</si>
  <si>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</si>
  <si>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</si>
  <si>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</si>
  <si>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</si>
  <si>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</si>
  <si>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</si>
  <si>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</si>
  <si>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</si>
  <si>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</si>
  <si>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</si>
  <si>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</si>
  <si>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</si>
  <si>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</si>
  <si>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</si>
  <si>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</si>
  <si>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</si>
  <si>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</si>
  <si>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</si>
  <si>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</si>
  <si>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</si>
  <si>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</si>
  <si>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</si>
  <si>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</si>
  <si>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</si>
  <si>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</si>
  <si>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</si>
  <si>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</si>
  <si>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</si>
  <si>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</si>
  <si>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</si>
  <si>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</si>
  <si>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</si>
  <si>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</si>
  <si>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</si>
  <si>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</si>
  <si>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</si>
  <si>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</si>
  <si>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</si>
  <si>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</si>
  <si>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</si>
  <si>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</si>
  <si>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</si>
  <si>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</si>
  <si>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</si>
  <si>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</si>
  <si>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</si>
  <si>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</si>
  <si>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</si>
  <si>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</si>
  <si>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</si>
  <si>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</si>
  <si>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</si>
  <si>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</si>
  <si>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</si>
  <si>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</si>
  <si>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</si>
  <si>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</si>
  <si>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</si>
  <si>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</si>
  <si>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</si>
  <si>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</si>
  <si>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</si>
  <si>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</si>
  <si>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</si>
  <si>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</si>
  <si>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</si>
  <si>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</si>
  <si>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</si>
  <si>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</si>
  <si>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</si>
  <si>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</si>
  <si>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</si>
  <si>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</si>
  <si>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</si>
  <si>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</si>
  <si>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</si>
  <si>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</si>
  <si>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</si>
  <si>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</si>
  <si>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</si>
  <si>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</si>
  <si>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</si>
  <si>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</si>
  <si>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</si>
  <si>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</si>
  <si>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</si>
  <si>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</si>
  <si>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</si>
  <si>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</si>
  <si>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</si>
  <si>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</si>
  <si>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</si>
  <si>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</si>
  <si>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</si>
  <si>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</si>
  <si>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</si>
  <si>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</si>
  <si>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</si>
  <si>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</si>
  <si>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</si>
  <si>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</si>
  <si>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</si>
  <si>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</si>
  <si>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</si>
  <si>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</si>
  <si>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</si>
  <si>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</si>
  <si>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</si>
  <si>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</si>
  <si>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</si>
  <si>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</si>
  <si>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</si>
  <si>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</si>
  <si>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</si>
  <si>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</si>
  <si>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</si>
  <si>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</si>
  <si>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</si>
  <si>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</si>
  <si>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</si>
  <si>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</si>
  <si>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</si>
  <si>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</si>
  <si>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</si>
  <si>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</si>
  <si>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</si>
  <si>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</si>
  <si>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</si>
  <si>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</si>
  <si>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</si>
  <si>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</si>
  <si>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</si>
  <si>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</si>
  <si>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</si>
  <si>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</si>
  <si>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</si>
  <si>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</si>
  <si>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</si>
  <si>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</si>
  <si>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</si>
  <si>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</si>
  <si>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</si>
  <si>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</si>
  <si>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</si>
  <si>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</si>
  <si>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</si>
  <si>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</si>
  <si>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</si>
  <si>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</si>
  <si>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</si>
  <si>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</si>
  <si>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</si>
  <si>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</si>
  <si>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</si>
  <si>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</si>
  <si>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</si>
  <si>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</si>
  <si>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</si>
  <si>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</si>
  <si>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</si>
  <si>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</si>
  <si>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</si>
  <si>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</si>
  <si>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</si>
  <si>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</si>
  <si>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</si>
  <si>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</si>
  <si>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</si>
  <si>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</si>
  <si>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</si>
  <si>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</si>
  <si>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</si>
  <si>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</si>
  <si>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</si>
  <si>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</si>
  <si>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</si>
  <si>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</si>
  <si>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</si>
  <si>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</si>
  <si>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</si>
  <si>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</si>
  <si>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</si>
  <si>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</si>
  <si>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</si>
  <si>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</si>
  <si>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</si>
  <si>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</si>
  <si>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</si>
  <si>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</si>
  <si>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</si>
  <si>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</si>
  <si>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</si>
  <si>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</si>
  <si>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</si>
  <si>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</si>
  <si>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</si>
  <si>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</si>
  <si>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</si>
  <si>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</si>
  <si>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</si>
  <si>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</si>
  <si>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</si>
  <si>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</si>
  <si>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</si>
  <si>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</si>
  <si>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</si>
  <si>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</si>
  <si>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</si>
  <si>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</si>
  <si>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</si>
  <si>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</si>
  <si>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</si>
  <si>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</si>
  <si>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</si>
  <si>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</si>
  <si>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</si>
  <si>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</si>
  <si>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</si>
  <si>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</si>
  <si>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</si>
  <si>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</si>
  <si>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</si>
  <si>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</si>
  <si>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</si>
  <si>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</si>
  <si>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</si>
  <si>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</si>
  <si>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</si>
  <si>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</si>
  <si>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</si>
  <si>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</si>
  <si>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</si>
  <si>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</si>
  <si>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</si>
  <si>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</si>
  <si>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</si>
  <si>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</si>
  <si>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</si>
  <si>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</si>
  <si>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</si>
  <si>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</si>
  <si>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</si>
  <si>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</si>
  <si>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</si>
  <si>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</si>
  <si>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</si>
  <si>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</si>
  <si>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</si>
  <si>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</si>
  <si>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</si>
  <si>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</si>
  <si>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</si>
  <si>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</si>
  <si>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</si>
  <si>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</si>
  <si>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</si>
  <si>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</si>
  <si>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</si>
  <si>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</si>
  <si>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</si>
  <si>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</si>
  <si>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</si>
  <si>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</si>
  <si>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</si>
  <si>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</si>
  <si>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</si>
  <si>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</si>
  <si>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</si>
  <si>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</si>
  <si>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</si>
  <si>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</si>
  <si>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</si>
  <si>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</si>
  <si>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</si>
  <si>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</si>
  <si>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</si>
  <si>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</si>
  <si>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</si>
  <si>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</si>
  <si>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</si>
  <si>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</si>
  <si>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</si>
  <si>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</si>
  <si>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</si>
  <si>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</si>
  <si>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</si>
  <si>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</si>
  <si>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</si>
  <si>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</si>
  <si>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</si>
  <si>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</si>
  <si>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</si>
  <si>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</si>
  <si>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</si>
  <si>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</si>
  <si>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</si>
  <si>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</si>
  <si>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</si>
  <si>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</si>
  <si>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</si>
  <si>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</si>
  <si>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</si>
  <si>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</si>
  <si>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</si>
  <si>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</si>
  <si>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</si>
  <si>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</si>
  <si>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</si>
  <si>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</si>
  <si>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</si>
  <si>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</si>
  <si>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</si>
  <si>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</si>
  <si>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</si>
  <si>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</si>
  <si>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</si>
  <si>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</si>
  <si>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</si>
  <si>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</si>
  <si>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</si>
  <si>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</si>
  <si>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</si>
  <si>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</si>
  <si>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</si>
  <si>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</si>
  <si>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</si>
  <si>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</si>
  <si>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</si>
  <si>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</si>
  <si>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</si>
  <si>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</si>
  <si>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</si>
  <si>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</si>
  <si>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</si>
  <si>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</si>
  <si>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</si>
  <si>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</si>
  <si>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</si>
  <si>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</si>
  <si>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</si>
  <si>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</si>
  <si>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</si>
  <si>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</si>
  <si>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</si>
  <si>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</si>
  <si>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</si>
  <si>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</si>
  <si>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</si>
  <si>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</si>
  <si>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</si>
  <si>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</si>
  <si>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</si>
  <si>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</si>
  <si>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</si>
  <si>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</si>
  <si>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</si>
  <si>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</si>
  <si>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</si>
  <si>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</si>
  <si>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</si>
  <si>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</si>
  <si>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</si>
  <si>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</si>
  <si>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</si>
  <si>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</si>
  <si>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</si>
  <si>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</si>
  <si>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</si>
  <si>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</si>
  <si>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</si>
  <si>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</si>
  <si>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</si>
  <si>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</si>
  <si>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</si>
  <si>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</si>
  <si>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</si>
  <si>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</si>
  <si>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</si>
  <si>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</si>
  <si>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</si>
  <si>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</si>
  <si>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</si>
  <si>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</si>
  <si>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</si>
  <si>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</si>
  <si>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</si>
  <si>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</si>
  <si>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</si>
  <si>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</si>
  <si>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</si>
  <si>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</si>
  <si>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</si>
  <si>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</si>
  <si>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</si>
  <si>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</si>
  <si>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</si>
  <si>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</si>
  <si>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</si>
  <si>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</si>
  <si>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</si>
  <si>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</si>
  <si>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</si>
  <si>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</si>
  <si>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</si>
  <si>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</si>
  <si>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</si>
  <si>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</si>
  <si>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</si>
  <si>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</si>
  <si>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</si>
  <si>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</si>
  <si>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</si>
  <si>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</si>
  <si>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</si>
  <si>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</si>
  <si>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</si>
  <si>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</si>
  <si>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</si>
  <si>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</si>
  <si>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</si>
  <si>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</si>
  <si>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</si>
  <si>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</si>
  <si>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</si>
  <si>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</si>
  <si>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</si>
  <si>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</si>
  <si>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</si>
  <si>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</si>
  <si>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</si>
  <si>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</si>
  <si>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</si>
  <si>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</si>
  <si>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</si>
  <si>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</si>
  <si>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</si>
  <si>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</si>
  <si>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</si>
  <si>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</si>
  <si>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</si>
  <si>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</si>
  <si>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</si>
  <si>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</si>
  <si>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</si>
  <si>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</si>
  <si>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</si>
  <si>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</si>
  <si>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</si>
  <si>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</si>
  <si>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</si>
  <si>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</si>
  <si>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</si>
  <si>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</si>
  <si>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</si>
  <si>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</si>
  <si>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</si>
  <si>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</si>
  <si>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</si>
  <si>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</si>
  <si>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</si>
  <si>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</si>
  <si>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</si>
  <si>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</si>
  <si>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</si>
  <si>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</si>
  <si>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</si>
  <si>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</si>
  <si>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</si>
  <si>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</si>
  <si>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</si>
  <si>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</si>
  <si>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</si>
  <si>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</si>
  <si>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</si>
  <si>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</si>
  <si>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</si>
  <si>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</si>
  <si>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</si>
  <si>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</si>
  <si>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</si>
  <si>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</si>
  <si>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</si>
  <si>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</si>
  <si>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</si>
  <si>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</si>
  <si>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</si>
  <si>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</si>
  <si>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</si>
  <si>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</si>
  <si>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</si>
  <si>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</si>
  <si>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</si>
  <si>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</si>
  <si>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</si>
  <si>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</si>
  <si>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</si>
  <si>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</si>
  <si>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</si>
  <si>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</si>
  <si>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</si>
  <si>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</si>
  <si>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</si>
  <si>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</si>
  <si>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</si>
  <si>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</si>
  <si>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</si>
  <si>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</si>
  <si>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</si>
  <si>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</si>
  <si>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</si>
  <si>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</si>
  <si>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</si>
  <si>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</si>
  <si>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</si>
  <si>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</si>
  <si>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</si>
  <si>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</si>
  <si>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</si>
  <si>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</si>
  <si>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</si>
  <si>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</si>
  <si>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</si>
  <si>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</si>
  <si>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</si>
  <si>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</si>
  <si>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</si>
  <si>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</si>
  <si>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</si>
  <si>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</si>
  <si>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</si>
  <si>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</si>
  <si>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</si>
  <si>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</si>
  <si>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</si>
  <si>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</si>
  <si>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</si>
  <si>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</si>
  <si>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</si>
  <si>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</si>
  <si>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</si>
  <si>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</si>
  <si>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</si>
  <si>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</si>
  <si>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</si>
  <si>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</si>
  <si>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</si>
  <si>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</si>
  <si>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</si>
  <si>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</si>
  <si>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</si>
  <si>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</si>
  <si>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</si>
  <si>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</si>
  <si>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</si>
  <si>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</si>
  <si>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</si>
  <si>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</si>
  <si>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</si>
  <si>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</si>
  <si>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</si>
  <si>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</si>
  <si>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</si>
  <si>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</si>
  <si>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</si>
  <si>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</si>
  <si>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</si>
  <si>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</si>
  <si>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</si>
  <si>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</si>
  <si>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</si>
  <si>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</si>
  <si>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</si>
  <si>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</si>
  <si>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</si>
  <si>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</si>
  <si>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</si>
  <si>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</si>
  <si>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</si>
  <si>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</si>
  <si>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</si>
  <si>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</si>
  <si>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</si>
  <si>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</si>
  <si>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</si>
  <si>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</si>
  <si>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</si>
  <si>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</si>
  <si>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</si>
  <si>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</si>
  <si>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</si>
  <si>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</si>
  <si>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</si>
  <si>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</si>
  <si>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</si>
  <si>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</si>
  <si>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</si>
  <si>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</si>
  <si>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</si>
  <si>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</si>
  <si>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</si>
  <si>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</si>
  <si>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</si>
  <si>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</si>
  <si>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</si>
  <si>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</si>
  <si>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</si>
  <si>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</si>
  <si>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</si>
  <si>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</si>
  <si>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</si>
  <si>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</si>
  <si>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</si>
  <si>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</si>
  <si>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</si>
  <si>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</si>
  <si>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</si>
  <si>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</si>
  <si>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</si>
  <si>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</si>
  <si>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</si>
  <si>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</si>
  <si>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</si>
  <si>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</si>
  <si>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</si>
  <si>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</si>
  <si>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</si>
  <si>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</si>
  <si>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</si>
  <si>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</si>
  <si>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</si>
  <si>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</si>
  <si>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</si>
  <si>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</si>
  <si>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</si>
  <si>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</si>
  <si>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</si>
  <si>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</si>
  <si>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</si>
  <si>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</si>
  <si>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</si>
  <si>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</si>
  <si>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</si>
  <si>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</si>
  <si>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</si>
  <si>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</si>
  <si>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</si>
  <si>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</si>
  <si>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</si>
  <si>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</si>
  <si>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</si>
  <si>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</si>
  <si>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</si>
  <si>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</si>
  <si>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</si>
  <si>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</si>
  <si>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</si>
  <si>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</si>
  <si>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</si>
  <si>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</si>
  <si>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</si>
  <si>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</si>
  <si>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</si>
  <si>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</si>
  <si>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</si>
  <si>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</si>
  <si>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</si>
  <si>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</si>
  <si>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</si>
  <si>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</si>
  <si>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</si>
  <si>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</si>
  <si>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</si>
  <si>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</si>
  <si>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</si>
  <si>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</si>
  <si>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</si>
  <si>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</si>
  <si>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</si>
  <si>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</si>
  <si>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</si>
  <si>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</si>
  <si>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</si>
  <si>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</si>
  <si>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</si>
  <si>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</si>
  <si>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</si>
  <si>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</si>
  <si>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</si>
  <si>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</si>
  <si>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</si>
  <si>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</si>
  <si>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</si>
  <si>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</si>
  <si>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</si>
  <si>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</si>
  <si>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</si>
  <si>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</si>
  <si>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</si>
  <si>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</si>
  <si>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</si>
  <si>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</si>
  <si>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</si>
  <si>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</si>
  <si>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</si>
  <si>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</si>
  <si>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</si>
  <si>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</si>
  <si>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</si>
  <si>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</si>
  <si>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</si>
  <si>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</si>
  <si>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</si>
  <si>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</si>
  <si>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</si>
  <si>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</si>
  <si>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</si>
  <si>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</si>
  <si>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</si>
  <si>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</si>
  <si>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</si>
  <si>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</si>
  <si>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</si>
  <si>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</si>
  <si>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</si>
  <si>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</si>
  <si>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</si>
  <si>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</si>
  <si>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</si>
  <si>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</si>
  <si>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</si>
  <si>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</si>
  <si>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</si>
  <si>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</si>
  <si>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</si>
  <si>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</si>
  <si>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</si>
  <si>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</si>
  <si>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</si>
  <si>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</si>
  <si>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</si>
  <si>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</si>
  <si>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</si>
  <si>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</si>
  <si>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</si>
  <si>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</si>
  <si>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</si>
  <si>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</si>
  <si>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</si>
  <si>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</si>
  <si>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</si>
  <si>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</si>
  <si>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</si>
  <si>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</si>
  <si>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</si>
  <si>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</si>
  <si>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</si>
  <si>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</si>
  <si>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</si>
  <si>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</si>
  <si>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</si>
  <si>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</si>
  <si>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</si>
  <si>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</si>
  <si>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</si>
  <si>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</si>
  <si>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</si>
  <si>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</si>
  <si>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</si>
  <si>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</si>
  <si>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</si>
  <si>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</si>
  <si>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</si>
  <si>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</si>
  <si>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</si>
  <si>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</si>
  <si>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</si>
  <si>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</si>
  <si>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</si>
  <si>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</si>
  <si>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</si>
  <si>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</si>
  <si>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</si>
  <si>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</si>
  <si>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</si>
  <si>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</si>
  <si>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</si>
  <si>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</si>
  <si>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</si>
  <si>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</si>
  <si>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</si>
  <si>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</si>
  <si>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</si>
  <si>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</si>
  <si>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</si>
  <si>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</si>
  <si>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</si>
  <si>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</si>
  <si>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</si>
  <si>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</si>
  <si>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</si>
  <si>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</si>
  <si>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</si>
  <si>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</si>
  <si>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</si>
  <si>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</si>
  <si>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</si>
  <si>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</si>
  <si>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</si>
  <si>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</si>
  <si>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</si>
  <si>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</si>
  <si>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</si>
  <si>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</si>
  <si>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</si>
  <si>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</si>
  <si>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</si>
  <si>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</si>
  <si>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</si>
  <si>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</si>
  <si>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</si>
  <si>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</si>
  <si>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</si>
  <si>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</si>
  <si>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</si>
  <si>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</si>
  <si>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</si>
  <si>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</si>
  <si>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</si>
  <si>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</si>
  <si>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</si>
  <si>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</si>
  <si>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</si>
  <si>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</si>
  <si>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</si>
  <si>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</si>
  <si>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</si>
  <si>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</si>
  <si>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</si>
  <si>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</si>
  <si>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</si>
  <si>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</si>
  <si>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</si>
  <si>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</si>
  <si>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</si>
  <si>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</si>
  <si>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</si>
  <si>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</si>
  <si>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</si>
  <si>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</si>
  <si>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</si>
  <si>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</si>
  <si>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</si>
  <si>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</si>
  <si>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</si>
  <si>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</si>
  <si>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</si>
  <si>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</si>
  <si>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</si>
  <si>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</si>
  <si>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</si>
  <si>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</si>
  <si>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</si>
  <si>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</si>
  <si>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</si>
  <si>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</si>
  <si>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</si>
  <si>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</si>
  <si>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</si>
  <si>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</si>
  <si>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</si>
  <si>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</si>
  <si>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</si>
  <si>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</si>
  <si>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</si>
  <si>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</si>
  <si>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</si>
  <si>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</si>
  <si>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</si>
  <si>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</si>
  <si>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</si>
  <si>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</si>
  <si>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</si>
  <si>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</si>
  <si>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</si>
  <si>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</si>
  <si>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</si>
  <si>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</si>
  <si>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</si>
  <si>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</si>
  <si>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</si>
  <si>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</si>
  <si>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</si>
  <si>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</si>
  <si>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</si>
  <si>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</si>
  <si>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</si>
  <si>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</si>
  <si>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</si>
  <si>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</si>
  <si>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</si>
  <si>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</si>
  <si>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</si>
  <si>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</si>
  <si>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</si>
  <si>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</si>
  <si>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</si>
  <si>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</si>
  <si>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</si>
  <si>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</si>
  <si>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</si>
  <si>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</si>
  <si>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</si>
  <si>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</si>
  <si>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</si>
  <si>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</si>
  <si>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</si>
  <si>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</si>
  <si>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</si>
  <si>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</si>
  <si>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</si>
  <si>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</si>
  <si>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</si>
  <si>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</si>
  <si>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</si>
  <si>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</si>
  <si>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</si>
  <si>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</si>
  <si>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</si>
  <si>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</si>
  <si>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</si>
  <si>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</si>
  <si>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</si>
  <si>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</si>
  <si>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</si>
  <si>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</si>
  <si>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</si>
  <si>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</si>
  <si>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</si>
  <si>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</si>
  <si>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</si>
  <si>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</si>
  <si>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</si>
  <si>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</si>
  <si>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</si>
  <si>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</si>
  <si>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</si>
  <si>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</si>
  <si>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</si>
  <si>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</si>
  <si>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</si>
  <si>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</si>
  <si>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</si>
  <si>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</si>
  <si>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</si>
  <si>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</si>
  <si>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</si>
  <si>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</si>
  <si>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</si>
  <si>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</si>
  <si>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</si>
  <si>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</si>
  <si>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</si>
  <si>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</si>
  <si>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</si>
  <si>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</si>
  <si>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</si>
  <si>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</si>
  <si>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</si>
  <si>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</si>
  <si>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</si>
  <si>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</si>
  <si>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</si>
  <si>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</si>
  <si>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</si>
  <si>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</si>
  <si>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</si>
  <si>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</si>
  <si>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</si>
  <si>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</si>
  <si>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</si>
  <si>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</si>
  <si>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</si>
  <si>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</si>
  <si>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</si>
  <si>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</si>
  <si>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</si>
  <si>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</si>
  <si>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</si>
  <si>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</si>
  <si>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</si>
  <si>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</si>
  <si>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</si>
  <si>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</si>
  <si>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</si>
  <si>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</si>
  <si>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</si>
  <si>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</si>
  <si>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</si>
  <si>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</si>
  <si>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</si>
  <si>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</si>
  <si>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</si>
  <si>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</si>
  <si>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</si>
  <si>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</si>
  <si>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</si>
  <si>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</si>
  <si>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</si>
  <si>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</si>
  <si>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</si>
  <si>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</si>
  <si>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</si>
  <si>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</si>
  <si>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</si>
  <si>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</si>
  <si>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</si>
  <si>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</si>
  <si>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</si>
  <si>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</si>
  <si>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</si>
  <si>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</si>
  <si>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</si>
  <si>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</si>
  <si>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</si>
  <si>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</si>
  <si>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</si>
  <si>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</si>
  <si>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</si>
  <si>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</si>
  <si>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</si>
  <si>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</si>
  <si>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</si>
  <si>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</si>
  <si>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</si>
  <si>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</si>
  <si>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</si>
  <si>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</si>
  <si>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</si>
  <si>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</si>
  <si>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</si>
  <si>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</si>
  <si>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</si>
  <si>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</si>
  <si>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</si>
  <si>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</si>
  <si>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</si>
  <si>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</si>
  <si>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</si>
  <si>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</si>
  <si>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</si>
  <si>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</si>
  <si>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</si>
  <si>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</si>
  <si>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</si>
  <si>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</si>
  <si>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</si>
  <si>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</si>
  <si>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</si>
  <si>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</si>
  <si>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</si>
  <si>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</si>
  <si>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</si>
  <si>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</si>
  <si>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</si>
  <si>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</si>
  <si>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</si>
  <si>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</si>
  <si>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</si>
  <si>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</si>
  <si>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</si>
  <si>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</si>
  <si>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</si>
  <si>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</si>
  <si>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</si>
  <si>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</si>
  <si>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</si>
  <si>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</si>
  <si>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</si>
  <si>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</si>
  <si>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</si>
  <si>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</si>
  <si>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</si>
  <si>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</si>
  <si>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</si>
  <si>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</si>
  <si>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</si>
  <si>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</si>
  <si>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</si>
  <si>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</si>
  <si>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</si>
  <si>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</si>
  <si>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</si>
  <si>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</si>
  <si>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</si>
  <si>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</si>
  <si>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</si>
  <si>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</si>
  <si>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</si>
  <si>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</si>
  <si>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</si>
  <si>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</si>
  <si>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</si>
  <si>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</si>
  <si>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</si>
  <si>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</si>
  <si>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</si>
  <si>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</si>
  <si>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</si>
  <si>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</si>
  <si>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</si>
  <si>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</si>
  <si>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</si>
  <si>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</si>
  <si>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</si>
  <si>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</si>
  <si>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</si>
  <si>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</si>
  <si>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</si>
  <si>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</si>
  <si>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</si>
  <si>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</si>
  <si>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</si>
  <si>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</si>
  <si>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</si>
  <si>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</si>
  <si>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</si>
  <si>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</si>
  <si>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</si>
  <si>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</si>
  <si>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</si>
  <si>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</si>
  <si>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</si>
  <si>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</si>
  <si>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</si>
  <si>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</si>
  <si>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</si>
  <si>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</si>
  <si>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</si>
  <si>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</si>
  <si>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</si>
  <si>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</si>
  <si>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</si>
  <si>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</si>
  <si>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</si>
  <si>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</si>
  <si>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</si>
  <si>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</si>
  <si>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</si>
  <si>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</si>
  <si>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</si>
  <si>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</si>
  <si>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</si>
  <si>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</si>
  <si>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</si>
  <si>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</si>
  <si>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</si>
  <si>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</si>
  <si>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</si>
  <si>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</si>
  <si>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</si>
  <si>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</si>
  <si>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</si>
  <si>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</si>
  <si>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</si>
  <si>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</si>
  <si>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</si>
  <si>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</si>
  <si>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</si>
  <si>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</si>
  <si>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</si>
  <si>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</si>
  <si>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</si>
  <si>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</si>
  <si>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</si>
  <si>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</si>
  <si>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</si>
  <si>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</si>
  <si>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</si>
  <si>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</si>
  <si>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</si>
  <si>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</si>
  <si>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</si>
  <si>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</si>
  <si>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</si>
  <si>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</si>
  <si>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</si>
  <si>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</si>
  <si>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</si>
  <si>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</si>
  <si>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</si>
  <si>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</si>
  <si>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</si>
  <si>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</si>
  <si>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</si>
  <si>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</si>
  <si>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</si>
  <si>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</si>
  <si>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</si>
  <si>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</si>
  <si>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</si>
  <si>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</si>
  <si>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</si>
  <si>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</si>
  <si>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</si>
  <si>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</si>
  <si>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</si>
  <si>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</si>
  <si>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</si>
  <si>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</si>
  <si>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</si>
  <si>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</si>
  <si>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</si>
  <si>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</si>
  <si>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</si>
  <si>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</si>
  <si>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</si>
  <si>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</si>
  <si>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</si>
  <si>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</si>
  <si>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</si>
  <si>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</si>
  <si>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</si>
  <si>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</si>
  <si>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</si>
  <si>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</si>
  <si>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</si>
  <si>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</si>
  <si>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</si>
  <si>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</si>
  <si>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</si>
  <si>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</si>
  <si>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</si>
  <si>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</si>
  <si>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</si>
  <si>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</si>
  <si>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</si>
  <si>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</si>
  <si>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</si>
  <si>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</si>
  <si>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</si>
  <si>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</si>
  <si>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</si>
  <si>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</si>
  <si>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</si>
  <si>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</si>
  <si>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</si>
  <si>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</si>
  <si>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</si>
  <si>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</si>
  <si>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</si>
  <si>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</si>
  <si>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</si>
  <si>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</si>
  <si>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</si>
  <si>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</si>
  <si>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</si>
  <si>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</si>
  <si>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</si>
  <si>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</si>
  <si>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</si>
  <si>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</si>
  <si>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</si>
  <si>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</si>
  <si>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</si>
  <si>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</si>
  <si>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</si>
  <si>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</si>
  <si>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</si>
  <si>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</si>
  <si>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</si>
  <si>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</si>
  <si>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</si>
  <si>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</si>
  <si>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</si>
  <si>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</si>
  <si>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</si>
  <si>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</si>
  <si>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</si>
  <si>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</si>
  <si>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</si>
  <si>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</si>
  <si>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</si>
  <si>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</si>
  <si>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</si>
  <si>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</si>
  <si>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</si>
  <si>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</si>
  <si>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</si>
  <si>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</si>
  <si>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</si>
  <si>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</si>
  <si>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</si>
  <si>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</si>
  <si>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</si>
  <si>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</si>
  <si>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</si>
  <si>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</si>
  <si>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</si>
  <si>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</si>
  <si>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</si>
  <si>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</si>
  <si>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</si>
  <si>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</si>
  <si>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</si>
  <si>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</si>
  <si>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</si>
  <si>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</si>
  <si>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</si>
  <si>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</si>
  <si>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</si>
  <si>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</si>
  <si>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</si>
  <si>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</si>
  <si>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</si>
  <si>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</si>
  <si>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</si>
  <si>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</si>
  <si>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</si>
  <si>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</si>
  <si>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</si>
  <si>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</si>
  <si>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</si>
  <si>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</si>
  <si>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</si>
  <si>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</si>
  <si>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</si>
  <si>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</si>
  <si>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</si>
  <si>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</si>
  <si>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</si>
  <si>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</si>
  <si>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</si>
  <si>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</si>
  <si>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</si>
  <si>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</si>
  <si>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</si>
  <si>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</si>
  <si>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</si>
  <si>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</si>
  <si>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</si>
  <si>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</si>
  <si>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</si>
  <si>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</si>
  <si>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</si>
  <si>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</si>
  <si>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</si>
  <si>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</si>
  <si>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</si>
  <si>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</si>
  <si>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</si>
  <si>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</si>
  <si>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</si>
  <si>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</si>
  <si>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</si>
  <si>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</si>
  <si>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</si>
  <si>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</si>
  <si>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</si>
  <si>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</si>
  <si>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</si>
  <si>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</si>
  <si>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</si>
  <si>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</si>
  <si>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</si>
  <si>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</si>
  <si>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</si>
  <si>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</si>
  <si>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</si>
  <si>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</si>
  <si>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</si>
  <si>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</si>
  <si>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</si>
  <si>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</si>
  <si>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</si>
  <si>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</si>
  <si>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</si>
  <si>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</si>
  <si>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</si>
  <si>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</si>
  <si>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</si>
  <si>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</si>
  <si>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</si>
  <si>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</si>
  <si>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</si>
  <si>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</si>
  <si>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</si>
  <si>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</si>
  <si>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</si>
  <si>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</si>
  <si>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</si>
  <si>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</si>
  <si>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</si>
  <si>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</si>
  <si>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</si>
  <si>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</si>
  <si>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</si>
  <si>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</si>
  <si>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</si>
  <si>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</si>
  <si>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</si>
  <si>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</si>
  <si>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</si>
  <si>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</si>
  <si>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</si>
  <si>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</si>
  <si>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</si>
  <si>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</si>
  <si>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</si>
  <si>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</si>
  <si>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</si>
  <si>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</si>
  <si>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</si>
  <si>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</si>
  <si>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</si>
  <si>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</si>
  <si>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</si>
  <si>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</si>
  <si>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</si>
  <si>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</si>
  <si>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</si>
  <si>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</si>
  <si>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</si>
  <si>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</si>
  <si>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</si>
  <si>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</si>
  <si>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</si>
  <si>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</si>
  <si>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</si>
  <si>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</si>
  <si>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</si>
  <si>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</si>
  <si>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</si>
  <si>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</si>
  <si>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</si>
  <si>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</si>
  <si>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</si>
  <si>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</si>
  <si>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</si>
  <si>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</si>
  <si>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</si>
  <si>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</si>
  <si>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</si>
  <si>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</si>
  <si>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</si>
  <si>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</si>
  <si>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</si>
  <si>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</si>
  <si>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</si>
  <si>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</si>
  <si>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</si>
  <si>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</si>
  <si>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</si>
  <si>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</si>
  <si>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</si>
  <si>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</si>
  <si>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</si>
  <si>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</si>
  <si>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</si>
  <si>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</si>
  <si>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</si>
  <si>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</si>
  <si>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</si>
  <si>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</si>
  <si>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</si>
  <si>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</si>
  <si>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</si>
  <si>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</si>
  <si>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</si>
  <si>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</si>
  <si>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</si>
  <si>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</si>
  <si>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</si>
  <si>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</si>
  <si>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</si>
  <si>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</si>
  <si>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</si>
  <si>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</si>
  <si>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</si>
  <si>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</si>
  <si>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</si>
  <si>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</si>
  <si>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</si>
  <si>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</si>
  <si>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</si>
  <si>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</si>
  <si>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</si>
  <si>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</si>
  <si>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</si>
  <si>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</si>
  <si>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</si>
  <si>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</si>
  <si>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</si>
  <si>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</si>
  <si>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</si>
  <si>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</si>
  <si>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</si>
  <si>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</si>
  <si>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</si>
  <si>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</si>
  <si>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</si>
  <si>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</si>
  <si>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</si>
  <si>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</si>
  <si>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</si>
  <si>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</si>
  <si>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</si>
  <si>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</si>
  <si>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</si>
  <si>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</si>
  <si>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</si>
  <si>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</si>
  <si>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</si>
  <si>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</si>
  <si>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</si>
  <si>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</si>
  <si>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</si>
  <si>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</si>
  <si>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</si>
  <si>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</si>
  <si>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</si>
  <si>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</si>
  <si>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</si>
  <si>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</si>
  <si>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</si>
  <si>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</si>
  <si>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</si>
  <si>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</si>
  <si>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</si>
  <si>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</si>
  <si>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</si>
  <si>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</si>
  <si>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</si>
  <si>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</si>
  <si>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</si>
  <si>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</si>
  <si>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</si>
  <si>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</si>
  <si>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</si>
  <si>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</si>
  <si>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</si>
  <si>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</si>
  <si>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</si>
  <si>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</si>
  <si>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</si>
  <si>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</si>
  <si>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</si>
  <si>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</si>
  <si>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</si>
  <si>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</si>
  <si>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</si>
  <si>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</si>
  <si>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</si>
  <si>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</si>
  <si>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</si>
  <si>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</si>
  <si>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</si>
  <si>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</si>
  <si>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</si>
  <si>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</si>
  <si>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</si>
  <si>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</si>
  <si>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</si>
  <si>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</si>
  <si>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</si>
  <si>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</si>
  <si>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</si>
  <si>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</si>
  <si>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</si>
  <si>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</si>
  <si>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</si>
  <si>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</si>
  <si>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</si>
  <si>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</si>
  <si>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</si>
  <si>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</si>
  <si>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</si>
  <si>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</si>
  <si>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</si>
  <si>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</si>
  <si>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</si>
  <si>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</si>
  <si>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</si>
  <si>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</si>
  <si>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</si>
  <si>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</si>
  <si>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</si>
  <si>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</si>
  <si>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</si>
  <si>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</si>
  <si>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</si>
  <si>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</si>
  <si>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</si>
  <si>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</si>
  <si>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</si>
  <si>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</si>
  <si>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</si>
  <si>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</si>
  <si>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</si>
  <si>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</si>
  <si>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</si>
  <si>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</si>
  <si>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</si>
  <si>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</si>
  <si>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</si>
  <si>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</si>
  <si>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</si>
  <si>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</si>
  <si>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</si>
  <si>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</si>
  <si>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</si>
  <si>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</si>
  <si>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</si>
  <si>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</si>
  <si>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</si>
  <si>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</si>
  <si>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</si>
  <si>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</si>
  <si>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</si>
  <si>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</si>
  <si>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</si>
  <si>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</si>
  <si>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</si>
  <si>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</si>
  <si>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</si>
  <si>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</si>
  <si>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</si>
  <si>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</si>
  <si>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</si>
  <si>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</si>
  <si>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</si>
  <si>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</si>
  <si>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</si>
  <si>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</si>
  <si>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</si>
  <si>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</si>
  <si>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</si>
  <si>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</si>
  <si>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</si>
  <si>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</si>
  <si>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</si>
  <si>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</si>
  <si>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</si>
  <si>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</si>
  <si>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</si>
  <si>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</si>
  <si>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</si>
  <si>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</si>
  <si>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</si>
  <si>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</si>
  <si>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</si>
  <si>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</si>
  <si>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</si>
  <si>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</si>
  <si>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</si>
  <si>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</si>
  <si>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</si>
  <si>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</si>
  <si>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</si>
  <si>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</si>
  <si>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</si>
  <si>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</si>
  <si>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</si>
  <si>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</si>
  <si>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</si>
  <si>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</si>
  <si>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</si>
  <si>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</si>
  <si>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</si>
  <si>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</si>
  <si>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</si>
  <si>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</si>
  <si>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</si>
  <si>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</si>
  <si>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</si>
  <si>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</si>
  <si>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</si>
  <si>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</si>
  <si>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</si>
  <si>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</si>
  <si>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</si>
  <si>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</si>
  <si>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</si>
  <si>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</si>
  <si>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</si>
  <si>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</si>
  <si>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</si>
  <si>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</si>
  <si>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</si>
  <si>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</si>
  <si>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</si>
  <si>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</si>
  <si>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</si>
  <si>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</si>
  <si>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</si>
  <si>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</si>
  <si>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</si>
  <si>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</si>
  <si>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</si>
  <si>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</si>
  <si>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</si>
  <si>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</si>
  <si>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</si>
  <si>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</si>
  <si>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</si>
  <si>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</si>
  <si>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</si>
  <si>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</si>
  <si>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</si>
  <si>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</si>
  <si>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</si>
  <si>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</si>
  <si>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</si>
  <si>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</si>
  <si>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</si>
  <si>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</si>
  <si>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</si>
  <si>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</si>
  <si>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</si>
  <si>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</si>
  <si>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</si>
  <si>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</si>
  <si>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</si>
  <si>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</si>
  <si>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</si>
  <si>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</si>
  <si>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</si>
  <si>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</si>
  <si>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</si>
  <si>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</si>
  <si>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</si>
  <si>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</si>
  <si>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</si>
  <si>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</si>
  <si>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</si>
  <si>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</si>
  <si>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</si>
  <si>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</si>
  <si>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</si>
  <si>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</si>
  <si>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</si>
  <si>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</si>
  <si>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</si>
  <si>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</si>
  <si>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</si>
  <si>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</si>
  <si>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</si>
  <si>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</si>
  <si>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</si>
  <si>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</si>
  <si>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</si>
  <si>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</si>
  <si>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</si>
  <si>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</si>
  <si>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</si>
  <si>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</si>
  <si>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</si>
  <si>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</si>
  <si>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</si>
  <si>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</si>
  <si>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</si>
  <si>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</si>
  <si>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</si>
  <si>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</si>
  <si>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</si>
  <si>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</si>
  <si>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</si>
  <si>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</si>
  <si>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</si>
  <si>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</si>
  <si>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</si>
  <si>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</si>
  <si>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</si>
  <si>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</si>
  <si>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</si>
  <si>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</si>
  <si>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</si>
  <si>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</si>
  <si>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</si>
  <si>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</si>
  <si>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</si>
  <si>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</si>
  <si>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</si>
  <si>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</si>
  <si>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</si>
  <si>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</si>
  <si>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</si>
  <si>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</si>
  <si>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</si>
  <si>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</si>
  <si>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</si>
  <si>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</si>
  <si>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</si>
  <si>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</si>
  <si>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</si>
  <si>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</si>
  <si>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</si>
  <si>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</si>
  <si>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</si>
  <si>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</si>
  <si>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</si>
  <si>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</si>
  <si>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</si>
  <si>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</si>
  <si>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</si>
  <si>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</si>
  <si>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</si>
  <si>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</si>
  <si>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</si>
  <si>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</si>
  <si>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</si>
  <si>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</si>
  <si>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</si>
  <si>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</si>
  <si>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</si>
  <si>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</si>
  <si>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</si>
  <si>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</si>
  <si>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</si>
  <si>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</si>
  <si>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</si>
  <si>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</si>
  <si>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</si>
  <si>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</si>
  <si>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</si>
  <si>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</si>
  <si>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</si>
  <si>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</si>
  <si>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</si>
  <si>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</si>
  <si>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</si>
  <si>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</si>
  <si>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</si>
  <si>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</si>
  <si>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</si>
  <si>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</si>
  <si>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</si>
  <si>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</si>
  <si>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</si>
  <si>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</si>
  <si>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</si>
  <si>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</si>
  <si>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</si>
  <si>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</si>
  <si>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</si>
  <si>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</si>
  <si>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</si>
  <si>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</si>
  <si>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</si>
  <si>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</si>
  <si>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</si>
  <si>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</si>
  <si>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</si>
  <si>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</si>
  <si>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</si>
  <si>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</si>
  <si>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</si>
  <si>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</si>
  <si>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</si>
  <si>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</si>
  <si>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</si>
  <si>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</si>
  <si>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</si>
  <si>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</si>
  <si>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</si>
  <si>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</si>
  <si>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</si>
  <si>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</si>
  <si>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</si>
  <si>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</si>
  <si>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</si>
  <si>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</si>
  <si>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</si>
  <si>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</si>
  <si>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</si>
  <si>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</si>
  <si>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</si>
  <si>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</si>
  <si>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</si>
  <si>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</si>
  <si>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</si>
  <si>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</si>
  <si>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</si>
  <si>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</si>
  <si>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</si>
  <si>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</si>
  <si>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</si>
  <si>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</si>
  <si>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</si>
  <si>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</si>
  <si>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</si>
  <si>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</si>
  <si>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</si>
  <si>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</si>
  <si>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</si>
  <si>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</si>
  <si>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</si>
  <si>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</si>
  <si>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</si>
  <si>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</si>
  <si>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</si>
  <si>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</si>
  <si>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</si>
  <si>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</si>
  <si>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</si>
  <si>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</si>
  <si>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</si>
  <si>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</si>
  <si>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</si>
  <si>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</si>
  <si>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</si>
  <si>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</si>
  <si>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</si>
  <si>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</si>
  <si>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</si>
  <si>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</si>
  <si>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</si>
  <si>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</si>
  <si>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</si>
  <si>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</si>
  <si>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</si>
  <si>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</si>
  <si>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</si>
  <si>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</si>
  <si>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</si>
  <si>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</si>
  <si>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</si>
  <si>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</si>
  <si>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</si>
  <si>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</si>
  <si>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</si>
  <si>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</si>
  <si>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</si>
  <si>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</si>
  <si>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</si>
  <si>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</si>
  <si>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</si>
  <si>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</si>
  <si>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</si>
  <si>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</si>
  <si>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</si>
  <si>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</si>
  <si>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</si>
  <si>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</si>
  <si>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</si>
  <si>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</si>
  <si>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</si>
  <si>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</si>
  <si>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</si>
  <si>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</si>
  <si>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</si>
  <si>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</si>
  <si>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</si>
  <si>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</si>
  <si>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</si>
  <si>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</si>
  <si>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</si>
  <si>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</si>
  <si>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</si>
  <si>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</si>
  <si>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</si>
  <si>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</si>
  <si>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</si>
  <si>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</si>
  <si>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</si>
  <si>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</si>
  <si>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</si>
  <si>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</si>
  <si>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</si>
  <si>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</si>
  <si>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</si>
  <si>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</si>
  <si>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</si>
  <si>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</si>
  <si>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</si>
  <si>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</si>
  <si>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</si>
  <si>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</si>
  <si>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</si>
  <si>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</si>
  <si>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</si>
  <si>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</si>
  <si>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</si>
  <si>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</si>
  <si>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</si>
  <si>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</si>
  <si>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</si>
  <si>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</si>
  <si>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</si>
  <si>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</si>
  <si>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</si>
  <si>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</si>
  <si>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</si>
  <si>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</si>
  <si>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</si>
  <si>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</si>
  <si>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</si>
  <si>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</si>
  <si>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</si>
  <si>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</si>
  <si>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</si>
  <si>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</si>
  <si>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</si>
  <si>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</si>
  <si>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</si>
  <si>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</si>
  <si>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</si>
  <si>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</si>
  <si>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</si>
  <si>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</si>
  <si>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</si>
  <si>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</si>
  <si>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</si>
  <si>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</si>
  <si>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</si>
  <si>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</si>
  <si>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</si>
  <si>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</si>
  <si>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</si>
  <si>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</si>
  <si>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</si>
  <si>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</si>
  <si>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</si>
  <si>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</si>
  <si>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</si>
  <si>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</si>
  <si>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</si>
  <si>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</si>
  <si>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</si>
  <si>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</si>
  <si>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</si>
  <si>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</si>
  <si>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</si>
  <si>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</si>
  <si>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</si>
  <si>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</si>
  <si>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</si>
  <si>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</si>
  <si>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</si>
  <si>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</si>
  <si>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</si>
  <si>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</si>
  <si>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</si>
  <si>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</si>
  <si>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</si>
  <si>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</si>
  <si>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</si>
  <si>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</si>
  <si>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</si>
  <si>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</si>
  <si>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</si>
  <si>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</si>
  <si>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</si>
  <si>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</si>
  <si>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</si>
  <si>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</si>
  <si>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</si>
  <si>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</si>
  <si>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</si>
  <si>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</si>
  <si>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</si>
  <si>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</si>
  <si>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</si>
  <si>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</si>
  <si>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</si>
  <si>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</si>
  <si>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</si>
  <si>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</si>
  <si>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</si>
  <si>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</si>
  <si>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</si>
  <si>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</si>
  <si>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</si>
  <si>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</si>
  <si>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</si>
  <si>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</si>
  <si>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</si>
  <si>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</si>
  <si>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</si>
  <si>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</si>
  <si>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</si>
  <si>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</si>
  <si>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</si>
  <si>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</si>
  <si>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</si>
  <si>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</si>
  <si>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</si>
  <si>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</si>
  <si>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</si>
  <si>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</si>
  <si>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</si>
  <si>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</si>
  <si>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</si>
  <si>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</si>
  <si>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</si>
  <si>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</si>
  <si>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</si>
  <si>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</si>
  <si>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</si>
  <si>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</si>
  <si>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</si>
  <si>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</si>
  <si>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</si>
  <si>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</si>
  <si>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</si>
  <si>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</si>
  <si>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</si>
  <si>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</si>
  <si>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</si>
  <si>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</si>
  <si>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</si>
  <si>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</si>
  <si>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</si>
  <si>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</si>
  <si>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</si>
  <si>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</si>
  <si>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</si>
  <si>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</si>
  <si>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</si>
  <si>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</si>
  <si>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</si>
  <si>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</si>
  <si>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</si>
  <si>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</si>
  <si>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</si>
  <si>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</si>
  <si>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</si>
  <si>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</si>
  <si>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</si>
  <si>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</si>
  <si>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</si>
  <si>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</si>
  <si>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</si>
  <si>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</si>
  <si>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</si>
  <si>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</si>
  <si>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</si>
  <si>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</si>
  <si>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</si>
  <si>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</si>
  <si>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</si>
  <si>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</si>
  <si>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</si>
  <si>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</si>
  <si>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</si>
  <si>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</si>
  <si>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</si>
  <si>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</si>
  <si>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</si>
  <si>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</si>
  <si>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</si>
  <si>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</si>
  <si>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</si>
  <si>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</si>
  <si>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</si>
  <si>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</si>
  <si>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</si>
  <si>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</si>
  <si>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</si>
  <si>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</si>
  <si>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</si>
  <si>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</si>
  <si>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</si>
  <si>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</si>
  <si>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</si>
  <si>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</si>
  <si>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</si>
  <si>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</si>
  <si>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</si>
  <si>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</si>
  <si>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</si>
  <si>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</si>
  <si>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</si>
  <si>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</si>
  <si>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</si>
  <si>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</si>
  <si>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</si>
  <si>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</si>
  <si>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</si>
  <si>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</si>
  <si>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</si>
  <si>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</si>
  <si>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</si>
  <si>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</si>
  <si>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</si>
  <si>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</si>
  <si>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</si>
  <si>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</si>
  <si>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</si>
  <si>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</si>
  <si>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</si>
  <si>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</si>
  <si>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</si>
  <si>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</si>
  <si>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</si>
  <si>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</si>
  <si>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</si>
  <si>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</si>
  <si>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</si>
  <si>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</si>
  <si>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</si>
  <si>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</si>
  <si>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</si>
  <si>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</si>
  <si>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</si>
  <si>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</si>
  <si>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</si>
  <si>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</si>
  <si>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</si>
  <si>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</si>
  <si>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</si>
  <si>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</si>
  <si>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</si>
  <si>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</si>
  <si>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</si>
  <si>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</si>
  <si>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</si>
  <si>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</si>
  <si>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</si>
  <si>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</si>
  <si>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</si>
  <si>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</si>
  <si>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</si>
  <si>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</si>
  <si>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</si>
  <si>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</si>
  <si>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</si>
  <si>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</si>
  <si>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</si>
  <si>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</si>
  <si>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</si>
  <si>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</si>
  <si>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</si>
  <si>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</si>
  <si>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</si>
  <si>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</si>
  <si>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</si>
  <si>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</si>
  <si>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</si>
  <si>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</si>
  <si>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</si>
  <si>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</si>
  <si>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</si>
  <si>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</si>
  <si>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</si>
  <si>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</si>
  <si>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</si>
  <si>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</si>
  <si>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</si>
  <si>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</si>
  <si>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</si>
  <si>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</si>
  <si>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</si>
  <si>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</si>
  <si>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</si>
  <si>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</si>
  <si>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</si>
  <si>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</si>
  <si>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</si>
  <si>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</si>
  <si>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</si>
  <si>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</si>
  <si>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</si>
  <si>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</si>
  <si>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</si>
  <si>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</si>
  <si>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</si>
  <si>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</si>
  <si>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</si>
  <si>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</si>
  <si>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</si>
  <si>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</si>
  <si>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</si>
  <si>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</si>
  <si>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</si>
  <si>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</si>
  <si>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</si>
  <si>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</si>
  <si>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</si>
  <si>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</si>
  <si>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</si>
  <si>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</si>
  <si>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</si>
  <si>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</si>
  <si>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</si>
  <si>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</si>
  <si>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</si>
  <si>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</si>
  <si>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</si>
  <si>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</si>
  <si>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</si>
  <si>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</si>
  <si>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</si>
  <si>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</si>
  <si>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</si>
  <si>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</si>
  <si>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</si>
  <si>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</si>
  <si>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</si>
  <si>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</si>
  <si>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</si>
  <si>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</si>
  <si>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</si>
  <si>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</si>
  <si>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</si>
  <si>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</si>
  <si>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</si>
  <si>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</si>
  <si>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</si>
  <si>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</si>
  <si>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</si>
  <si>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</si>
  <si>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</si>
  <si>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</si>
  <si>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</si>
  <si>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</si>
  <si>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</si>
  <si>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</si>
  <si>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</si>
  <si>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</si>
  <si>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</si>
  <si>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</si>
  <si>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</si>
  <si>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</si>
  <si>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</si>
  <si>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</si>
  <si>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</si>
  <si>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</si>
  <si>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</si>
  <si>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</si>
  <si>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</si>
  <si>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</si>
  <si>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</si>
  <si>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</si>
  <si>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</si>
  <si>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</si>
  <si>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</si>
  <si>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</si>
  <si>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</si>
  <si>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</si>
  <si>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</si>
  <si>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</si>
  <si>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</si>
  <si>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</si>
  <si>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</si>
  <si>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</si>
  <si>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</si>
  <si>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</si>
  <si>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</si>
  <si>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</si>
  <si>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</si>
  <si>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</si>
  <si>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</si>
  <si>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</si>
  <si>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</si>
  <si>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</si>
  <si>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</si>
  <si>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</si>
  <si>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</si>
  <si>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</si>
  <si>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</si>
  <si>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</si>
  <si>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</si>
  <si>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</si>
  <si>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</si>
  <si>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</si>
  <si>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</si>
  <si>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</si>
  <si>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</si>
  <si>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</si>
  <si>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</si>
  <si>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</si>
  <si>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</si>
  <si>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</si>
  <si>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</si>
  <si>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</si>
  <si>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</si>
  <si>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</si>
  <si>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</si>
  <si>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</si>
  <si>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</si>
  <si>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</si>
  <si>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</si>
  <si>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</si>
  <si>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</si>
  <si>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</si>
  <si>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</si>
  <si>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</si>
  <si>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</si>
  <si>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</si>
  <si>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</si>
  <si>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</si>
  <si>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</si>
  <si>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</si>
  <si>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</si>
  <si>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</si>
  <si>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</si>
  <si>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</si>
  <si>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</si>
  <si>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</si>
  <si>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</si>
  <si>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</si>
  <si>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</si>
  <si>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</si>
  <si>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</si>
  <si>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</si>
  <si>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</si>
  <si>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</si>
  <si>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</si>
  <si>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</si>
  <si>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</si>
  <si>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</si>
  <si>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</si>
  <si>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</si>
  <si>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</si>
  <si>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</si>
  <si>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</si>
  <si>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</si>
  <si>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</si>
  <si>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</si>
  <si>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</si>
  <si>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</si>
  <si>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</si>
  <si>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</si>
  <si>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</si>
  <si>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</si>
  <si>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</si>
  <si>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</si>
  <si>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</si>
  <si>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</si>
  <si>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</si>
  <si>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</si>
  <si>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</si>
  <si>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</si>
  <si>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</si>
  <si>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</si>
  <si>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</si>
  <si>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</si>
  <si>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</si>
  <si>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</si>
  <si>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</si>
  <si>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</si>
  <si>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</si>
  <si>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</si>
  <si>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</si>
  <si>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</si>
  <si>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</si>
  <si>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</si>
  <si>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</si>
  <si>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</si>
  <si>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</si>
  <si>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</si>
  <si>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</si>
  <si>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</si>
  <si>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</si>
  <si>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</si>
  <si>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</si>
  <si>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</si>
  <si>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</si>
  <si>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</si>
  <si>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</si>
  <si>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</si>
  <si>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</si>
  <si>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</si>
  <si>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</si>
  <si>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</si>
  <si>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</si>
  <si>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</si>
  <si>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</si>
  <si>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</si>
  <si>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</si>
  <si>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</si>
  <si>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</si>
  <si>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</si>
  <si>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</si>
  <si>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</si>
  <si>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</si>
  <si>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</si>
  <si>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</si>
  <si>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</si>
  <si>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</si>
  <si>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</si>
  <si>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</si>
  <si>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</si>
  <si>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</si>
  <si>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</si>
  <si>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</si>
  <si>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</si>
  <si>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</si>
  <si>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</si>
  <si>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</si>
  <si>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</si>
  <si>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</si>
  <si>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</si>
  <si>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</si>
  <si>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</si>
  <si>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</si>
  <si>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</si>
  <si>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</si>
  <si>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</si>
  <si>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</si>
  <si>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</si>
  <si>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</si>
  <si>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</si>
  <si>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</si>
  <si>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</si>
  <si>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</si>
  <si>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</si>
  <si>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</si>
  <si>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</si>
  <si>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</si>
  <si>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</si>
  <si>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</si>
  <si>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</si>
  <si>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</si>
  <si>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</si>
  <si>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</si>
  <si>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</si>
  <si>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</si>
  <si>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</si>
  <si>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</si>
  <si>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</si>
  <si>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</si>
  <si>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</si>
  <si>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</si>
  <si>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</si>
  <si>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</si>
  <si>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</si>
  <si>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</si>
  <si>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</si>
  <si>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</si>
  <si>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</si>
  <si>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</si>
  <si>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</si>
  <si>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</si>
  <si>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</si>
  <si>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</si>
  <si>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</si>
  <si>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</si>
  <si>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</si>
  <si>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</si>
  <si>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</si>
  <si>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</si>
  <si>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</si>
  <si>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</si>
  <si>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</si>
  <si>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</si>
  <si>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</si>
  <si>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</si>
  <si>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</si>
  <si>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</si>
  <si>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</si>
  <si>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</si>
  <si>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</si>
  <si>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</si>
  <si>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</si>
  <si>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</si>
  <si>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</si>
  <si>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</si>
  <si>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</si>
  <si>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</si>
  <si>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</si>
  <si>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</si>
  <si>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</si>
  <si>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</si>
  <si>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</si>
  <si>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</si>
  <si>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</si>
  <si>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</si>
  <si>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</si>
  <si>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</si>
  <si>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</si>
  <si>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</si>
  <si>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</si>
  <si>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</si>
  <si>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</si>
  <si>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</si>
  <si>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</si>
  <si>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</si>
  <si>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</si>
  <si>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</si>
  <si>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</si>
  <si>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</si>
  <si>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</si>
  <si>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</si>
  <si>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</si>
  <si>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</si>
  <si>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</si>
  <si>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</si>
  <si>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</si>
  <si>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</si>
  <si>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</si>
  <si>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</si>
  <si>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</si>
  <si>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</si>
  <si>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</si>
  <si>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</si>
  <si>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</si>
  <si>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</si>
  <si>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</si>
  <si>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</si>
  <si>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</si>
  <si>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</si>
  <si>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</si>
  <si>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</si>
  <si>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</si>
  <si>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</si>
  <si>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</si>
  <si>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</si>
  <si>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</si>
  <si>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</si>
  <si>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</si>
  <si>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</si>
  <si>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</si>
  <si>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</si>
  <si>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</si>
  <si>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</si>
  <si>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</si>
  <si>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</si>
  <si>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</si>
  <si>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</si>
  <si>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</si>
  <si>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</si>
  <si>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</si>
  <si>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</si>
  <si>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</si>
  <si>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</si>
  <si>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</si>
  <si>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</si>
  <si>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</si>
  <si>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</si>
  <si>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</si>
  <si>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</si>
  <si>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</si>
  <si>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</si>
  <si>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</si>
  <si>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</si>
  <si>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</si>
  <si>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</si>
  <si>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</si>
  <si>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</si>
  <si>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</si>
  <si>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</si>
  <si>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</si>
  <si>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</si>
  <si>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</si>
  <si>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</si>
  <si>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</si>
  <si>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</si>
  <si>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</si>
  <si>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</si>
  <si>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</si>
  <si>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</si>
  <si>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</si>
  <si>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</si>
  <si>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</si>
  <si>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</si>
  <si>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</si>
  <si>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</si>
  <si>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</si>
  <si>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</si>
  <si>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</si>
  <si>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</si>
  <si>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</si>
  <si>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</si>
  <si>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</si>
  <si>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</si>
  <si>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</si>
  <si>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</si>
  <si>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</si>
  <si>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</si>
  <si>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</si>
  <si>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</si>
  <si>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</si>
  <si>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</si>
  <si>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</si>
  <si>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</si>
  <si>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</si>
  <si>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</si>
  <si>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</si>
  <si>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</si>
  <si>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</si>
  <si>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</si>
  <si>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</si>
  <si>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</si>
  <si>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</si>
  <si>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</si>
  <si>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</si>
  <si>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</si>
  <si>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</si>
  <si>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</si>
  <si>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</si>
  <si>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</si>
  <si>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</si>
  <si>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</si>
  <si>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</si>
  <si>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</si>
  <si>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</si>
  <si>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</si>
  <si>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</si>
  <si>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</si>
  <si>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</si>
  <si>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</si>
  <si>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</si>
  <si>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</si>
  <si>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</si>
  <si>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</si>
  <si>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</si>
  <si>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</si>
  <si>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</si>
  <si>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</si>
  <si>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</si>
  <si>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</si>
  <si>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</si>
  <si>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</si>
  <si>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</si>
  <si>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</si>
  <si>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</si>
  <si>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</si>
  <si>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</si>
  <si>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</si>
  <si>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</si>
  <si>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</si>
  <si>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</si>
  <si>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</si>
  <si>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</si>
  <si>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</si>
  <si>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</si>
  <si>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</si>
  <si>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</si>
  <si>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</si>
  <si>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</si>
  <si>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</si>
  <si>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</si>
  <si>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</si>
  <si>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</si>
  <si>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</si>
  <si>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</si>
  <si>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</si>
  <si>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</si>
  <si>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</si>
  <si>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</si>
  <si>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</si>
  <si>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</si>
  <si>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</si>
  <si>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</si>
  <si>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</si>
  <si>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</si>
  <si>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</si>
  <si>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</si>
  <si>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</si>
  <si>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</si>
  <si>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</si>
  <si>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</si>
  <si>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</si>
  <si>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</si>
  <si>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</si>
  <si>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</si>
  <si>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</si>
  <si>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</si>
  <si>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</si>
  <si>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</si>
  <si>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</si>
  <si>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</si>
  <si>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</si>
  <si>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</si>
  <si>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</si>
  <si>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</si>
  <si>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</si>
  <si>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</si>
  <si>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</si>
  <si>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</si>
  <si>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</si>
  <si>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</si>
  <si>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</si>
  <si>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</si>
  <si>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</si>
  <si>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</si>
  <si>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</si>
  <si>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</si>
  <si>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</si>
  <si>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</si>
  <si>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</si>
  <si>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</si>
  <si>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</si>
  <si>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</si>
  <si>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</si>
  <si>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</si>
  <si>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</si>
  <si>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</si>
  <si>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</si>
  <si>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</si>
  <si>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</si>
  <si>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</si>
  <si>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</si>
  <si>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</si>
  <si>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</si>
  <si>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</si>
  <si>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</si>
  <si>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</si>
  <si>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</si>
  <si>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</si>
  <si>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</si>
  <si>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</si>
  <si>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</si>
  <si>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</si>
  <si>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</si>
  <si>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</si>
  <si>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</si>
  <si>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</si>
  <si>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</si>
  <si>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</si>
  <si>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</si>
  <si>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</si>
  <si>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</si>
  <si>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</si>
  <si>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</si>
  <si>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</si>
  <si>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</si>
  <si>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</si>
  <si>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</si>
  <si>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</si>
  <si>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</si>
  <si>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</si>
  <si>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</si>
  <si>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</si>
  <si>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</si>
  <si>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</si>
  <si>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</si>
  <si>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</si>
  <si>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</si>
  <si>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</si>
  <si>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</si>
  <si>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</si>
  <si>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</si>
  <si>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</si>
  <si>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</si>
  <si>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</si>
  <si>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</si>
  <si>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</si>
  <si>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</si>
  <si>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</si>
  <si>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</si>
  <si>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</si>
  <si>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</si>
  <si>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</si>
  <si>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</si>
  <si>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</si>
  <si>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</si>
  <si>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</si>
  <si>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</si>
  <si>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</si>
  <si>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</si>
  <si>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</si>
  <si>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</si>
  <si>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</si>
  <si>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</si>
  <si>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</si>
  <si>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</si>
  <si>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</si>
  <si>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</si>
  <si>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</si>
  <si>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</si>
  <si>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</si>
  <si>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</si>
  <si>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</si>
  <si>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</si>
  <si>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</si>
  <si>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</si>
  <si>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</si>
  <si>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</si>
  <si>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</si>
  <si>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</si>
  <si>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</si>
  <si>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</si>
  <si>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</si>
  <si>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</si>
  <si>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</si>
  <si>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</si>
  <si>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</si>
  <si>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</si>
  <si>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</si>
  <si>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</si>
  <si>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</si>
  <si>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</si>
  <si>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</si>
  <si>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</si>
  <si>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</si>
  <si>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</si>
  <si>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</si>
  <si>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</si>
  <si>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</si>
  <si>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</si>
  <si>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</si>
  <si>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</si>
  <si>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</si>
  <si>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</si>
  <si>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</si>
  <si>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</si>
  <si>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</si>
  <si>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</si>
  <si>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</si>
  <si>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</si>
  <si>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</si>
  <si>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</si>
  <si>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</si>
  <si>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</si>
  <si>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</si>
  <si>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</si>
  <si>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</si>
  <si>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</si>
  <si>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</si>
  <si>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</si>
  <si>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</si>
  <si>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</si>
  <si>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</si>
  <si>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</si>
  <si>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</si>
  <si>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</si>
  <si>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</si>
  <si>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</si>
  <si>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</si>
  <si>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</si>
  <si>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</si>
  <si>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</si>
  <si>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</si>
  <si>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</si>
  <si>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</si>
  <si>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</si>
  <si>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</si>
  <si>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</si>
  <si>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</si>
  <si>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</si>
  <si>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</si>
  <si>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</si>
  <si>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</si>
  <si>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</si>
  <si>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</si>
  <si>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</si>
  <si>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</si>
  <si>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</si>
  <si>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</si>
  <si>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</si>
  <si>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</si>
  <si>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</si>
  <si>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</si>
  <si>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</si>
  <si>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</si>
  <si>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</si>
  <si>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</si>
  <si>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</si>
  <si>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</si>
  <si>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</si>
  <si>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</si>
  <si>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</si>
  <si>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</si>
  <si>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</si>
  <si>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</si>
  <si>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</si>
  <si>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</si>
  <si>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</si>
  <si>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</si>
  <si>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</si>
  <si>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</si>
  <si>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</si>
  <si>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</si>
  <si>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</si>
  <si>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</si>
  <si>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</si>
  <si>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</si>
  <si>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</si>
  <si>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</si>
  <si>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</si>
  <si>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</si>
  <si>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</si>
  <si>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</si>
  <si>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</si>
  <si>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</si>
  <si>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</si>
  <si>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</si>
  <si>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</si>
  <si>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</si>
  <si>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</si>
  <si>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</si>
  <si>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</si>
  <si>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</si>
  <si>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</si>
  <si>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</si>
  <si>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</si>
  <si>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</si>
  <si>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</si>
  <si>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</si>
  <si>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</si>
  <si>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</si>
  <si>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</si>
  <si>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</si>
  <si>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</si>
  <si>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</si>
  <si>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</si>
  <si>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</si>
  <si>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</si>
  <si>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</si>
  <si>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</si>
  <si>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</si>
  <si>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</si>
  <si>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</si>
  <si>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</si>
  <si>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</si>
  <si>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</si>
  <si>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</si>
  <si>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</si>
  <si>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</si>
  <si>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</si>
  <si>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</si>
  <si>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</si>
  <si>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</si>
  <si>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</si>
  <si>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</si>
  <si>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</si>
  <si>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</si>
  <si>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</si>
  <si>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</si>
  <si>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</si>
  <si>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</si>
  <si>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</si>
  <si>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</si>
  <si>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</si>
  <si>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</si>
  <si>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</si>
  <si>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</si>
  <si>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</si>
  <si>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</si>
  <si>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</si>
  <si>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</si>
  <si>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</si>
  <si>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</si>
  <si>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</si>
  <si>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</si>
  <si>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</si>
  <si>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</si>
  <si>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</si>
  <si>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</si>
  <si>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</si>
  <si>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</si>
  <si>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</si>
  <si>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</si>
  <si>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</si>
  <si>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</si>
  <si>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</si>
  <si>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</si>
  <si>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</si>
  <si>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</si>
  <si>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</si>
  <si>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</si>
  <si>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</si>
  <si>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</si>
  <si>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</si>
  <si>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</si>
  <si>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</si>
  <si>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</si>
  <si>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</si>
  <si>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</si>
  <si>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</si>
  <si>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</si>
  <si>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</si>
  <si>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</si>
  <si>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</si>
  <si>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</si>
  <si>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</si>
  <si>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</si>
  <si>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</si>
  <si>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</si>
  <si>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</si>
  <si>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</si>
  <si>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</si>
  <si>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</si>
  <si>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</si>
  <si>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</si>
  <si>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</si>
  <si>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</si>
  <si>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</si>
  <si>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</si>
  <si>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</si>
  <si>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</si>
  <si>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</si>
  <si>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</si>
  <si>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</si>
  <si>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</si>
  <si>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</si>
  <si>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</si>
  <si>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</si>
  <si>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</si>
  <si>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</si>
  <si>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</si>
  <si>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</si>
  <si>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</si>
  <si>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</si>
  <si>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</si>
  <si>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</si>
  <si>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</si>
  <si>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</si>
  <si>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</si>
  <si>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</si>
  <si>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</si>
  <si>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</si>
  <si>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</si>
  <si>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</si>
  <si>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</si>
  <si>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</si>
  <si>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</si>
  <si>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</si>
  <si>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</si>
  <si>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</si>
  <si>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</si>
  <si>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</si>
  <si>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</si>
  <si>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</si>
  <si>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</si>
  <si>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</si>
  <si>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</si>
  <si>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</si>
  <si>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</si>
  <si>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</si>
  <si>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</si>
  <si>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</si>
  <si>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</si>
  <si>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</si>
  <si>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</si>
  <si>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</si>
  <si>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</si>
  <si>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</si>
  <si>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</si>
  <si>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</si>
  <si>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</si>
  <si>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</si>
  <si>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</si>
  <si>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</si>
  <si>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</si>
  <si>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</si>
  <si>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</si>
  <si>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</si>
  <si>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</si>
  <si>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</si>
  <si>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</si>
  <si>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</si>
  <si>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</si>
  <si>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</si>
  <si>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</si>
  <si>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</si>
  <si>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</si>
  <si>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</si>
  <si>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</si>
  <si>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</si>
  <si>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</si>
  <si>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</si>
  <si>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</si>
  <si>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</si>
  <si>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</si>
  <si>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</si>
  <si>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</si>
  <si>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</si>
  <si>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</si>
  <si>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</si>
  <si>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</si>
  <si>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</si>
  <si>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</si>
  <si>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</si>
  <si>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</si>
  <si>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</si>
  <si>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</si>
  <si>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</si>
  <si>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</si>
  <si>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</si>
  <si>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</si>
  <si>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</si>
  <si>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</si>
  <si>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</si>
  <si>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</si>
  <si>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</si>
  <si>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</si>
  <si>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</si>
  <si>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</si>
  <si>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</si>
  <si>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</si>
  <si>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</si>
  <si>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</si>
  <si>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</si>
  <si>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</si>
  <si>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</si>
  <si>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</si>
  <si>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</si>
  <si>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</si>
  <si>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</si>
  <si>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</si>
  <si>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</si>
  <si>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</si>
  <si>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</si>
  <si>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</si>
  <si>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</si>
  <si>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</si>
  <si>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</si>
  <si>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</si>
  <si>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</si>
  <si>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</si>
  <si>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</si>
  <si>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</si>
  <si>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</si>
  <si>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</si>
  <si>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</si>
  <si>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</si>
  <si>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</si>
  <si>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</si>
  <si>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</si>
  <si>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</si>
  <si>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</si>
  <si>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</si>
  <si>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</si>
  <si>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</si>
  <si>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</si>
  <si>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</si>
  <si>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</si>
  <si>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</si>
  <si>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</si>
  <si>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</si>
  <si>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</si>
  <si>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</si>
  <si>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</si>
  <si>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</si>
  <si>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</si>
  <si>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</si>
  <si>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</si>
  <si>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</si>
  <si>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</si>
  <si>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</si>
  <si>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</si>
  <si>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</si>
  <si>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</si>
  <si>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</si>
  <si>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</si>
  <si>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</si>
  <si>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</si>
  <si>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</si>
  <si>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</si>
  <si>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</si>
  <si>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</si>
  <si>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</si>
  <si>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</si>
  <si>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</si>
  <si>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</si>
  <si>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</si>
  <si>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</si>
  <si>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</si>
  <si>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</si>
  <si>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</si>
  <si>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</si>
  <si>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</si>
  <si>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</si>
  <si>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</si>
  <si>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</si>
  <si>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</si>
  <si>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</si>
  <si>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</si>
  <si>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</si>
  <si>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</si>
  <si>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</si>
  <si>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</si>
  <si>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</si>
  <si>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</si>
  <si>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</si>
  <si>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</si>
  <si>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</si>
  <si>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</si>
  <si>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</si>
  <si>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</si>
  <si>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</si>
  <si>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</si>
  <si>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</si>
  <si>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</si>
  <si>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</si>
  <si>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</si>
  <si>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</si>
  <si>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</si>
  <si>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</si>
  <si>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</si>
  <si>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</si>
  <si>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</si>
  <si>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</si>
  <si>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</si>
  <si>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</si>
  <si>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</si>
  <si>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</si>
  <si>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</si>
  <si>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</si>
  <si>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</si>
  <si>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</si>
  <si>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</si>
  <si>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</si>
  <si>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</si>
  <si>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</si>
  <si>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</si>
  <si>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</si>
  <si>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</si>
  <si>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</si>
  <si>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</si>
  <si>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</si>
  <si>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</si>
  <si>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</si>
  <si>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</si>
  <si>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</si>
  <si>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</si>
  <si>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</si>
  <si>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</si>
  <si>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</si>
  <si>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</si>
  <si>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</si>
  <si>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</si>
  <si>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</si>
  <si>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</si>
  <si>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</si>
  <si>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</si>
  <si>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</si>
  <si>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</si>
  <si>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</si>
  <si>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</si>
  <si>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</si>
  <si>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</si>
  <si>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</si>
  <si>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</si>
  <si>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</si>
  <si>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</si>
  <si>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</si>
  <si>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</si>
  <si>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</si>
  <si>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</si>
  <si>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</si>
  <si>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</si>
  <si>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</si>
  <si>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</si>
  <si>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</si>
  <si>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</si>
  <si>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</si>
  <si>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</si>
  <si>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</si>
  <si>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</si>
  <si>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</si>
  <si>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</si>
  <si>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</si>
  <si>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</si>
  <si>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</si>
  <si>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</si>
  <si>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</si>
  <si>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</si>
  <si>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</si>
  <si>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</si>
  <si>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</si>
  <si>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</si>
  <si>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</si>
  <si>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</si>
  <si>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</si>
  <si>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</si>
  <si>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</si>
  <si>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</si>
  <si>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</si>
  <si>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</si>
  <si>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</si>
  <si>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</si>
  <si>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</si>
  <si>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</si>
  <si>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</si>
  <si>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</si>
  <si>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</si>
  <si>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</si>
  <si>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</si>
  <si>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</si>
  <si>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</si>
  <si>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</si>
  <si>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</si>
  <si>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</si>
  <si>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</si>
  <si>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</si>
  <si>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</si>
  <si>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</si>
  <si>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</si>
  <si>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</si>
  <si>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</si>
  <si>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</si>
  <si>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</si>
  <si>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</si>
  <si>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</si>
  <si>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</si>
  <si>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</si>
  <si>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</si>
  <si>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</si>
  <si>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</si>
  <si>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</si>
  <si>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</si>
  <si>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</si>
  <si>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</si>
  <si>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</si>
  <si>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</si>
  <si>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</si>
  <si>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</si>
  <si>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</si>
  <si>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</si>
  <si>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</si>
  <si>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</si>
  <si>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</si>
  <si>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</si>
  <si>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</si>
  <si>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</si>
  <si>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</si>
  <si>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</si>
  <si>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</si>
  <si>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</si>
  <si>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</si>
  <si>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</si>
  <si>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</si>
  <si>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</si>
  <si>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</si>
  <si>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</si>
  <si>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</si>
  <si>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</si>
  <si>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</si>
  <si>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</si>
  <si>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</si>
  <si>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</si>
  <si>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</si>
  <si>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</si>
  <si>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</si>
  <si>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</si>
  <si>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</si>
  <si>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</si>
  <si>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</si>
  <si>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</si>
  <si>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</si>
  <si>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</si>
  <si>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</si>
  <si>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</si>
  <si>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</si>
  <si>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</si>
  <si>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</si>
  <si>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</si>
  <si>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</si>
  <si>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</si>
  <si>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</si>
  <si>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</si>
  <si>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</si>
  <si>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</si>
  <si>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</si>
  <si>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</si>
  <si>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</si>
  <si>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</si>
  <si>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</si>
  <si>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</si>
  <si>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</si>
  <si>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</si>
  <si>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</si>
  <si>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</si>
  <si>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</si>
  <si>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</si>
  <si>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</si>
  <si>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</si>
  <si>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</si>
  <si>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</si>
  <si>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</si>
  <si>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</si>
  <si>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</si>
  <si>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</si>
  <si>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</si>
  <si>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</si>
  <si>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</si>
  <si>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</si>
  <si>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</si>
  <si>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</si>
  <si>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</si>
  <si>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</si>
  <si>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</si>
  <si>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</si>
  <si>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</si>
  <si>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</si>
  <si>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</si>
  <si>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</si>
  <si>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</si>
  <si>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</si>
  <si>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</si>
  <si>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</si>
  <si>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</si>
  <si>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</si>
  <si>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</si>
  <si>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</si>
  <si>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</si>
  <si>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</si>
  <si>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</si>
  <si>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</si>
  <si>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</si>
  <si>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</si>
  <si>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</si>
  <si>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</si>
  <si>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</si>
  <si>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</si>
  <si>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</si>
  <si>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</si>
  <si>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</si>
  <si>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</si>
  <si>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</si>
  <si>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</si>
  <si>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</si>
  <si>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</si>
  <si>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</si>
  <si>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</si>
  <si>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</si>
  <si>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</si>
  <si>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</si>
  <si>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</si>
  <si>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</si>
  <si>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</si>
  <si>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</si>
  <si>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</si>
  <si>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</si>
  <si>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</si>
  <si>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</si>
  <si>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</si>
  <si>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</si>
  <si>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</si>
  <si>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</si>
  <si>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</si>
  <si>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</si>
  <si>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</si>
  <si>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</si>
  <si>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</si>
  <si>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</si>
  <si>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</si>
  <si>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</si>
  <si>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</si>
  <si>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</si>
  <si>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</si>
  <si>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</si>
  <si>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</si>
  <si>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</si>
  <si>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</si>
  <si>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</si>
  <si>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</si>
  <si>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</si>
  <si>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</si>
  <si>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</si>
  <si>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</si>
  <si>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</si>
  <si>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</si>
  <si>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</si>
  <si>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</si>
  <si>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</si>
  <si>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</si>
  <si>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</si>
  <si>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</si>
  <si>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</si>
  <si>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</si>
  <si>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</si>
  <si>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</si>
  <si>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</si>
  <si>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</si>
  <si>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</si>
  <si>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</si>
  <si>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</si>
  <si>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</si>
  <si>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</si>
  <si>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</si>
  <si>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</si>
  <si>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</si>
  <si>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</si>
  <si>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</si>
  <si>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</si>
  <si>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</si>
  <si>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</si>
  <si>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</si>
  <si>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</si>
  <si>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</si>
  <si>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</si>
  <si>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</si>
  <si>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</si>
  <si>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</si>
  <si>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</si>
  <si>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</si>
  <si>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</si>
  <si>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</si>
  <si>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</si>
  <si>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</si>
  <si>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</si>
  <si>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</si>
  <si>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</si>
  <si>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</si>
  <si>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</si>
  <si>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</si>
  <si>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</si>
  <si>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</si>
  <si>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</si>
  <si>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</si>
  <si>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</si>
  <si>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</si>
  <si>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</si>
  <si>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</si>
  <si>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</si>
  <si>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</si>
  <si>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</si>
  <si>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</si>
  <si>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</si>
  <si>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</si>
  <si>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</si>
  <si>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</si>
  <si>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</si>
  <si>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</si>
  <si>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</si>
  <si>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</si>
  <si>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</si>
  <si>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</si>
  <si>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</si>
  <si>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</si>
  <si>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</si>
  <si>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</si>
  <si>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</si>
  <si>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</si>
  <si>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</si>
  <si>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</si>
  <si>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</si>
  <si>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</si>
  <si>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</si>
  <si>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</si>
  <si>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</si>
  <si>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</si>
  <si>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</si>
  <si>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</si>
  <si>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</si>
  <si>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</si>
  <si>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</si>
  <si>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</si>
  <si>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</si>
  <si>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</si>
  <si>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</si>
  <si>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</si>
  <si>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</si>
  <si>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</si>
  <si>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</si>
  <si>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</si>
  <si>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</si>
  <si>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</si>
  <si>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</si>
  <si>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</si>
  <si>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</si>
  <si>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</si>
  <si>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</si>
  <si>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</si>
  <si>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</si>
  <si>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</si>
  <si>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</si>
  <si>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</si>
  <si>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</si>
  <si>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</si>
  <si>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</si>
  <si>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</si>
  <si>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</si>
  <si>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</si>
  <si>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</si>
  <si>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</si>
  <si>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</si>
  <si>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</si>
  <si>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</si>
  <si>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</si>
  <si>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</si>
  <si>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</si>
  <si>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</si>
  <si>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</si>
  <si>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</si>
  <si>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</si>
  <si>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</si>
  <si>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</si>
  <si>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</si>
  <si>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</si>
  <si>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</si>
  <si>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</si>
  <si>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</si>
  <si>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</si>
  <si>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</si>
  <si>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</si>
  <si>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</si>
  <si>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</si>
  <si>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</si>
  <si>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</si>
  <si>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</si>
  <si>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</si>
  <si>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</si>
  <si>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</si>
  <si>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</si>
  <si>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</si>
  <si>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</si>
  <si>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</si>
  <si>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</si>
  <si>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</si>
  <si>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</si>
  <si>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</si>
  <si>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</si>
  <si>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</si>
  <si>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</si>
  <si>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</si>
  <si>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</si>
  <si>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</si>
  <si>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</si>
  <si>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</si>
  <si>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</si>
  <si>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</si>
  <si>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</si>
  <si>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</si>
  <si>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</si>
  <si>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</si>
  <si>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</si>
  <si>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</si>
  <si>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</si>
  <si>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</si>
  <si>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</si>
  <si>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</si>
  <si>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</si>
  <si>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</si>
  <si>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</si>
  <si>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</si>
  <si>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</si>
  <si>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</si>
  <si>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</si>
  <si>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</si>
  <si>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</si>
  <si>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</si>
  <si>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</si>
  <si>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</si>
  <si>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</si>
  <si>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</si>
  <si>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</si>
  <si>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</si>
  <si>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</si>
  <si>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</si>
  <si>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</si>
  <si>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</si>
  <si>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</si>
  <si>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</si>
  <si>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</si>
  <si>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</si>
  <si>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</si>
  <si>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</si>
  <si>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</si>
  <si>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</si>
  <si>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</si>
  <si>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</si>
  <si>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</si>
  <si>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</si>
  <si>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</si>
  <si>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</si>
  <si>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</si>
  <si>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</si>
  <si>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</si>
  <si>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</si>
  <si>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</si>
  <si>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</si>
  <si>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</si>
  <si>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</si>
  <si>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</si>
  <si>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</si>
  <si>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</si>
  <si>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</si>
  <si>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</si>
  <si>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</si>
  <si>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</si>
  <si>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</si>
  <si>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</si>
  <si>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</si>
  <si>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</si>
  <si>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</si>
  <si>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</si>
  <si>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</si>
  <si>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</si>
  <si>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</si>
  <si>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</si>
  <si>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</si>
  <si>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</si>
  <si>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</si>
  <si>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</si>
  <si>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</si>
  <si>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</si>
  <si>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</si>
  <si>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</si>
  <si>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</si>
  <si>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</si>
  <si>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</si>
  <si>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</si>
  <si>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</si>
  <si>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</si>
  <si>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</si>
  <si>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</si>
  <si>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</si>
  <si>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</si>
  <si>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</si>
  <si>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</si>
  <si>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</si>
  <si>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</si>
  <si>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</si>
  <si>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</si>
  <si>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</si>
  <si>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</si>
  <si>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</si>
  <si>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</si>
  <si>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</si>
  <si>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</si>
  <si>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</si>
  <si>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</si>
  <si>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</si>
  <si>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</si>
  <si>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</si>
  <si>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</si>
  <si>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</si>
  <si>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</si>
  <si>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</si>
  <si>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</si>
  <si>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</si>
  <si>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</si>
  <si>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</si>
  <si>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</si>
  <si>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</si>
  <si>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</si>
  <si>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</si>
  <si>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</si>
  <si>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</si>
  <si>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</si>
  <si>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</si>
  <si>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</si>
  <si>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</si>
  <si>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</si>
  <si>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</si>
  <si>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</si>
  <si>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</si>
  <si>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</si>
  <si>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</si>
  <si>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</si>
  <si>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</si>
  <si>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</si>
  <si>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</si>
  <si>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</si>
  <si>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</si>
  <si>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</si>
  <si>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</si>
  <si>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</si>
  <si>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</si>
  <si>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</si>
  <si>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</si>
  <si>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</si>
  <si>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</si>
  <si>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</si>
  <si>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</si>
  <si>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</si>
  <si>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</si>
  <si>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</si>
  <si>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</si>
  <si>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</si>
  <si>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</si>
  <si>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</si>
  <si>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</si>
  <si>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</si>
  <si>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</si>
  <si>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</si>
  <si>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</si>
  <si>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</si>
  <si>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</si>
  <si>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</si>
  <si>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</si>
  <si>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</si>
  <si>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</si>
  <si>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</si>
  <si>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</si>
  <si>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</si>
  <si>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</si>
  <si>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</si>
  <si>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</si>
  <si>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</si>
  <si>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</si>
  <si>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</si>
  <si>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</si>
  <si>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</si>
  <si>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</si>
  <si>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</si>
  <si>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</si>
  <si>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</si>
  <si>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</si>
  <si>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</si>
  <si>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</si>
  <si>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</si>
  <si>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</si>
  <si>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</si>
  <si>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</si>
  <si>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</si>
  <si>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</si>
  <si>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</si>
  <si>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</si>
  <si>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</si>
  <si>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</si>
  <si>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</si>
  <si>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</si>
  <si>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</si>
  <si>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</si>
  <si>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</si>
  <si>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</si>
  <si>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</si>
  <si>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</si>
  <si>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</si>
  <si>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</si>
  <si>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</si>
  <si>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</si>
  <si>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</si>
  <si>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</si>
  <si>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</si>
  <si>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</si>
  <si>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</si>
  <si>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</si>
  <si>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</si>
  <si>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</si>
  <si>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</si>
  <si>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</si>
  <si>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</si>
  <si>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</si>
  <si>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</si>
  <si>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</si>
  <si>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</si>
  <si>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</si>
  <si>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</si>
  <si>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</si>
  <si>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</si>
  <si>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</si>
  <si>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</si>
  <si>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</si>
  <si>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</si>
  <si>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</si>
  <si>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</si>
  <si>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</si>
  <si>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</si>
  <si>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</si>
  <si>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</si>
  <si>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</si>
  <si>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</si>
  <si>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</si>
  <si>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</si>
  <si>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</si>
  <si>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</si>
  <si>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</si>
  <si>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</si>
  <si>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</si>
  <si>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</si>
  <si>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</si>
  <si>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</si>
  <si>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</si>
  <si>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</si>
  <si>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</si>
  <si>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</si>
  <si>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</si>
  <si>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</si>
  <si>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</si>
  <si>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</si>
  <si>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</si>
  <si>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</si>
  <si>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</si>
  <si>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</si>
  <si>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</si>
  <si>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</si>
  <si>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</si>
  <si>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</si>
  <si>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</si>
  <si>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</si>
  <si>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</si>
  <si>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</si>
  <si>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</si>
  <si>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</si>
  <si>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</si>
  <si>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</si>
  <si>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</si>
  <si>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</si>
  <si>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</si>
  <si>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</si>
  <si>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</si>
  <si>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</si>
  <si>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</si>
  <si>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</si>
  <si>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</si>
  <si>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</si>
  <si>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</si>
  <si>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</si>
  <si>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</si>
  <si>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</si>
  <si>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</si>
  <si>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</si>
  <si>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</si>
  <si>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</si>
  <si>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</si>
  <si>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</si>
  <si>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</si>
  <si>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</si>
  <si>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</si>
  <si>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</si>
  <si>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</si>
  <si>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</si>
  <si>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</si>
  <si>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</si>
  <si>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</si>
  <si>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</si>
  <si>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</si>
  <si>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</si>
  <si>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</si>
  <si>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</si>
  <si>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</si>
  <si>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</si>
  <si>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</si>
  <si>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</si>
  <si>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</si>
  <si>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</si>
  <si>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</si>
  <si>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</si>
  <si>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</si>
  <si>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</si>
  <si>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</si>
  <si>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</si>
  <si>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</si>
  <si>
    <t>Công ty CP TV XD Trung Nam VN</t>
  </si>
  <si>
    <t>CÔNG TY CP TV XD
TRUNG NAM VN</t>
  </si>
  <si>
    <t>Lê Trung Hiếu</t>
  </si>
  <si>
    <t>………………………</t>
  </si>
  <si>
    <t>Ban Quản lý dự án Huyện Xuân Lộc</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</si>
</sst>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cellStyle name="category 2" xfId="37"/>
    <cellStyle name="Comma" xfId="2" builtinId="3"/>
    <cellStyle name="Comma 2" xfId="22"/>
    <cellStyle name="Comma 2 2" xfId="38"/>
    <cellStyle name="Comma 3" xfId="29"/>
    <cellStyle name="Comma 4" xfId="71"/>
    <cellStyle name="Comma 5" xfId="72"/>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68"/>
    <cellStyle name="Normal_DuToan KCN3" xfId="27"/>
    <cellStyle name="Normal_HANUL" xfId="70"/>
    <cellStyle name="Normal_Vinh Thanh" xfId="14"/>
    <cellStyle name="Normal_Vinh Thanh 2" xfId="67"/>
    <cellStyle name="Normal_Vinh Trach Dong(hc)" xfId="15"/>
    <cellStyle name="Normal_Vinh Trach Dong(hc) 2" xfId="69"/>
    <cellStyle name="Normal_xuan tan xuan dinh" xfId="74"/>
    <cellStyle name="Normal_xuan tan xuan dinh_7. du toan lap dat bo sung den trang tri" xfId="73"/>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68082" y="26172582"/>
          <a:ext cx="9800167" cy="3357153"/>
          <a:chOff x="2762249" y="21685249"/>
          <a:chExt cx="980016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xmlns=""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xmlns=""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421006</xdr:colOff>
      <xdr:row>50</xdr:row>
      <xdr:rowOff>167775</xdr:rowOff>
    </xdr:to>
    <xdr:grpSp>
      <xdr:nvGrpSpPr>
        <xdr:cNvPr id="2" name="Group 1">
          <a:extLst>
            <a:ext uri="{FF2B5EF4-FFF2-40B4-BE49-F238E27FC236}">
              <a16:creationId xmlns:a16="http://schemas.microsoft.com/office/drawing/2014/main" xmlns=""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xmlns=""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xmlns=""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xmlns=""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xmlns=""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xmlns=""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xmlns=""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xmlns=""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xmlns=""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xmlns=""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xmlns=""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xmlns=""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xmlns=""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xmlns=""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xmlns=""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075765" y="10981765"/>
          <a:ext cx="6127377" cy="1482786"/>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17649787"/>
          <a:ext cx="10153649" cy="2162214"/>
          <a:chOff x="57150" y="35871112"/>
          <a:chExt cx="9410699" cy="2162214"/>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88671875" defaultRowHeight="12.75"/>
  <cols>
    <col min="1" max="1" width="15.33203125" style="1798" customWidth="1"/>
    <col min="2" max="2" width="9.77734375" style="1790" customWidth="1"/>
    <col min="3" max="3" width="58.44140625" style="1798" customWidth="1"/>
    <col min="4" max="4" width="8.88671875" style="55" customWidth="1"/>
    <col min="5" max="5" width="5.109375" style="2275" customWidth="1"/>
    <col min="6" max="16384" width="8.8867187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t="15.75" hidden="1">
      <c r="A1257" s="1823" t="s">
        <v>4170</v>
      </c>
      <c r="B1257" s="1779" t="s">
        <v>1760</v>
      </c>
      <c r="C1257" s="1824" t="s">
        <v>4981</v>
      </c>
      <c r="D1257" s="1825" t="s">
        <v>4171</v>
      </c>
      <c r="E1257" s="2275" t="str">
        <f t="shared" si="76"/>
        <v>Ho</v>
      </c>
      <c r="F1257" s="55">
        <v>50</v>
      </c>
      <c r="G1257" s="55" t="s">
        <v>512</v>
      </c>
      <c r="J1257" s="55" t="str">
        <f t="shared" si="77"/>
        <v>HopCBpd</v>
      </c>
    </row>
    <row r="1258" spans="1:10" ht="15.75" hidden="1">
      <c r="A1258" s="1823" t="s">
        <v>4378</v>
      </c>
      <c r="B1258" s="1779"/>
      <c r="C1258" s="1824" t="s">
        <v>4379</v>
      </c>
      <c r="D1258" s="1826" t="s">
        <v>2566</v>
      </c>
      <c r="E1258" s="2275" t="str">
        <f t="shared" si="76"/>
        <v>CC</v>
      </c>
      <c r="F1258" s="55">
        <v>50</v>
      </c>
      <c r="G1258" s="55" t="s">
        <v>512</v>
      </c>
      <c r="J1258" s="55" t="str">
        <f t="shared" si="77"/>
        <v>CCĐMBA</v>
      </c>
    </row>
    <row r="1259" spans="1:10" ht="15.75"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t="15.75" hidden="1">
      <c r="A1260" s="1823" t="s">
        <v>4380</v>
      </c>
      <c r="B1260" s="1779"/>
      <c r="C1260" s="1824" t="s">
        <v>4381</v>
      </c>
      <c r="D1260" s="1826" t="s">
        <v>2566</v>
      </c>
      <c r="E1260" s="2275" t="str">
        <f t="shared" si="78"/>
        <v>CC</v>
      </c>
      <c r="F1260" s="55">
        <v>50</v>
      </c>
      <c r="G1260" s="55" t="s">
        <v>512</v>
      </c>
      <c r="J1260" s="55" t="str">
        <f t="shared" si="77"/>
        <v>CCĐLA</v>
      </c>
    </row>
    <row r="1261" spans="1:10" ht="15.75" hidden="1">
      <c r="A1261" s="1823" t="s">
        <v>4572</v>
      </c>
      <c r="B1261" s="1779"/>
      <c r="C1261" s="1824" t="s">
        <v>4573</v>
      </c>
      <c r="D1261" s="1826" t="s">
        <v>2566</v>
      </c>
      <c r="E1261" s="2275" t="str">
        <f t="shared" ref="E1261" si="79">LEFT(A1261,2)</f>
        <v>CC</v>
      </c>
      <c r="F1261" s="55">
        <v>50</v>
      </c>
      <c r="G1261" s="55" t="s">
        <v>512</v>
      </c>
      <c r="J1261" s="55" t="str">
        <f t="shared" si="77"/>
        <v>CCDQU</v>
      </c>
    </row>
    <row r="1262" spans="1:10" ht="15.75" hidden="1">
      <c r="A1262" s="1823" t="s">
        <v>4319</v>
      </c>
      <c r="B1262" s="1779"/>
      <c r="C1262" s="1824" t="s">
        <v>4979</v>
      </c>
      <c r="D1262" s="1826" t="s">
        <v>2448</v>
      </c>
      <c r="E1262" s="2275" t="str">
        <f t="shared" si="78"/>
        <v>TD</v>
      </c>
      <c r="F1262" s="55">
        <v>50</v>
      </c>
      <c r="G1262" s="55" t="s">
        <v>512</v>
      </c>
      <c r="J1262" s="55" t="str">
        <f t="shared" si="77"/>
        <v>TDLLCD</v>
      </c>
    </row>
    <row r="1263" spans="1:10" ht="15.75" hidden="1">
      <c r="A1263" s="1823" t="s">
        <v>356</v>
      </c>
      <c r="B1263" s="84" t="s">
        <v>1135</v>
      </c>
      <c r="C1263" s="1787" t="s">
        <v>4367</v>
      </c>
      <c r="D1263" s="1826" t="s">
        <v>2451</v>
      </c>
      <c r="E1263" s="2275" t="str">
        <f t="shared" si="78"/>
        <v>PK</v>
      </c>
      <c r="F1263" s="55">
        <v>2000</v>
      </c>
      <c r="J1263" s="55" t="str">
        <f t="shared" si="77"/>
        <v>PK</v>
      </c>
    </row>
    <row r="1264" spans="1:10" ht="15.75" hidden="1">
      <c r="A1264" s="1823" t="s">
        <v>357</v>
      </c>
      <c r="B1264" s="84" t="s">
        <v>1199</v>
      </c>
      <c r="C1264" s="1787" t="s">
        <v>2602</v>
      </c>
      <c r="D1264" s="1826" t="s">
        <v>2451</v>
      </c>
      <c r="E1264" s="2275" t="str">
        <f t="shared" si="78"/>
        <v>DA</v>
      </c>
      <c r="F1264" s="55">
        <v>2000</v>
      </c>
      <c r="J1264" s="55" t="str">
        <f t="shared" si="77"/>
        <v>DAY</v>
      </c>
    </row>
    <row r="1265" spans="1:10" ht="15.75" hidden="1">
      <c r="A1265" s="1823" t="s">
        <v>606</v>
      </c>
      <c r="B1265" s="84" t="s">
        <v>1697</v>
      </c>
      <c r="C1265" s="1787" t="s">
        <v>4368</v>
      </c>
      <c r="D1265" s="1826" t="s">
        <v>2451</v>
      </c>
      <c r="E1265" s="2275" t="str">
        <f t="shared" si="78"/>
        <v>DC</v>
      </c>
      <c r="F1265" s="55">
        <v>2000</v>
      </c>
      <c r="J1265" s="55" t="str">
        <f t="shared" si="77"/>
        <v>DCTC</v>
      </c>
    </row>
    <row r="1266" spans="1:10" ht="15.75" hidden="1">
      <c r="A1266" s="1823" t="s">
        <v>17</v>
      </c>
      <c r="B1266" s="84" t="s">
        <v>1211</v>
      </c>
      <c r="C1266" s="1787" t="s">
        <v>2590</v>
      </c>
      <c r="D1266" s="1826" t="s">
        <v>2451</v>
      </c>
      <c r="E1266" s="2275" t="str">
        <f t="shared" si="78"/>
        <v>TH</v>
      </c>
      <c r="F1266" s="55">
        <v>2000</v>
      </c>
      <c r="J1266" s="55" t="str">
        <f t="shared" si="77"/>
        <v>THEP</v>
      </c>
    </row>
    <row r="1267" spans="1:10" ht="15.75" hidden="1">
      <c r="A1267" s="1823" t="s">
        <v>18</v>
      </c>
      <c r="B1267" s="84" t="s">
        <v>496</v>
      </c>
      <c r="C1267" s="1787" t="s">
        <v>2591</v>
      </c>
      <c r="D1267" s="1826" t="s">
        <v>2451</v>
      </c>
      <c r="E1267" s="2275" t="str">
        <f t="shared" si="78"/>
        <v>XI</v>
      </c>
      <c r="F1267" s="55">
        <v>2000</v>
      </c>
      <c r="J1267" s="55" t="str">
        <f t="shared" si="77"/>
        <v>XIMANG</v>
      </c>
    </row>
    <row r="1268" spans="1:10" ht="15.75" hidden="1">
      <c r="A1268" s="1823" t="s">
        <v>4445</v>
      </c>
      <c r="B1268" s="84" t="s">
        <v>1119</v>
      </c>
      <c r="C1268" s="1787" t="s">
        <v>2592</v>
      </c>
      <c r="D1268" s="1826" t="s">
        <v>858</v>
      </c>
      <c r="E1268" s="2275" t="str">
        <f t="shared" si="78"/>
        <v>vc</v>
      </c>
      <c r="F1268" s="55">
        <v>2000</v>
      </c>
      <c r="J1268" s="55" t="str">
        <f t="shared" si="77"/>
        <v>vcCAT</v>
      </c>
    </row>
    <row r="1269" spans="1:10" ht="15.75" hidden="1">
      <c r="A1269" s="1823" t="s">
        <v>20</v>
      </c>
      <c r="B1269" s="84" t="s">
        <v>810</v>
      </c>
      <c r="C1269" s="1787" t="s">
        <v>2593</v>
      </c>
      <c r="D1269" s="1826" t="s">
        <v>858</v>
      </c>
      <c r="E1269" s="2275" t="str">
        <f t="shared" si="78"/>
        <v>DA</v>
      </c>
      <c r="F1269" s="55">
        <v>2000</v>
      </c>
      <c r="J1269" s="55" t="str">
        <f t="shared" si="77"/>
        <v>DADAM</v>
      </c>
    </row>
    <row r="1270" spans="1:10" ht="15.75" hidden="1">
      <c r="A1270" s="1823" t="s">
        <v>4443</v>
      </c>
      <c r="B1270" s="84" t="s">
        <v>556</v>
      </c>
      <c r="C1270" s="1787" t="s">
        <v>2594</v>
      </c>
      <c r="D1270" s="1826" t="s">
        <v>2451</v>
      </c>
      <c r="E1270" s="2275" t="str">
        <f t="shared" si="78"/>
        <v>DA</v>
      </c>
      <c r="F1270" s="55">
        <v>2000</v>
      </c>
      <c r="J1270" s="55" t="str">
        <f t="shared" si="77"/>
        <v>DA</v>
      </c>
    </row>
    <row r="1271" spans="1:10" ht="15.75" hidden="1">
      <c r="A1271" s="1823" t="s">
        <v>1909</v>
      </c>
      <c r="B1271" s="84" t="s">
        <v>1211</v>
      </c>
      <c r="C1271" s="1787" t="s">
        <v>2595</v>
      </c>
      <c r="D1271" s="1826" t="s">
        <v>2451</v>
      </c>
      <c r="E1271" s="2275" t="str">
        <f t="shared" si="78"/>
        <v>TD</v>
      </c>
      <c r="F1271" s="55">
        <v>2000</v>
      </c>
      <c r="J1271" s="55" t="str">
        <f t="shared" si="77"/>
        <v>TD</v>
      </c>
    </row>
    <row r="1272" spans="1:10" ht="15.75" hidden="1">
      <c r="A1272" s="1823" t="s">
        <v>605</v>
      </c>
      <c r="B1272" s="84" t="s">
        <v>556</v>
      </c>
      <c r="C1272" s="1787" t="s">
        <v>2596</v>
      </c>
      <c r="D1272" s="1826" t="s">
        <v>2451</v>
      </c>
      <c r="E1272" s="2275" t="str">
        <f t="shared" si="78"/>
        <v>DN</v>
      </c>
      <c r="F1272" s="55">
        <v>2000</v>
      </c>
      <c r="J1272" s="55" t="str">
        <f t="shared" si="77"/>
        <v>DN</v>
      </c>
    </row>
    <row r="1273" spans="1:10" ht="15.75" hidden="1">
      <c r="A1273" s="1823" t="s">
        <v>4446</v>
      </c>
      <c r="B1273" s="84" t="s">
        <v>1135</v>
      </c>
      <c r="C1273" s="1787" t="s">
        <v>2597</v>
      </c>
      <c r="D1273" s="1826" t="s">
        <v>2451</v>
      </c>
      <c r="E1273" s="2275" t="str">
        <f t="shared" si="78"/>
        <v>vc</v>
      </c>
      <c r="F1273" s="55">
        <v>2000</v>
      </c>
      <c r="J1273" s="55" t="str">
        <f t="shared" si="77"/>
        <v>vcNX</v>
      </c>
    </row>
    <row r="1274" spans="1:10" ht="15.75" hidden="1">
      <c r="A1274" s="1823" t="s">
        <v>1201</v>
      </c>
      <c r="B1274" s="84" t="s">
        <v>2244</v>
      </c>
      <c r="C1274" s="1787" t="s">
        <v>2598</v>
      </c>
      <c r="D1274" s="1826" t="s">
        <v>2451</v>
      </c>
      <c r="E1274" s="2275" t="str">
        <f t="shared" si="78"/>
        <v>CO</v>
      </c>
      <c r="F1274" s="55">
        <v>2000</v>
      </c>
      <c r="J1274" s="55" t="str">
        <f t="shared" si="77"/>
        <v>COT</v>
      </c>
    </row>
    <row r="1275" spans="1:10" ht="15.75" hidden="1">
      <c r="A1275" s="1823" t="s">
        <v>2003</v>
      </c>
      <c r="B1275" s="84" t="s">
        <v>1612</v>
      </c>
      <c r="C1275" s="1787" t="s">
        <v>2452</v>
      </c>
      <c r="D1275" s="1826" t="s">
        <v>2451</v>
      </c>
      <c r="E1275" s="2275" t="str">
        <f t="shared" si="78"/>
        <v>XA</v>
      </c>
      <c r="F1275" s="55">
        <v>2000</v>
      </c>
      <c r="J1275" s="55" t="str">
        <f t="shared" si="77"/>
        <v>XA</v>
      </c>
    </row>
    <row r="1276" spans="1:10" ht="15.75"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5" hidden="1">
      <c r="A1450" s="1827" t="s">
        <v>2508</v>
      </c>
      <c r="C1450" s="1798" t="s">
        <v>2509</v>
      </c>
      <c r="D1450" s="55" t="s">
        <v>2448</v>
      </c>
      <c r="F1450" s="55">
        <v>2000</v>
      </c>
      <c r="J1450" s="55" t="str">
        <f t="shared" si="82"/>
        <v>Đth-U</v>
      </c>
    </row>
    <row r="1451" spans="1:10" ht="16.5" hidden="1">
      <c r="A1451" s="1827" t="s">
        <v>1626</v>
      </c>
      <c r="C1451" s="1798" t="s">
        <v>2510</v>
      </c>
      <c r="D1451" s="55" t="s">
        <v>2448</v>
      </c>
      <c r="F1451" s="55">
        <v>2000</v>
      </c>
      <c r="J1451" s="55" t="str">
        <f t="shared" si="82"/>
        <v>Nth-U</v>
      </c>
    </row>
    <row r="1452" spans="1:10" ht="16.5" hidden="1">
      <c r="A1452" s="1827" t="s">
        <v>1627</v>
      </c>
      <c r="C1452" s="1798" t="s">
        <v>2511</v>
      </c>
      <c r="D1452" s="55" t="s">
        <v>2448</v>
      </c>
      <c r="F1452" s="55">
        <v>2000</v>
      </c>
      <c r="J1452" s="55" t="str">
        <f t="shared" si="82"/>
        <v>Nth-T</v>
      </c>
    </row>
    <row r="1453" spans="1:10" ht="16.5" hidden="1">
      <c r="A1453" s="1827" t="s">
        <v>2168</v>
      </c>
      <c r="C1453" s="1798" t="s">
        <v>2512</v>
      </c>
      <c r="D1453" s="55" t="s">
        <v>2448</v>
      </c>
      <c r="F1453" s="55">
        <v>2000</v>
      </c>
      <c r="J1453" s="55" t="str">
        <f t="shared" si="82"/>
        <v>Nth-X</v>
      </c>
    </row>
    <row r="1454" spans="1:10" ht="16.5" hidden="1">
      <c r="A1454" s="1827" t="s">
        <v>2513</v>
      </c>
      <c r="C1454" s="1798" t="s">
        <v>2514</v>
      </c>
      <c r="D1454" s="55" t="s">
        <v>2448</v>
      </c>
      <c r="F1454" s="55">
        <v>2000</v>
      </c>
      <c r="J1454" s="55" t="str">
        <f t="shared" si="82"/>
        <v>SĐU</v>
      </c>
    </row>
    <row r="1455" spans="1:10" ht="16.5" hidden="1">
      <c r="A1455" s="1827" t="s">
        <v>2515</v>
      </c>
      <c r="C1455" s="1798" t="s">
        <v>2516</v>
      </c>
      <c r="D1455" s="55" t="s">
        <v>2448</v>
      </c>
      <c r="F1455" s="55">
        <v>2000</v>
      </c>
      <c r="J1455" s="55" t="str">
        <f t="shared" si="82"/>
        <v>SĐI</v>
      </c>
    </row>
    <row r="1456" spans="1:10" ht="16.5" hidden="1">
      <c r="A1456" s="1827" t="s">
        <v>2517</v>
      </c>
      <c r="C1456" s="1798" t="s">
        <v>2518</v>
      </c>
      <c r="D1456" s="55" t="s">
        <v>2448</v>
      </c>
      <c r="F1456" s="55">
        <v>2000</v>
      </c>
      <c r="J1456" s="55" t="str">
        <f t="shared" si="82"/>
        <v>SĐG</v>
      </c>
    </row>
    <row r="1457" spans="1:10" ht="16.5" hidden="1">
      <c r="A1457" s="1827" t="s">
        <v>2519</v>
      </c>
      <c r="C1457" s="1798" t="s">
        <v>2520</v>
      </c>
      <c r="D1457" s="55" t="s">
        <v>2448</v>
      </c>
      <c r="F1457" s="55">
        <v>2000</v>
      </c>
      <c r="J1457" s="55" t="str">
        <f t="shared" si="82"/>
        <v>CĐT 2BAT-T</v>
      </c>
    </row>
    <row r="1458" spans="1:10" ht="16.5" hidden="1">
      <c r="A1458" s="1827" t="s">
        <v>2522</v>
      </c>
      <c r="C1458" s="1798" t="s">
        <v>2523</v>
      </c>
      <c r="D1458" s="55" t="s">
        <v>2448</v>
      </c>
      <c r="F1458" s="55">
        <v>2000</v>
      </c>
      <c r="J1458" s="55" t="str">
        <f t="shared" si="82"/>
        <v>CĐT 2BAT-X</v>
      </c>
    </row>
    <row r="1459" spans="1:10" ht="16.5" hidden="1">
      <c r="A1459" s="1827" t="s">
        <v>2524</v>
      </c>
      <c r="C1459" s="1798" t="s">
        <v>2525</v>
      </c>
      <c r="D1459" s="55" t="s">
        <v>2448</v>
      </c>
      <c r="F1459" s="55">
        <v>2000</v>
      </c>
      <c r="J1459" s="55" t="str">
        <f t="shared" si="82"/>
        <v>CĐT ply-X</v>
      </c>
    </row>
    <row r="1460" spans="1:10" ht="16.5" hidden="1">
      <c r="A1460" s="1827" t="s">
        <v>2538</v>
      </c>
      <c r="C1460" s="1798" t="s">
        <v>2539</v>
      </c>
      <c r="D1460" s="55" t="s">
        <v>2448</v>
      </c>
      <c r="F1460" s="55">
        <v>2000</v>
      </c>
      <c r="J1460" s="55" t="str">
        <f t="shared" si="82"/>
        <v>CĐT pty-X</v>
      </c>
    </row>
    <row r="1461" spans="1:10" ht="16.5" hidden="1">
      <c r="A1461" s="1827" t="s">
        <v>2543</v>
      </c>
      <c r="C1461" s="1798" t="s">
        <v>2544</v>
      </c>
      <c r="D1461" s="55" t="s">
        <v>2448</v>
      </c>
      <c r="F1461" s="55">
        <v>2000</v>
      </c>
      <c r="J1461" s="55" t="str">
        <f t="shared" si="82"/>
        <v>Đth-U-g</v>
      </c>
    </row>
    <row r="1462" spans="1:10" ht="16.5" hidden="1">
      <c r="A1462" s="1827" t="s">
        <v>2545</v>
      </c>
      <c r="C1462" s="1798" t="s">
        <v>2546</v>
      </c>
      <c r="D1462" s="55" t="s">
        <v>2448</v>
      </c>
      <c r="F1462" s="55">
        <v>2000</v>
      </c>
      <c r="J1462" s="55" t="str">
        <f t="shared" si="82"/>
        <v>Đth-X</v>
      </c>
    </row>
    <row r="1463" spans="1:10" ht="16.5" hidden="1">
      <c r="A1463" s="1827" t="s">
        <v>534</v>
      </c>
      <c r="C1463" s="1798" t="s">
        <v>2547</v>
      </c>
      <c r="D1463" s="55" t="s">
        <v>2448</v>
      </c>
      <c r="F1463" s="55">
        <v>2000</v>
      </c>
      <c r="J1463" s="55" t="str">
        <f t="shared" si="82"/>
        <v>Nth-T-g</v>
      </c>
    </row>
    <row r="1464" spans="1:10" ht="16.5" hidden="1">
      <c r="A1464" s="1827" t="s">
        <v>2551</v>
      </c>
      <c r="C1464" s="1798" t="s">
        <v>2525</v>
      </c>
      <c r="D1464" s="55" t="s">
        <v>2448</v>
      </c>
      <c r="F1464" s="55">
        <v>2000</v>
      </c>
      <c r="J1464" s="55" t="str">
        <f t="shared" si="82"/>
        <v>CĐTply-X</v>
      </c>
    </row>
    <row r="1465" spans="1:10" ht="16.5"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
  <sheetViews>
    <sheetView topLeftCell="Q1" zoomScale="85" zoomScaleNormal="85" workbookViewId="0">
      <selection activeCell="U3" sqref="U3"/>
    </sheetView>
  </sheetViews>
  <sheetFormatPr defaultColWidth="8.88671875" defaultRowHeight="50.1" customHeight="1" outlineLevelCol="1"/>
  <cols>
    <col min="1" max="1" width="18.88671875" style="994" customWidth="1" outlineLevel="1"/>
    <col min="2" max="2" width="20.5546875" style="994" customWidth="1" outlineLevel="1"/>
    <col min="3" max="3" width="15.109375" style="1285" customWidth="1" outlineLevel="1"/>
    <col min="4" max="4" width="11.44140625" style="995" customWidth="1" outlineLevel="1"/>
    <col min="5" max="5" width="15.109375" style="1285" customWidth="1" outlineLevel="1"/>
    <col min="6" max="6" width="11.44140625" style="994" customWidth="1" outlineLevel="1"/>
    <col min="7" max="7" width="11.44140625" style="995" customWidth="1" outlineLevel="1"/>
    <col min="8" max="8" width="19" style="995" customWidth="1" outlineLevel="1"/>
    <col min="9" max="9" width="13.77734375" style="995" customWidth="1" outlineLevel="1"/>
    <col min="10" max="10" width="12.77734375" customWidth="1" outlineLevel="1"/>
    <col min="11" max="11" width="8.109375" style="995" customWidth="1" outlineLevel="1"/>
    <col min="12" max="12" width="8.77734375" style="995" customWidth="1" outlineLevel="1"/>
    <col min="13" max="15" width="11.5546875" style="995" customWidth="1" outlineLevel="1"/>
    <col min="16" max="16" width="8.21875" style="998" customWidth="1" outlineLevel="1"/>
    <col min="17" max="17" width="15.44140625" style="995" customWidth="1" outlineLevel="1"/>
    <col min="18" max="18" width="17.44140625" style="995" customWidth="1" outlineLevel="1"/>
    <col min="19" max="19" width="21" style="994" customWidth="1" outlineLevel="1"/>
    <col min="20" max="20" width="19.6640625" style="994" customWidth="1"/>
    <col min="21" max="21" width="20.88671875" style="994" customWidth="1"/>
    <col min="22" max="22" width="10.5546875" style="994" customWidth="1"/>
    <col min="23" max="24" width="8.88671875" style="994"/>
    <col min="25" max="27" width="22.6640625" style="994" customWidth="1"/>
    <col min="28" max="28" width="22.6640625" style="994" hidden="1" customWidth="1"/>
    <col min="29" max="34" width="8.88671875" style="994"/>
    <col min="35" max="35" width="11.88671875" style="994" customWidth="1"/>
    <col min="36" max="41" width="8.88671875" style="994"/>
    <col min="42" max="42" width="8.88671875" style="1285"/>
    <col min="43" max="16384" width="8.8867187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10.25">
      <c r="A2" s="1939" t="s">
        <v>5235</v>
      </c>
      <c r="B2" s="1939" t="s">
        <v>5236</v>
      </c>
      <c r="C2" s="1936" t="s">
        <v>4568</v>
      </c>
      <c r="D2" s="1939" t="s">
        <v>5237</v>
      </c>
      <c r="E2" s="1936" t="s">
        <v>4568</v>
      </c>
      <c r="F2" s="1939"/>
      <c r="G2" s="1939" t="s">
        <v>4532</v>
      </c>
      <c r="H2" s="1939" t="s">
        <v>5318</v>
      </c>
      <c r="I2" s="1939" t="s">
        <v>5319</v>
      </c>
      <c r="J2" s="1939" t="s">
        <v>5320</v>
      </c>
      <c r="K2" s="1939"/>
      <c r="L2" s="1939"/>
      <c r="M2" s="1939" t="s">
        <v>5324</v>
      </c>
      <c r="N2" s="1939" t="s">
        <v>5325</v>
      </c>
      <c r="O2" s="1939" t="s">
        <v>5326</v>
      </c>
      <c r="P2" s="1937"/>
      <c r="Q2" s="1937"/>
      <c r="R2" s="1939"/>
      <c r="S2" s="1939"/>
      <c r="T2" s="1936" t="s">
        <v>4568</v>
      </c>
      <c r="U2" s="1940" t="s">
        <v>5327</v>
      </c>
      <c r="V2" s="1940" t="s">
        <v>5328</v>
      </c>
      <c r="W2" s="1936" t="s">
        <v>5153</v>
      </c>
      <c r="X2" s="1940" t="str">
        <f>UPPER(W2)</f>
        <v>XUÂN LỘC</v>
      </c>
      <c r="Y2" s="1939" t="s">
        <v>5238</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3786</v>
      </c>
      <c r="C3" s="101"/>
      <c r="D3" s="101"/>
      <c r="E3" s="101"/>
      <c r="F3" s="102"/>
      <c r="G3" s="103"/>
      <c r="H3" s="104"/>
      <c r="I3" s="104"/>
    </row>
    <row r="4" spans="1:13" ht="15">
      <c r="A4" s="105"/>
      <c r="B4" s="2524" t="s">
        <v>1714</v>
      </c>
      <c r="C4" s="2524" t="s">
        <v>2289</v>
      </c>
      <c r="D4" s="92" t="s">
        <v>2290</v>
      </c>
      <c r="E4" s="92" t="s">
        <v>2291</v>
      </c>
      <c r="F4" s="106">
        <f>pp_NC!GV5</f>
        <v>0</v>
      </c>
      <c r="G4" s="106" t="str">
        <f>'pp3p2m '!ED6</f>
        <v>B</v>
      </c>
      <c r="H4" s="106" t="s">
        <v>1040</v>
      </c>
      <c r="I4" s="106" t="s">
        <v>1040</v>
      </c>
      <c r="J4" s="107"/>
      <c r="K4" s="103"/>
      <c r="L4" s="103"/>
      <c r="M4" s="103"/>
    </row>
    <row r="5" spans="1:13" ht="15">
      <c r="A5" s="93" t="s">
        <v>2292</v>
      </c>
      <c r="B5" s="2525"/>
      <c r="C5" s="2525"/>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7.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7.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7.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7.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7.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7.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7.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7.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7.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7.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7.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7.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7.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7.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7.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7.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7.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7.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7.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7.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7.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7.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7.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7.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7.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7.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7.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7.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7.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7.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7.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7.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7.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7.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7.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7.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7.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7.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7.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7.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7.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7.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7.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7.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7.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7.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7.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7.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7.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7.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7.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7.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7.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7.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7.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7.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7.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7.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7.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7.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7.25">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7.25">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7.25">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7.25">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7.25">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7.25">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7.25">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7.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7.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7.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7.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7.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7.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7.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7.25">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7.25">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7.25">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7.25">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7.25">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7.25">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5">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7.25">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7.25">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7.25">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7.25">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7.25">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7.25">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7.25">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7.25">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7.25">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7.25">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7.25">
      <c r="A133" s="9" t="str">
        <f>chitiet!B1519</f>
        <v>SD</v>
      </c>
      <c r="B133" s="18"/>
      <c r="C133" s="16" t="e">
        <f t="shared" si="15"/>
        <v>#NAME?</v>
      </c>
      <c r="D133" s="19" t="e">
        <f t="shared" si="11"/>
        <v>#NAME?</v>
      </c>
      <c r="E133" s="17"/>
      <c r="F133" s="4"/>
      <c r="G133" s="8">
        <f t="shared" si="14"/>
        <v>0</v>
      </c>
      <c r="H133" s="4"/>
      <c r="I133" s="4"/>
      <c r="J133" s="4"/>
    </row>
    <row r="134" spans="1:10" s="1" customFormat="1" ht="17.25">
      <c r="A134" s="9" t="str">
        <f>chitiet!B1520</f>
        <v>CSDI</v>
      </c>
      <c r="B134" s="18"/>
      <c r="C134" s="16" t="e">
        <f t="shared" si="15"/>
        <v>#NAME?</v>
      </c>
      <c r="D134" s="19" t="e">
        <f t="shared" si="11"/>
        <v>#NAME?</v>
      </c>
      <c r="E134" s="17"/>
      <c r="F134" s="4"/>
      <c r="G134" s="8">
        <f t="shared" si="14"/>
        <v>0</v>
      </c>
      <c r="H134" s="4"/>
      <c r="I134" s="4"/>
      <c r="J134" s="4"/>
    </row>
    <row r="135" spans="1:10" s="1" customFormat="1" ht="17.25">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7.25">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7.25">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7.25">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7.25">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7.25">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7.25">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7.25">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7.25">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7.25">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7.25">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7.25">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7.25">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7.25">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7.25">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7.25">
      <c r="A150" s="9" t="str">
        <f>chitiet!B1536</f>
        <v>MND</v>
      </c>
      <c r="B150" s="18"/>
      <c r="C150" s="16" t="e">
        <f t="shared" si="15"/>
        <v>#NAME?</v>
      </c>
      <c r="D150" s="19" t="e">
        <f t="shared" si="11"/>
        <v>#NAME?</v>
      </c>
      <c r="E150" s="17"/>
      <c r="F150" s="4"/>
      <c r="G150" s="8">
        <f t="shared" si="14"/>
        <v>0</v>
      </c>
      <c r="H150" s="4"/>
      <c r="I150" s="4"/>
      <c r="J150" s="4"/>
    </row>
    <row r="151" spans="1:10" ht="15">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5">
      <c r="A154" s="130">
        <f>chitiet!B1543</f>
        <v>0</v>
      </c>
      <c r="B154" s="114"/>
      <c r="C154" s="60" t="s">
        <v>2526</v>
      </c>
      <c r="D154" s="98"/>
      <c r="E154" s="116"/>
      <c r="F154" s="105"/>
      <c r="G154" s="117">
        <v>1</v>
      </c>
      <c r="H154" s="105"/>
      <c r="I154" s="105"/>
      <c r="J154" s="105"/>
    </row>
    <row r="155" spans="1:10" s="1" customFormat="1" ht="17.25">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7.25">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7.25">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7.25">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7.25">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7.25">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7.25">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7.25">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7.25">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7.25">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7.25">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7.25">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7.25">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7.25">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7.25">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7.25">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7.25">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5">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5">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7.25">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5">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7.25">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7.25">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7.25">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5">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7.25">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5">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5">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7.25">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7.25">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7.25">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7.25">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7.25">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7.25">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7.25">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7.25">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7.25">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7.25">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5">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5">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5">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8.75">
      <c r="A196" s="12" t="s">
        <v>589</v>
      </c>
      <c r="B196" s="15" t="s">
        <v>1903</v>
      </c>
      <c r="C196" s="97" t="s">
        <v>2310</v>
      </c>
      <c r="D196" s="98" t="s">
        <v>2309</v>
      </c>
      <c r="E196" s="20"/>
      <c r="F196" s="4"/>
      <c r="G196" s="8">
        <f t="shared" si="18"/>
        <v>0</v>
      </c>
      <c r="H196" s="4"/>
      <c r="I196" s="4"/>
      <c r="J196" s="4"/>
    </row>
    <row r="197" spans="1:10" s="1" customFormat="1" ht="17.25">
      <c r="A197" s="13" t="s">
        <v>790</v>
      </c>
      <c r="B197" s="18" t="str">
        <f>IF(E197=0,"",COUNTIF($B$196:$B196,"&gt;0")+1)</f>
        <v/>
      </c>
      <c r="C197" s="16" t="s">
        <v>1189</v>
      </c>
      <c r="D197" s="19" t="s">
        <v>2566</v>
      </c>
      <c r="E197" s="24">
        <f>pp_NC!ED184</f>
        <v>0</v>
      </c>
      <c r="F197" s="4"/>
      <c r="G197" s="8">
        <f t="shared" si="18"/>
        <v>0</v>
      </c>
      <c r="H197" s="4"/>
      <c r="I197" s="4"/>
      <c r="J197" s="4"/>
    </row>
    <row r="198" spans="1:10" s="1" customFormat="1" ht="17.25">
      <c r="A198" s="13" t="s">
        <v>675</v>
      </c>
      <c r="B198" s="18" t="str">
        <f>IF(E198=0,"",COUNTIF($B$196:$B197,"&gt;0")+1)</f>
        <v/>
      </c>
      <c r="C198" s="16" t="e">
        <v>#N/A</v>
      </c>
      <c r="D198" s="19" t="e">
        <v>#N/A</v>
      </c>
      <c r="E198" s="24">
        <f>pp_NC!ED185</f>
        <v>0</v>
      </c>
      <c r="F198" s="4"/>
      <c r="G198" s="8">
        <f t="shared" si="18"/>
        <v>0</v>
      </c>
      <c r="H198" s="4"/>
      <c r="I198" s="4"/>
      <c r="J198" s="4"/>
    </row>
    <row r="199" spans="1:10" s="1" customFormat="1" ht="17.25">
      <c r="A199" s="13" t="s">
        <v>1904</v>
      </c>
      <c r="B199" s="18" t="str">
        <f>IF(E199=0,"",COUNTIF($B$196:$B198,"&gt;0")+1)</f>
        <v/>
      </c>
      <c r="C199" s="16" t="e">
        <v>#N/A</v>
      </c>
      <c r="D199" s="19" t="e">
        <v>#N/A</v>
      </c>
      <c r="E199" s="24">
        <f>pp_NC!ED186</f>
        <v>0</v>
      </c>
      <c r="F199" s="4"/>
      <c r="G199" s="8">
        <f t="shared" si="18"/>
        <v>0</v>
      </c>
      <c r="H199" s="4"/>
      <c r="I199" s="4"/>
      <c r="J199" s="4"/>
    </row>
    <row r="200" spans="1:10" s="1" customFormat="1" ht="17.25">
      <c r="A200" s="13" t="s">
        <v>446</v>
      </c>
      <c r="B200" s="18" t="str">
        <f>IF(E200=0,"",COUNTIF($B$196:$B199,"&gt;0")+1)</f>
        <v/>
      </c>
      <c r="C200" s="16" t="s">
        <v>1220</v>
      </c>
      <c r="D200" s="19" t="s">
        <v>2448</v>
      </c>
      <c r="E200" s="24">
        <f>pp_NC!ED187</f>
        <v>0</v>
      </c>
      <c r="F200" s="4"/>
      <c r="G200" s="8">
        <f t="shared" si="18"/>
        <v>0</v>
      </c>
      <c r="H200" s="4"/>
      <c r="I200" s="4"/>
      <c r="J200" s="4"/>
    </row>
    <row r="201" spans="1:10" s="1" customFormat="1" ht="17.25">
      <c r="A201" s="13" t="s">
        <v>1927</v>
      </c>
      <c r="B201" s="18" t="str">
        <f>IF(E201=0,"",COUNTIF($B$196:$B200,"&gt;0")+1)</f>
        <v/>
      </c>
      <c r="C201" s="16" t="s">
        <v>1598</v>
      </c>
      <c r="D201" s="19" t="s">
        <v>2448</v>
      </c>
      <c r="E201" s="24">
        <f>pp_NC!ED188</f>
        <v>0</v>
      </c>
      <c r="F201" s="4"/>
      <c r="G201" s="8">
        <f t="shared" si="18"/>
        <v>0</v>
      </c>
      <c r="H201" s="4"/>
      <c r="I201" s="4"/>
      <c r="J201" s="4"/>
    </row>
    <row r="202" spans="1:10" s="1" customFormat="1" ht="17.25">
      <c r="A202" s="13" t="s">
        <v>394</v>
      </c>
      <c r="B202" s="18" t="str">
        <f>IF(E202=0,"",COUNTIF($B$196:$B201,"&gt;0")+1)</f>
        <v/>
      </c>
      <c r="C202" s="16" t="e">
        <v>#N/A</v>
      </c>
      <c r="D202" s="19" t="e">
        <v>#N/A</v>
      </c>
      <c r="E202" s="24">
        <f>pp_NC!ED189</f>
        <v>0</v>
      </c>
      <c r="F202" s="4"/>
      <c r="G202" s="8">
        <f t="shared" si="18"/>
        <v>0</v>
      </c>
      <c r="H202" s="4"/>
      <c r="I202" s="4"/>
      <c r="J202" s="4"/>
    </row>
    <row r="203" spans="1:10" s="1" customFormat="1" ht="17.25">
      <c r="A203" s="13" t="s">
        <v>1918</v>
      </c>
      <c r="B203" s="18" t="str">
        <f>IF(E203=0,"",COUNTIF($B$196:$B202,"&gt;0")+1)</f>
        <v/>
      </c>
      <c r="C203" s="16" t="s">
        <v>2065</v>
      </c>
      <c r="D203" s="19" t="s">
        <v>2448</v>
      </c>
      <c r="E203" s="24">
        <f>pp_NC!ED190</f>
        <v>0</v>
      </c>
      <c r="F203" s="4"/>
      <c r="G203" s="8">
        <f t="shared" si="18"/>
        <v>0</v>
      </c>
      <c r="H203" s="4"/>
      <c r="I203" s="4"/>
      <c r="J203" s="4"/>
    </row>
    <row r="204" spans="1:10" s="1" customFormat="1" ht="17.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3787</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7.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7.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7.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7.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7.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7.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7.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7.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7.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7.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7.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7.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7.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7.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7.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7.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7.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7.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7.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7.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7.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7.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7.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7.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7.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7.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7.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7.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7.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7.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7.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7.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7.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7.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7.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7.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7.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7.25">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5">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7.25">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7.25">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7.25">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7.25">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7.25">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7.25">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7.25">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7.25">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38" t="s">
        <v>3789</v>
      </c>
      <c r="B4" s="2526" t="s">
        <v>3790</v>
      </c>
      <c r="C4" s="2526" t="s">
        <v>4431</v>
      </c>
      <c r="D4" s="2526" t="s">
        <v>3791</v>
      </c>
      <c r="E4" s="2526" t="s">
        <v>3792</v>
      </c>
      <c r="F4" s="2526" t="s">
        <v>3793</v>
      </c>
      <c r="G4" s="2526" t="s">
        <v>3794</v>
      </c>
      <c r="H4" s="2526" t="s">
        <v>3795</v>
      </c>
      <c r="I4" s="2526" t="s">
        <v>3796</v>
      </c>
      <c r="J4" s="2528" t="s">
        <v>3797</v>
      </c>
      <c r="K4" s="2528" t="s">
        <v>3798</v>
      </c>
      <c r="L4" s="2528" t="s">
        <v>3799</v>
      </c>
      <c r="M4" s="254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3" t="s">
        <v>3803</v>
      </c>
      <c r="BR4" s="2554"/>
      <c r="BS4" s="2554"/>
      <c r="BT4" s="2554"/>
      <c r="BU4" s="2554"/>
      <c r="BV4" s="2554"/>
      <c r="BW4" s="2554"/>
      <c r="BX4" s="2554"/>
      <c r="BY4" s="2554"/>
      <c r="BZ4" s="2554"/>
      <c r="CA4" s="2554"/>
      <c r="CB4" s="2555"/>
      <c r="CC4" s="2530" t="s">
        <v>2396</v>
      </c>
      <c r="CD4" s="2530" t="s">
        <v>2399</v>
      </c>
      <c r="CE4" s="2530" t="s">
        <v>2402</v>
      </c>
      <c r="CF4" s="2530" t="s">
        <v>2401</v>
      </c>
      <c r="CG4" s="2530" t="s">
        <v>2403</v>
      </c>
      <c r="CH4" s="253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34" t="s">
        <v>3805</v>
      </c>
      <c r="DG4" s="2534" t="s">
        <v>3806</v>
      </c>
      <c r="DH4" s="2532" t="s">
        <v>3807</v>
      </c>
      <c r="DI4" s="2532" t="s">
        <v>3808</v>
      </c>
      <c r="DJ4" s="2532" t="s">
        <v>3809</v>
      </c>
      <c r="DK4" s="2532" t="s">
        <v>3810</v>
      </c>
      <c r="DL4" s="2532" t="s">
        <v>3811</v>
      </c>
      <c r="DM4" s="2532" t="s">
        <v>3812</v>
      </c>
      <c r="DN4" s="2532" t="s">
        <v>3813</v>
      </c>
      <c r="DO4" s="2532" t="s">
        <v>3814</v>
      </c>
      <c r="DP4" s="2532" t="s">
        <v>3815</v>
      </c>
      <c r="DQ4" s="2543" t="s">
        <v>1739</v>
      </c>
      <c r="DR4" s="2532" t="s">
        <v>3816</v>
      </c>
      <c r="DS4" s="2543" t="s">
        <v>4118</v>
      </c>
      <c r="DT4" s="2543" t="s">
        <v>3818</v>
      </c>
      <c r="DU4" s="2543" t="s">
        <v>3819</v>
      </c>
      <c r="DV4" s="2543" t="s">
        <v>3820</v>
      </c>
      <c r="DW4" s="2543" t="s">
        <v>3821</v>
      </c>
      <c r="DX4" s="2543" t="s">
        <v>3822</v>
      </c>
      <c r="DY4" s="2543" t="s">
        <v>3823</v>
      </c>
      <c r="DZ4" s="2543" t="s">
        <v>3824</v>
      </c>
      <c r="EA4" s="2543" t="s">
        <v>3825</v>
      </c>
      <c r="EB4" s="2543" t="s">
        <v>3826</v>
      </c>
      <c r="EC4" s="2543" t="s">
        <v>3827</v>
      </c>
      <c r="ED4" s="2572" t="s">
        <v>790</v>
      </c>
      <c r="EE4" s="2546" t="s">
        <v>1410</v>
      </c>
      <c r="EF4" s="2546" t="s">
        <v>1380</v>
      </c>
      <c r="EG4" s="2540" t="s">
        <v>675</v>
      </c>
      <c r="EH4" s="2540" t="s">
        <v>1904</v>
      </c>
      <c r="EI4" s="2540" t="s">
        <v>1131</v>
      </c>
      <c r="EJ4" s="2540" t="s">
        <v>1927</v>
      </c>
      <c r="EK4" s="2540" t="s">
        <v>394</v>
      </c>
      <c r="EL4" s="2540" t="s">
        <v>1918</v>
      </c>
      <c r="EM4" s="2540" t="s">
        <v>630</v>
      </c>
      <c r="EN4" s="2540" t="s">
        <v>629</v>
      </c>
      <c r="EO4" s="2540" t="s">
        <v>631</v>
      </c>
      <c r="EP4" s="2548" t="s">
        <v>3828</v>
      </c>
      <c r="EQ4" s="2548" t="s">
        <v>3829</v>
      </c>
      <c r="ER4" s="2548" t="s">
        <v>3830</v>
      </c>
      <c r="ES4" s="2548" t="s">
        <v>3831</v>
      </c>
      <c r="ET4" s="2530" t="s">
        <v>3832</v>
      </c>
      <c r="EU4" s="2530" t="s">
        <v>3833</v>
      </c>
      <c r="EV4" s="2530" t="s">
        <v>3834</v>
      </c>
      <c r="EW4" s="2530" t="s">
        <v>3835</v>
      </c>
      <c r="EX4" s="2530" t="s">
        <v>3836</v>
      </c>
      <c r="EY4" s="2530" t="s">
        <v>3837</v>
      </c>
      <c r="EZ4" s="2530" t="s">
        <v>3838</v>
      </c>
      <c r="FA4" s="2530" t="s">
        <v>3839</v>
      </c>
      <c r="FB4" s="2548" t="s">
        <v>3840</v>
      </c>
      <c r="FC4" s="2548" t="s">
        <v>3841</v>
      </c>
      <c r="FD4" s="2548" t="s">
        <v>3842</v>
      </c>
      <c r="FE4" s="2548" t="s">
        <v>3843</v>
      </c>
      <c r="FF4" s="2548" t="s">
        <v>3844</v>
      </c>
      <c r="FG4" s="2548" t="s">
        <v>3845</v>
      </c>
      <c r="FH4" s="2548" t="s">
        <v>3846</v>
      </c>
      <c r="FI4" s="2548" t="s">
        <v>3847</v>
      </c>
      <c r="FJ4" s="2548" t="s">
        <v>3848</v>
      </c>
      <c r="FK4" s="2548" t="s">
        <v>3849</v>
      </c>
      <c r="FL4" s="2548" t="s">
        <v>4359</v>
      </c>
      <c r="FM4" s="2548" t="s">
        <v>3850</v>
      </c>
      <c r="FN4" s="2548" t="s">
        <v>3851</v>
      </c>
      <c r="FO4" s="2548" t="s">
        <v>3852</v>
      </c>
      <c r="FP4" s="2548" t="s">
        <v>3853</v>
      </c>
      <c r="FQ4" s="2548" t="s">
        <v>3854</v>
      </c>
      <c r="FR4" s="2530" t="s">
        <v>3855</v>
      </c>
      <c r="FS4" s="2530" t="s">
        <v>3856</v>
      </c>
      <c r="FT4" s="2530" t="s">
        <v>3857</v>
      </c>
      <c r="FU4" s="2550" t="s">
        <v>3858</v>
      </c>
      <c r="FV4" s="2550" t="s">
        <v>3859</v>
      </c>
      <c r="FW4" s="2550" t="s">
        <v>3860</v>
      </c>
      <c r="FX4" s="2550" t="s">
        <v>3861</v>
      </c>
      <c r="FY4" s="2550" t="s">
        <v>3862</v>
      </c>
      <c r="FZ4" s="2550" t="s">
        <v>3863</v>
      </c>
      <c r="GA4" s="2550" t="s">
        <v>3864</v>
      </c>
      <c r="GB4" s="2550" t="s">
        <v>3865</v>
      </c>
      <c r="GC4" s="2550" t="s">
        <v>3866</v>
      </c>
      <c r="GD4" s="2550" t="s">
        <v>3867</v>
      </c>
      <c r="GE4" s="2550" t="s">
        <v>3868</v>
      </c>
      <c r="GF4" s="2550" t="s">
        <v>3869</v>
      </c>
      <c r="GG4" s="2550" t="s">
        <v>3870</v>
      </c>
      <c r="GH4" s="2560" t="s">
        <v>3871</v>
      </c>
      <c r="GI4" s="2560" t="s">
        <v>3872</v>
      </c>
      <c r="GJ4" s="2562" t="s">
        <v>3873</v>
      </c>
      <c r="GK4" s="2562" t="s">
        <v>3874</v>
      </c>
      <c r="GL4" s="2560" t="s">
        <v>3875</v>
      </c>
      <c r="GM4" s="2562" t="s">
        <v>3876</v>
      </c>
      <c r="GN4" s="2562" t="s">
        <v>3877</v>
      </c>
      <c r="GO4" s="2560" t="s">
        <v>3878</v>
      </c>
      <c r="GP4" s="2560" t="s">
        <v>3879</v>
      </c>
      <c r="GQ4" s="2560" t="s">
        <v>3880</v>
      </c>
      <c r="GR4" s="2550" t="s">
        <v>3881</v>
      </c>
      <c r="GS4" s="2550" t="s">
        <v>3694</v>
      </c>
      <c r="GT4" s="2570" t="s">
        <v>3882</v>
      </c>
      <c r="GU4" s="2568"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39"/>
      <c r="B5" s="2527"/>
      <c r="C5" s="2527"/>
      <c r="D5" s="2527"/>
      <c r="E5" s="2527"/>
      <c r="F5" s="2527"/>
      <c r="G5" s="2527"/>
      <c r="H5" s="2527"/>
      <c r="I5" s="2527"/>
      <c r="J5" s="2542"/>
      <c r="K5" s="2529"/>
      <c r="L5" s="2529"/>
      <c r="M5" s="2535"/>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31"/>
      <c r="CD5" s="2531"/>
      <c r="CE5" s="2531"/>
      <c r="CF5" s="2531"/>
      <c r="CG5" s="2531"/>
      <c r="CH5" s="253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35"/>
      <c r="DG5" s="2535"/>
      <c r="DH5" s="2533"/>
      <c r="DI5" s="2533"/>
      <c r="DJ5" s="2533"/>
      <c r="DK5" s="2533"/>
      <c r="DL5" s="2533"/>
      <c r="DM5" s="2533"/>
      <c r="DN5" s="2533"/>
      <c r="DO5" s="2533"/>
      <c r="DP5" s="2533"/>
      <c r="DQ5" s="2544"/>
      <c r="DR5" s="2533"/>
      <c r="DS5" s="2544"/>
      <c r="DT5" s="2544"/>
      <c r="DU5" s="2544"/>
      <c r="DV5" s="2544"/>
      <c r="DW5" s="2544"/>
      <c r="DX5" s="2544"/>
      <c r="DY5" s="2544"/>
      <c r="DZ5" s="2544"/>
      <c r="EA5" s="2544"/>
      <c r="EB5" s="2544"/>
      <c r="EC5" s="2544"/>
      <c r="ED5" s="2573"/>
      <c r="EE5" s="2547"/>
      <c r="EF5" s="2547"/>
      <c r="EG5" s="2541"/>
      <c r="EH5" s="2541"/>
      <c r="EI5" s="2541"/>
      <c r="EJ5" s="2541"/>
      <c r="EK5" s="2541"/>
      <c r="EL5" s="2541"/>
      <c r="EM5" s="2541"/>
      <c r="EN5" s="2541"/>
      <c r="EO5" s="2541"/>
      <c r="EP5" s="2549"/>
      <c r="EQ5" s="2549"/>
      <c r="ER5" s="2549"/>
      <c r="ES5" s="2549"/>
      <c r="ET5" s="2531"/>
      <c r="EU5" s="2531"/>
      <c r="EV5" s="2531"/>
      <c r="EW5" s="2531"/>
      <c r="EX5" s="2531"/>
      <c r="EY5" s="2531"/>
      <c r="EZ5" s="2531"/>
      <c r="FA5" s="2531"/>
      <c r="FB5" s="2549"/>
      <c r="FC5" s="2549"/>
      <c r="FD5" s="2549"/>
      <c r="FE5" s="2549"/>
      <c r="FF5" s="2549"/>
      <c r="FG5" s="2549"/>
      <c r="FH5" s="2549"/>
      <c r="FI5" s="2549"/>
      <c r="FJ5" s="2549"/>
      <c r="FK5" s="2549"/>
      <c r="FL5" s="2549"/>
      <c r="FM5" s="2549"/>
      <c r="FN5" s="2549"/>
      <c r="FO5" s="2549"/>
      <c r="FP5" s="2549"/>
      <c r="FQ5" s="2549"/>
      <c r="FR5" s="2531"/>
      <c r="FS5" s="2531"/>
      <c r="FT5" s="2531"/>
      <c r="FU5" s="2551"/>
      <c r="FV5" s="2551"/>
      <c r="FW5" s="2551"/>
      <c r="FX5" s="2551"/>
      <c r="FY5" s="2551"/>
      <c r="FZ5" s="2551"/>
      <c r="GA5" s="2551"/>
      <c r="GB5" s="2551"/>
      <c r="GC5" s="2551"/>
      <c r="GD5" s="2551"/>
      <c r="GE5" s="2551"/>
      <c r="GF5" s="2551"/>
      <c r="GG5" s="2551"/>
      <c r="GH5" s="2561"/>
      <c r="GI5" s="2561"/>
      <c r="GJ5" s="2563"/>
      <c r="GK5" s="2563"/>
      <c r="GL5" s="2561"/>
      <c r="GM5" s="2563"/>
      <c r="GN5" s="2563"/>
      <c r="GO5" s="2561"/>
      <c r="GP5" s="2561"/>
      <c r="GQ5" s="2561"/>
      <c r="GR5" s="2551"/>
      <c r="GS5" s="2551"/>
      <c r="GT5" s="2571"/>
      <c r="GU5" s="2569"/>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56"/>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66"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57"/>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67"/>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58"/>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4"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59"/>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536" t="s">
        <v>2603</v>
      </c>
      <c r="B184" s="253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552">
        <f>1.02*D186</f>
        <v>0</v>
      </c>
      <c r="W186" s="2552"/>
      <c r="X186" s="2552"/>
      <c r="Y186" s="2552"/>
      <c r="Z186" s="2552"/>
      <c r="AA186" s="2552"/>
      <c r="AB186" s="2552"/>
      <c r="AC186" s="2552"/>
      <c r="AD186" s="2552"/>
      <c r="AE186" s="2552"/>
      <c r="AF186" s="2552"/>
      <c r="AG186" s="2552"/>
      <c r="AH186" s="2552"/>
      <c r="AI186" s="2552"/>
      <c r="AJ186" s="2552"/>
      <c r="AK186" s="2552"/>
      <c r="AL186" s="2552"/>
      <c r="AM186" s="2552"/>
      <c r="AN186" s="2552"/>
      <c r="AO186" s="2552"/>
      <c r="AP186" s="2552"/>
      <c r="AQ186" s="2552"/>
      <c r="AR186" s="2552"/>
      <c r="AS186" s="2552"/>
      <c r="AT186" s="2552"/>
      <c r="AU186" s="2552"/>
      <c r="AV186" s="2552"/>
      <c r="AW186" s="2552"/>
      <c r="AX186" s="2552"/>
      <c r="AY186" s="2552"/>
      <c r="AZ186" s="2552"/>
      <c r="BA186" s="2552"/>
      <c r="BB186" s="2552"/>
      <c r="BC186" s="2552"/>
      <c r="BD186" s="2552"/>
      <c r="BE186" s="2552"/>
      <c r="BF186" s="2552"/>
      <c r="BG186" s="2552"/>
      <c r="BH186" s="2552"/>
      <c r="BI186" s="2552"/>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552">
        <f>1.02*D187</f>
        <v>0</v>
      </c>
      <c r="W187" s="2552"/>
      <c r="X187" s="2552"/>
      <c r="Y187" s="2552"/>
      <c r="Z187" s="2552"/>
      <c r="AA187" s="2552"/>
      <c r="AB187" s="2552"/>
      <c r="AC187" s="2552"/>
      <c r="AD187" s="2552"/>
      <c r="AE187" s="2552"/>
      <c r="AF187" s="2552"/>
      <c r="AG187" s="2552"/>
      <c r="AH187" s="2552"/>
      <c r="AI187" s="2552"/>
      <c r="AJ187" s="2552"/>
      <c r="AK187" s="2552"/>
      <c r="AL187" s="2552"/>
      <c r="AM187" s="2552"/>
      <c r="AN187" s="2552"/>
      <c r="AO187" s="2552"/>
      <c r="AP187" s="2552"/>
      <c r="AQ187" s="2552"/>
      <c r="AR187" s="2552"/>
      <c r="AS187" s="2552"/>
      <c r="AT187" s="2552"/>
      <c r="AU187" s="2552"/>
      <c r="AV187" s="2552"/>
      <c r="AW187" s="2552"/>
      <c r="AX187" s="2552"/>
      <c r="AY187" s="2552"/>
      <c r="AZ187" s="2552"/>
      <c r="BA187" s="2552"/>
      <c r="BB187" s="2552"/>
      <c r="BC187" s="2552"/>
      <c r="BD187" s="2552"/>
      <c r="BE187" s="2552"/>
      <c r="BF187" s="2552"/>
      <c r="BG187" s="2552"/>
      <c r="BH187" s="2552"/>
      <c r="BI187" s="2552"/>
    </row>
    <row r="188" spans="1:256" ht="18.95" hidden="1" customHeight="1">
      <c r="A188" s="394" t="s">
        <v>843</v>
      </c>
      <c r="B188" s="171" t="s">
        <v>2180</v>
      </c>
      <c r="D188" s="390"/>
      <c r="E188" s="390"/>
      <c r="F188" s="390"/>
      <c r="G188" s="390"/>
      <c r="H188" s="390"/>
      <c r="I188" s="390"/>
      <c r="J188" s="170" t="s">
        <v>1829</v>
      </c>
      <c r="L188" s="395"/>
      <c r="N188" s="394" t="s">
        <v>843</v>
      </c>
      <c r="O188" s="170" t="s">
        <v>2180</v>
      </c>
      <c r="V188" s="2552">
        <f>1.02*D188</f>
        <v>0</v>
      </c>
      <c r="W188" s="2552"/>
      <c r="X188" s="2552"/>
      <c r="Y188" s="2552"/>
      <c r="Z188" s="2552"/>
      <c r="AA188" s="2552"/>
      <c r="AB188" s="2552"/>
      <c r="AC188" s="2552"/>
      <c r="AD188" s="2552"/>
      <c r="AE188" s="2552"/>
      <c r="AF188" s="2552"/>
      <c r="AG188" s="2552"/>
      <c r="AH188" s="2552"/>
      <c r="AI188" s="2552"/>
      <c r="AJ188" s="2552"/>
      <c r="AK188" s="2552"/>
      <c r="AL188" s="2552"/>
      <c r="AM188" s="2552"/>
      <c r="AN188" s="2552"/>
      <c r="AO188" s="2552"/>
      <c r="AP188" s="2552"/>
      <c r="AQ188" s="2552"/>
      <c r="AR188" s="2552"/>
      <c r="AS188" s="2552"/>
      <c r="AT188" s="2552"/>
      <c r="AU188" s="2552"/>
      <c r="AV188" s="2552"/>
      <c r="AW188" s="2552"/>
      <c r="AX188" s="2552"/>
      <c r="AY188" s="2552"/>
      <c r="AZ188" s="2552"/>
      <c r="BA188" s="2552"/>
      <c r="BB188" s="2552"/>
      <c r="BC188" s="2552"/>
      <c r="BD188" s="2552"/>
      <c r="BE188" s="2552"/>
      <c r="BF188" s="2552"/>
      <c r="BG188" s="2552"/>
      <c r="BH188" s="2552"/>
      <c r="BI188" s="2552"/>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587" t="e">
        <f>#REF!&amp;", "&amp;#REF!</f>
        <v>#REF!</v>
      </c>
      <c r="B4" s="2587"/>
      <c r="C4" s="2587"/>
      <c r="D4" s="2587"/>
      <c r="E4" s="2587"/>
      <c r="F4" s="2587"/>
      <c r="G4" s="2587"/>
      <c r="H4" s="2587"/>
      <c r="I4" s="2587"/>
      <c r="J4" s="2587"/>
      <c r="K4" s="2587"/>
      <c r="L4" s="2587"/>
      <c r="M4" s="2587"/>
      <c r="N4" s="2587"/>
      <c r="O4" s="2587"/>
      <c r="P4" s="2587"/>
      <c r="Q4" s="2587"/>
      <c r="R4" s="2587"/>
      <c r="S4" s="2587"/>
      <c r="T4" s="2587"/>
      <c r="U4" s="2587"/>
      <c r="V4" s="2587"/>
      <c r="W4" s="2587"/>
      <c r="X4" s="2587"/>
      <c r="Y4" s="2587"/>
      <c r="Z4" s="2587"/>
      <c r="AA4" s="2587"/>
      <c r="AB4" s="2587"/>
      <c r="AC4" s="2587"/>
      <c r="AD4" s="2587"/>
      <c r="AE4" s="2587"/>
      <c r="AF4" s="2587"/>
      <c r="AG4" s="2587"/>
      <c r="AH4" s="2587"/>
      <c r="AI4" s="2587"/>
      <c r="AJ4" s="2587"/>
      <c r="AK4" s="2587"/>
      <c r="AL4" s="2587"/>
      <c r="AM4" s="2587"/>
      <c r="AN4" s="2587"/>
      <c r="AO4" s="2587"/>
      <c r="AP4" s="2587"/>
      <c r="AQ4" s="2587"/>
      <c r="AR4" s="2587"/>
      <c r="AS4" s="2587"/>
      <c r="AT4" s="2587"/>
      <c r="AU4" s="2587"/>
      <c r="AV4" s="2587"/>
      <c r="AW4" s="2587"/>
      <c r="AX4" s="2587"/>
      <c r="AY4" s="2587"/>
      <c r="AZ4" s="2587"/>
      <c r="BA4" s="2587"/>
      <c r="BB4" s="2587"/>
      <c r="BC4" s="2587"/>
      <c r="BD4" s="2587"/>
      <c r="BE4" s="2587"/>
      <c r="BF4" s="2587"/>
      <c r="BG4" s="2587"/>
      <c r="BH4" s="2587"/>
      <c r="BI4" s="2587"/>
      <c r="BJ4" s="2587"/>
      <c r="BK4" s="2587"/>
      <c r="BL4" s="2587"/>
      <c r="BM4" s="2587"/>
      <c r="BN4" s="2587"/>
      <c r="BO4" s="2587"/>
      <c r="BP4" s="2587"/>
      <c r="BQ4" s="2587"/>
      <c r="BR4" s="2587"/>
      <c r="BS4" s="2587"/>
      <c r="BT4" s="2587"/>
      <c r="BU4" s="2587"/>
      <c r="BV4" s="2587"/>
      <c r="BW4" s="2587"/>
      <c r="BX4" s="2587"/>
      <c r="BY4" s="2587"/>
      <c r="BZ4" s="2587"/>
      <c r="CA4" s="2587"/>
      <c r="CB4" s="2587"/>
      <c r="CC4" s="2587"/>
      <c r="CD4" s="2587"/>
      <c r="CE4" s="2587"/>
      <c r="CF4" s="2587"/>
      <c r="CG4" s="2587"/>
      <c r="CH4" s="2587"/>
      <c r="CI4" s="2587"/>
      <c r="CJ4" s="2587"/>
      <c r="CK4" s="2587"/>
      <c r="CL4" s="2587"/>
      <c r="CM4" s="2587"/>
      <c r="CN4" s="2587"/>
      <c r="CO4" s="2587"/>
      <c r="CP4" s="2587"/>
      <c r="CQ4" s="2587"/>
      <c r="CR4" s="2587"/>
      <c r="CS4" s="2587"/>
      <c r="CT4" s="2587"/>
      <c r="CU4" s="2587"/>
      <c r="CV4" s="2587"/>
      <c r="CW4" s="2587"/>
      <c r="CX4" s="2587"/>
      <c r="CY4" s="2587"/>
      <c r="CZ4" s="2587"/>
      <c r="DA4" s="2587"/>
      <c r="DB4" s="2587"/>
      <c r="DC4" s="2587"/>
      <c r="DD4" s="2587"/>
      <c r="DE4" s="2587"/>
      <c r="DF4" s="2587"/>
      <c r="DG4" s="2587"/>
      <c r="DH4" s="2587"/>
      <c r="DI4" s="2587"/>
      <c r="DJ4" s="2587"/>
      <c r="DK4" s="2587"/>
      <c r="DL4" s="2587"/>
      <c r="DM4" s="2587"/>
      <c r="DN4" s="2587"/>
      <c r="DO4" s="2587"/>
      <c r="DP4" s="2587"/>
      <c r="DQ4" s="2587"/>
      <c r="DR4" s="2587"/>
      <c r="DS4" s="2587"/>
      <c r="DT4" s="2587"/>
      <c r="DU4" s="2587"/>
      <c r="DV4" s="2587"/>
      <c r="DW4" s="2587"/>
      <c r="DX4" s="2587"/>
      <c r="DY4" s="2587"/>
      <c r="DZ4" s="2587"/>
      <c r="EA4" s="2587"/>
      <c r="EB4" s="2587"/>
      <c r="EC4" s="2587"/>
    </row>
    <row r="5" spans="1:153" ht="34.5" customHeight="1" thickTop="1" thickBot="1">
      <c r="A5" s="2574" t="s">
        <v>3789</v>
      </c>
      <c r="B5" s="2576" t="s">
        <v>3790</v>
      </c>
      <c r="C5" s="2578" t="s">
        <v>3900</v>
      </c>
      <c r="D5" s="2578" t="s">
        <v>3901</v>
      </c>
      <c r="E5" s="2578" t="s">
        <v>3797</v>
      </c>
      <c r="F5" s="2592" t="s">
        <v>3798</v>
      </c>
      <c r="G5" s="2592" t="s">
        <v>3799</v>
      </c>
      <c r="H5" s="2592" t="s">
        <v>3800</v>
      </c>
      <c r="I5" s="2580" t="s">
        <v>2285</v>
      </c>
      <c r="J5" s="2581"/>
      <c r="K5" s="2582"/>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85" t="s">
        <v>2400</v>
      </c>
      <c r="BP5" s="2585" t="s">
        <v>2403</v>
      </c>
      <c r="BQ5" s="2585" t="s">
        <v>2403</v>
      </c>
      <c r="BR5" s="2585"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3" t="s">
        <v>3907</v>
      </c>
      <c r="CO5" s="2583" t="s">
        <v>3908</v>
      </c>
      <c r="CP5" s="2583" t="s">
        <v>3909</v>
      </c>
      <c r="CQ5" s="2600" t="str">
        <f>"Chuoãi "&amp;EF6&amp;" laép vaøo xaø  CÑX "&amp;EF6 &amp; "-X"</f>
        <v>Chuoãi Polymer laép vaøo xaø  CÑX Polymer-X</v>
      </c>
      <c r="CR5" s="2596" t="s">
        <v>3809</v>
      </c>
      <c r="CS5" s="2589" t="s">
        <v>3910</v>
      </c>
      <c r="CT5" s="2589" t="s">
        <v>3911</v>
      </c>
      <c r="CU5" s="2583" t="s">
        <v>3810</v>
      </c>
      <c r="CV5" s="2583" t="s">
        <v>3811</v>
      </c>
      <c r="CW5" s="2583" t="s">
        <v>3812</v>
      </c>
      <c r="CX5" s="2583" t="s">
        <v>3813</v>
      </c>
      <c r="CY5" s="2594" t="s">
        <v>3912</v>
      </c>
      <c r="CZ5" s="2594" t="s">
        <v>3913</v>
      </c>
      <c r="DA5" s="2594" t="s">
        <v>3914</v>
      </c>
      <c r="DB5" s="2589" t="s">
        <v>3915</v>
      </c>
      <c r="DC5" s="2594" t="s">
        <v>3916</v>
      </c>
      <c r="DD5" s="2589" t="s">
        <v>3820</v>
      </c>
      <c r="DE5" s="2594" t="s">
        <v>3917</v>
      </c>
      <c r="DF5" s="2585" t="s">
        <v>3821</v>
      </c>
      <c r="DG5" s="2585" t="s">
        <v>3822</v>
      </c>
      <c r="DH5" s="2585" t="s">
        <v>3823</v>
      </c>
      <c r="DI5" s="2585" t="s">
        <v>3824</v>
      </c>
      <c r="DJ5" s="2585" t="s">
        <v>3825</v>
      </c>
      <c r="DK5" s="2585" t="s">
        <v>3827</v>
      </c>
      <c r="DL5" s="2585" t="s">
        <v>3827</v>
      </c>
      <c r="DM5" s="2585" t="s">
        <v>790</v>
      </c>
      <c r="DN5" s="2585" t="s">
        <v>675</v>
      </c>
      <c r="DO5" s="2585" t="s">
        <v>1904</v>
      </c>
      <c r="DP5" s="2585" t="s">
        <v>1131</v>
      </c>
      <c r="DQ5" s="2585" t="s">
        <v>1927</v>
      </c>
      <c r="DR5" s="2585" t="s">
        <v>394</v>
      </c>
      <c r="DS5" s="2585" t="s">
        <v>1918</v>
      </c>
      <c r="DT5" s="2585" t="s">
        <v>1195</v>
      </c>
      <c r="DU5" s="2585" t="s">
        <v>1196</v>
      </c>
      <c r="DV5" s="428"/>
      <c r="DW5" s="428"/>
      <c r="DX5" s="428"/>
      <c r="DY5" s="428"/>
      <c r="DZ5" s="428"/>
      <c r="EA5" s="408"/>
      <c r="EB5" s="2589" t="s">
        <v>3918</v>
      </c>
      <c r="EC5" s="2598" t="s">
        <v>2610</v>
      </c>
    </row>
    <row r="6" spans="1:153" s="434" customFormat="1" ht="99.75" customHeight="1" thickTop="1">
      <c r="A6" s="2575"/>
      <c r="B6" s="2577"/>
      <c r="C6" s="2579"/>
      <c r="D6" s="2579"/>
      <c r="E6" s="2579"/>
      <c r="F6" s="2593"/>
      <c r="G6" s="2593"/>
      <c r="H6" s="2593"/>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86"/>
      <c r="BP6" s="2586"/>
      <c r="BQ6" s="2586"/>
      <c r="BR6" s="258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4"/>
      <c r="CO6" s="2584"/>
      <c r="CP6" s="2584"/>
      <c r="CQ6" s="2584"/>
      <c r="CR6" s="2597"/>
      <c r="CS6" s="2590"/>
      <c r="CT6" s="2590"/>
      <c r="CU6" s="2584"/>
      <c r="CV6" s="2584"/>
      <c r="CW6" s="2584"/>
      <c r="CX6" s="2584"/>
      <c r="CY6" s="2595"/>
      <c r="CZ6" s="2595"/>
      <c r="DA6" s="2595"/>
      <c r="DB6" s="2590"/>
      <c r="DC6" s="2595"/>
      <c r="DD6" s="2590"/>
      <c r="DE6" s="2595"/>
      <c r="DF6" s="2591"/>
      <c r="DG6" s="2591"/>
      <c r="DH6" s="2591"/>
      <c r="DI6" s="2591"/>
      <c r="DJ6" s="2591"/>
      <c r="DK6" s="2591"/>
      <c r="DL6" s="2591"/>
      <c r="DM6" s="2591"/>
      <c r="DN6" s="2591"/>
      <c r="DO6" s="2591"/>
      <c r="DP6" s="2591"/>
      <c r="DQ6" s="2591"/>
      <c r="DR6" s="2591"/>
      <c r="DS6" s="2591"/>
      <c r="DT6" s="2591"/>
      <c r="DU6" s="2591"/>
      <c r="DV6" s="411" t="s">
        <v>3921</v>
      </c>
      <c r="DW6" s="411" t="s">
        <v>3922</v>
      </c>
      <c r="DX6" s="411" t="s">
        <v>3923</v>
      </c>
      <c r="DY6" s="411" t="s">
        <v>3924</v>
      </c>
      <c r="DZ6" s="411" t="s">
        <v>3925</v>
      </c>
      <c r="EA6" s="408" t="s">
        <v>3882</v>
      </c>
      <c r="EB6" s="2590"/>
      <c r="EC6" s="2599"/>
      <c r="ED6" s="432" t="s">
        <v>1040</v>
      </c>
      <c r="EE6" s="433" t="s">
        <v>189</v>
      </c>
      <c r="EF6" s="434" t="str">
        <f>IF(EE6="P","Polymer","treo 2 baùt")</f>
        <v>Polymer</v>
      </c>
    </row>
    <row r="7" spans="1:153" ht="18.95"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588" t="s">
        <v>1641</v>
      </c>
      <c r="B99" s="2588"/>
      <c r="C99" s="2588"/>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A7" zoomScaleNormal="100" workbookViewId="0">
      <selection activeCell="W105" sqref="W105"/>
    </sheetView>
  </sheetViews>
  <sheetFormatPr defaultColWidth="8.88671875" defaultRowHeight="18.95" customHeight="1" outlineLevelRow="1"/>
  <cols>
    <col min="1" max="1" width="8" style="1625" customWidth="1"/>
    <col min="2" max="2" width="5.109375" style="1625" customWidth="1"/>
    <col min="3" max="3" width="6.88671875" style="1625" hidden="1" customWidth="1"/>
    <col min="4" max="4" width="6" style="1625" customWidth="1"/>
    <col min="5" max="6" width="3.88671875" style="1625" hidden="1" customWidth="1"/>
    <col min="7" max="7" width="4.6640625" style="1626" hidden="1" customWidth="1"/>
    <col min="8" max="8" width="5.6640625" style="1625" customWidth="1"/>
    <col min="9" max="9" width="4.77734375" style="1625" hidden="1" customWidth="1"/>
    <col min="10" max="10" width="4.77734375" style="1625" customWidth="1"/>
    <col min="11" max="11" width="4.77734375" style="1625" hidden="1" customWidth="1"/>
    <col min="12" max="12" width="4.77734375" style="1625" customWidth="1"/>
    <col min="13" max="18" width="4.77734375" style="1625" hidden="1" customWidth="1"/>
    <col min="19" max="19" width="5.5546875" style="1625" customWidth="1"/>
    <col min="20" max="20" width="5.21875" style="1625" hidden="1" customWidth="1"/>
    <col min="21" max="21" width="4.77734375" style="1625" hidden="1" customWidth="1"/>
    <col min="22" max="22" width="6.6640625" style="1625" hidden="1" customWidth="1"/>
    <col min="23" max="23" width="4.77734375" style="1625" customWidth="1"/>
    <col min="24" max="39" width="4.77734375" style="1625" hidden="1" customWidth="1"/>
    <col min="40" max="41" width="4.77734375" style="1625" customWidth="1"/>
    <col min="42" max="42" width="5.44140625" style="1625" hidden="1" customWidth="1"/>
    <col min="43" max="43" width="8.77734375" style="1625" hidden="1" customWidth="1"/>
    <col min="44" max="44" width="5.21875" style="1625" hidden="1" customWidth="1"/>
    <col min="45" max="47" width="8.77734375" style="1625" hidden="1" customWidth="1"/>
    <col min="48" max="48" width="4.77734375" style="1625" hidden="1" customWidth="1"/>
    <col min="49" max="50" width="4.77734375" style="1625" customWidth="1"/>
    <col min="51" max="54" width="4.77734375" style="1625" hidden="1" customWidth="1"/>
    <col min="55" max="57" width="4.77734375" style="1627" hidden="1" customWidth="1"/>
    <col min="58" max="65" width="4.77734375" style="1625" hidden="1" customWidth="1"/>
    <col min="66" max="66" width="6.77734375" style="1625" hidden="1" customWidth="1"/>
    <col min="67" max="71" width="4.77734375" style="1625" hidden="1" customWidth="1"/>
    <col min="72" max="72" width="3.88671875" style="1625" hidden="1" customWidth="1"/>
    <col min="73" max="81" width="4.77734375" style="1625" customWidth="1"/>
    <col min="82" max="101" width="4.33203125" style="1625" hidden="1" customWidth="1"/>
    <col min="102" max="102" width="7.77734375" style="1628" customWidth="1"/>
    <col min="103" max="16384" width="8.8867187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95"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95"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5"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15" customHeight="1">
      <c r="A6" s="2635" t="str">
        <f>chitiet!E7</f>
        <v>Công trình: Gói Thầu Số 07 (Xây Dựng): Hệ thống pano, đèn led trang trí, camera an ninh - Thuộc dự án: Đường Nguyễn Thị Minh Khai, Huyện Xuân Lộc</v>
      </c>
      <c r="B6" s="2635"/>
      <c r="C6" s="2635"/>
      <c r="D6" s="2635"/>
      <c r="E6" s="2635"/>
      <c r="F6" s="2635"/>
      <c r="G6" s="2635"/>
      <c r="H6" s="2635"/>
      <c r="I6" s="2635"/>
      <c r="J6" s="2635"/>
      <c r="K6" s="2635"/>
      <c r="L6" s="2635"/>
      <c r="M6" s="2635"/>
      <c r="N6" s="2635"/>
      <c r="O6" s="2635"/>
      <c r="P6" s="2635"/>
      <c r="Q6" s="2635"/>
      <c r="R6" s="2635"/>
      <c r="S6" s="2635"/>
      <c r="T6" s="2635"/>
      <c r="U6" s="2635"/>
      <c r="V6" s="2635"/>
      <c r="W6" s="2635"/>
      <c r="X6" s="2635"/>
      <c r="Y6" s="2635"/>
      <c r="Z6" s="2635"/>
      <c r="AA6" s="2635"/>
      <c r="AB6" s="2635"/>
      <c r="AC6" s="2635"/>
      <c r="AD6" s="2635"/>
      <c r="AE6" s="2635"/>
      <c r="AF6" s="2635"/>
      <c r="AG6" s="2635"/>
      <c r="AH6" s="2635"/>
      <c r="AI6" s="2635"/>
      <c r="AJ6" s="2635"/>
      <c r="AK6" s="2635"/>
      <c r="AL6" s="2635"/>
      <c r="AM6" s="2635"/>
      <c r="AN6" s="2635"/>
      <c r="AO6" s="2635"/>
      <c r="AP6" s="2635"/>
      <c r="AQ6" s="2635"/>
      <c r="AR6" s="2635"/>
      <c r="AS6" s="2635"/>
      <c r="AT6" s="2635"/>
      <c r="AU6" s="2635"/>
      <c r="AV6" s="2635"/>
      <c r="AW6" s="2635"/>
      <c r="AX6" s="2635"/>
      <c r="AY6" s="2635"/>
      <c r="AZ6" s="2635"/>
      <c r="BA6" s="2635"/>
      <c r="BB6" s="2635"/>
      <c r="BC6" s="2635"/>
      <c r="BD6" s="2635"/>
      <c r="BE6" s="2635"/>
      <c r="BF6" s="2635"/>
      <c r="BG6" s="2635"/>
      <c r="BH6" s="2635"/>
      <c r="BI6" s="2635"/>
      <c r="BJ6" s="2635"/>
      <c r="BK6" s="2635"/>
      <c r="BL6" s="2635"/>
      <c r="BM6" s="2635"/>
      <c r="BN6" s="2635"/>
      <c r="BO6" s="2635"/>
      <c r="BP6" s="2635"/>
      <c r="BQ6" s="2635"/>
      <c r="BR6" s="2635"/>
      <c r="BS6" s="2635"/>
      <c r="BT6" s="2635"/>
      <c r="BU6" s="2635"/>
      <c r="BV6" s="2635"/>
      <c r="BW6" s="2635"/>
      <c r="BX6" s="2635"/>
      <c r="BY6" s="2635"/>
      <c r="BZ6" s="2635"/>
      <c r="CA6" s="2635"/>
      <c r="CB6" s="2635"/>
      <c r="CC6" s="2635"/>
      <c r="CD6" s="2635"/>
      <c r="CE6" s="2635"/>
      <c r="CF6" s="2635"/>
      <c r="CG6" s="2635"/>
      <c r="CH6" s="2635"/>
      <c r="CI6" s="2635"/>
      <c r="CJ6" s="2635"/>
      <c r="CK6" s="2635"/>
      <c r="CL6" s="2635"/>
      <c r="CM6" s="2635"/>
      <c r="CN6" s="2635"/>
      <c r="CO6" s="2635"/>
      <c r="CP6" s="2635"/>
      <c r="CQ6" s="2635"/>
      <c r="CR6" s="2635"/>
      <c r="CS6" s="2635"/>
      <c r="CT6" s="2635"/>
      <c r="CU6" s="2635"/>
      <c r="CV6" s="2635"/>
      <c r="CW6" s="2635"/>
      <c r="CX6" s="2635"/>
    </row>
    <row r="7" spans="1:262" s="1630" customFormat="1" ht="31.15" customHeight="1" thickBot="1">
      <c r="A7" s="2635" t="str">
        <f>chitiet!E8</f>
        <v>Địa điểm: Huyện Xuân Lộc - Tỉnh Đồng Nai</v>
      </c>
      <c r="B7" s="2635"/>
      <c r="C7" s="2587"/>
      <c r="D7" s="2635"/>
      <c r="E7" s="2587"/>
      <c r="F7" s="2587"/>
      <c r="G7" s="2587"/>
      <c r="H7" s="2635"/>
      <c r="I7" s="2587"/>
      <c r="J7" s="2635"/>
      <c r="K7" s="2587"/>
      <c r="L7" s="2635"/>
      <c r="M7" s="2635"/>
      <c r="N7" s="2587"/>
      <c r="O7" s="2587"/>
      <c r="P7" s="2587"/>
      <c r="Q7" s="2587"/>
      <c r="R7" s="2587"/>
      <c r="S7" s="2635"/>
      <c r="T7" s="2587"/>
      <c r="U7" s="2587"/>
      <c r="V7" s="2587"/>
      <c r="W7" s="2635"/>
      <c r="X7" s="2587"/>
      <c r="Y7" s="2587"/>
      <c r="Z7" s="2587"/>
      <c r="AA7" s="2587"/>
      <c r="AB7" s="2587"/>
      <c r="AC7" s="2587"/>
      <c r="AD7" s="2587"/>
      <c r="AE7" s="2587"/>
      <c r="AF7" s="2587"/>
      <c r="AG7" s="2587"/>
      <c r="AH7" s="2587"/>
      <c r="AI7" s="2587"/>
      <c r="AJ7" s="2587"/>
      <c r="AK7" s="2587"/>
      <c r="AL7" s="2587"/>
      <c r="AM7" s="2587"/>
      <c r="AN7" s="2635"/>
      <c r="AO7" s="2635"/>
      <c r="AP7" s="2587"/>
      <c r="AQ7" s="2587"/>
      <c r="AR7" s="2587"/>
      <c r="AS7" s="2587"/>
      <c r="AT7" s="2587"/>
      <c r="AU7" s="2587"/>
      <c r="AV7" s="2587"/>
      <c r="AW7" s="2635"/>
      <c r="AX7" s="2635"/>
      <c r="AY7" s="2587"/>
      <c r="AZ7" s="2587"/>
      <c r="BA7" s="2587"/>
      <c r="BB7" s="2587"/>
      <c r="BC7" s="2587"/>
      <c r="BD7" s="2635"/>
      <c r="BE7" s="2587"/>
      <c r="BF7" s="2587"/>
      <c r="BG7" s="2587"/>
      <c r="BH7" s="2587"/>
      <c r="BI7" s="2587"/>
      <c r="BJ7" s="2587"/>
      <c r="BK7" s="2587"/>
      <c r="BL7" s="2587"/>
      <c r="BM7" s="2635"/>
      <c r="BN7" s="2587"/>
      <c r="BO7" s="2635"/>
      <c r="BP7" s="2635"/>
      <c r="BQ7" s="2587"/>
      <c r="BR7" s="2587"/>
      <c r="BS7" s="2587"/>
      <c r="BT7" s="2635"/>
      <c r="BU7" s="2635"/>
      <c r="BV7" s="2635"/>
      <c r="BW7" s="2635"/>
      <c r="BX7" s="2635"/>
      <c r="BY7" s="2587"/>
      <c r="BZ7" s="2635"/>
      <c r="CA7" s="2635"/>
      <c r="CB7" s="2635"/>
      <c r="CC7" s="2635"/>
      <c r="CD7" s="2587"/>
      <c r="CE7" s="2587"/>
      <c r="CF7" s="2587"/>
      <c r="CG7" s="2587"/>
      <c r="CH7" s="2587"/>
      <c r="CI7" s="2587"/>
      <c r="CJ7" s="2587"/>
      <c r="CK7" s="2587"/>
      <c r="CL7" s="2587"/>
      <c r="CM7" s="2587"/>
      <c r="CN7" s="2587"/>
      <c r="CO7" s="2587"/>
      <c r="CP7" s="2587"/>
      <c r="CQ7" s="2587"/>
      <c r="CR7" s="2635"/>
      <c r="CS7" s="2635"/>
      <c r="CT7" s="2635"/>
      <c r="CU7" s="2635"/>
      <c r="CV7" s="2635"/>
      <c r="CW7" s="2635"/>
      <c r="CX7" s="2635"/>
    </row>
    <row r="8" spans="1:262" s="543" customFormat="1" ht="29.45" customHeight="1" thickTop="1">
      <c r="A8" s="2601" t="s">
        <v>3789</v>
      </c>
      <c r="B8" s="2601" t="s">
        <v>3790</v>
      </c>
      <c r="C8" s="2606" t="s">
        <v>3929</v>
      </c>
      <c r="D8" s="2601" t="s">
        <v>3930</v>
      </c>
      <c r="E8" s="2608" t="s">
        <v>3797</v>
      </c>
      <c r="F8" s="2604" t="s">
        <v>3798</v>
      </c>
      <c r="G8" s="2610" t="s">
        <v>3931</v>
      </c>
      <c r="H8" s="2601" t="s">
        <v>3800</v>
      </c>
      <c r="I8" s="2614" t="s">
        <v>2285</v>
      </c>
      <c r="J8" s="2615"/>
      <c r="K8" s="2614"/>
      <c r="L8" s="2615"/>
      <c r="M8" s="2616"/>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02" t="s">
        <v>2399</v>
      </c>
      <c r="BD8" s="2601" t="s">
        <v>2401</v>
      </c>
      <c r="BE8" s="2629" t="s">
        <v>2403</v>
      </c>
      <c r="BF8" s="525"/>
      <c r="BG8" s="542"/>
      <c r="BH8" s="542"/>
      <c r="BI8" s="542"/>
      <c r="BJ8" s="525" t="s">
        <v>3804</v>
      </c>
      <c r="BK8" s="542"/>
      <c r="BL8" s="579"/>
      <c r="BM8" s="2624" t="s">
        <v>4571</v>
      </c>
      <c r="BN8" s="2146"/>
      <c r="BO8" s="2612" t="s">
        <v>3805</v>
      </c>
      <c r="BP8" s="2612" t="s">
        <v>3806</v>
      </c>
      <c r="BQ8" s="2619" t="s">
        <v>3933</v>
      </c>
      <c r="BR8" s="2633" t="s">
        <v>3934</v>
      </c>
      <c r="BS8" s="2617" t="s">
        <v>3909</v>
      </c>
      <c r="BT8" s="2621" t="s">
        <v>3935</v>
      </c>
      <c r="BU8" s="2601" t="s">
        <v>3936</v>
      </c>
      <c r="BV8" s="2609" t="s">
        <v>3937</v>
      </c>
      <c r="BW8" s="2621" t="s">
        <v>3938</v>
      </c>
      <c r="BX8" s="2601" t="s">
        <v>3810</v>
      </c>
      <c r="BY8" s="2627" t="s">
        <v>3812</v>
      </c>
      <c r="BZ8" s="2601" t="s">
        <v>3939</v>
      </c>
      <c r="CA8" s="2601" t="s">
        <v>4827</v>
      </c>
      <c r="CB8" s="2601" t="s">
        <v>3815</v>
      </c>
      <c r="CC8" s="2601" t="s">
        <v>2892</v>
      </c>
      <c r="CD8" s="2629" t="s">
        <v>2893</v>
      </c>
      <c r="CE8" s="2604" t="s">
        <v>2894</v>
      </c>
      <c r="CF8" s="2604" t="s">
        <v>2895</v>
      </c>
      <c r="CG8" s="2604" t="s">
        <v>2896</v>
      </c>
      <c r="CH8" s="2604" t="s">
        <v>2897</v>
      </c>
      <c r="CI8" s="2604" t="s">
        <v>2898</v>
      </c>
      <c r="CJ8" s="2604" t="s">
        <v>3822</v>
      </c>
      <c r="CK8" s="2604" t="s">
        <v>3823</v>
      </c>
      <c r="CL8" s="2604" t="s">
        <v>3824</v>
      </c>
      <c r="CM8" s="2604" t="s">
        <v>3825</v>
      </c>
      <c r="CN8" s="2604" t="s">
        <v>3826</v>
      </c>
      <c r="CO8" s="2604" t="s">
        <v>3827</v>
      </c>
      <c r="CP8" s="2604" t="s">
        <v>4774</v>
      </c>
      <c r="CQ8" s="2602" t="s">
        <v>3940</v>
      </c>
      <c r="CR8" s="2601" t="s">
        <v>421</v>
      </c>
      <c r="CS8" s="2609" t="s">
        <v>4779</v>
      </c>
      <c r="CT8" s="2601" t="s">
        <v>368</v>
      </c>
      <c r="CU8" s="2601" t="s">
        <v>369</v>
      </c>
      <c r="CV8" s="2621" t="s">
        <v>4777</v>
      </c>
      <c r="CW8" s="2621" t="s">
        <v>3941</v>
      </c>
      <c r="CX8" s="2636" t="s">
        <v>2610</v>
      </c>
    </row>
    <row r="9" spans="1:262" s="543" customFormat="1" ht="117" customHeight="1">
      <c r="A9" s="2601"/>
      <c r="B9" s="2601"/>
      <c r="C9" s="2607"/>
      <c r="D9" s="2601"/>
      <c r="E9" s="2609"/>
      <c r="F9" s="2605"/>
      <c r="G9" s="2611"/>
      <c r="H9" s="2601"/>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03"/>
      <c r="BD9" s="2601"/>
      <c r="BE9" s="2630"/>
      <c r="BF9" s="1623" t="s">
        <v>2299</v>
      </c>
      <c r="BG9" s="1623" t="s">
        <v>911</v>
      </c>
      <c r="BH9" s="1623" t="s">
        <v>2304</v>
      </c>
      <c r="BI9" s="1623" t="s">
        <v>912</v>
      </c>
      <c r="BJ9" s="1623" t="s">
        <v>2301</v>
      </c>
      <c r="BK9" s="1623" t="s">
        <v>2127</v>
      </c>
      <c r="BL9" s="2000" t="s">
        <v>2305</v>
      </c>
      <c r="BM9" s="2625"/>
      <c r="BN9" s="2138" t="s">
        <v>344</v>
      </c>
      <c r="BO9" s="2613"/>
      <c r="BP9" s="2613"/>
      <c r="BQ9" s="2620"/>
      <c r="BR9" s="2634"/>
      <c r="BS9" s="2618"/>
      <c r="BT9" s="2622"/>
      <c r="BU9" s="2613"/>
      <c r="BV9" s="2632"/>
      <c r="BW9" s="2622"/>
      <c r="BX9" s="2613"/>
      <c r="BY9" s="2628"/>
      <c r="BZ9" s="2613"/>
      <c r="CA9" s="2613"/>
      <c r="CB9" s="2613"/>
      <c r="CC9" s="2613"/>
      <c r="CD9" s="2631"/>
      <c r="CE9" s="2623"/>
      <c r="CF9" s="2623"/>
      <c r="CG9" s="2623"/>
      <c r="CH9" s="2623"/>
      <c r="CI9" s="2623"/>
      <c r="CJ9" s="2623"/>
      <c r="CK9" s="2623"/>
      <c r="CL9" s="2623"/>
      <c r="CM9" s="2623"/>
      <c r="CN9" s="2623"/>
      <c r="CO9" s="2623"/>
      <c r="CP9" s="2623"/>
      <c r="CQ9" s="2618"/>
      <c r="CR9" s="2613"/>
      <c r="CS9" s="2632"/>
      <c r="CT9" s="2613"/>
      <c r="CU9" s="2613"/>
      <c r="CV9" s="2622"/>
      <c r="CW9" s="2622"/>
      <c r="CX9" s="2637"/>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15"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15"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15"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15"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15"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15"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15"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15"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15"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15"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15"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15"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15"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15"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15"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15"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15"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5"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5"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5"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5"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5"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5"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5"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5"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5"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5"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5"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5"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5"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5"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5"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5"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5"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5"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5"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5"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5"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5"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5"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5"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5"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5"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5"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5"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5"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5"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5"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5"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5"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5"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5"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5"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5"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5"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5"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5"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5"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5"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5"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5"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5"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5"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5"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5"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5"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5"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5"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5"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5"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5"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5"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5"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5"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5"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5"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5"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5"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5"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5"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5"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5"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95"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5.75"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5"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26">
        <f>D94</f>
        <v>0</v>
      </c>
      <c r="M98" s="2626"/>
      <c r="N98" s="2626"/>
      <c r="O98" s="2626"/>
      <c r="P98" s="2626"/>
      <c r="Q98" s="2626"/>
      <c r="R98" s="2626"/>
      <c r="S98" s="2626"/>
      <c r="T98" s="2626"/>
      <c r="U98" s="2626"/>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95"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95"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95" hidden="1" customHeight="1">
      <c r="A101" s="1633" t="s">
        <v>360</v>
      </c>
      <c r="B101" s="1634"/>
      <c r="C101" s="1644">
        <f>D94</f>
        <v>0</v>
      </c>
      <c r="D101" s="1644">
        <f>D94</f>
        <v>0</v>
      </c>
      <c r="E101" s="1636" t="s">
        <v>1829</v>
      </c>
      <c r="F101" s="1634"/>
      <c r="G101" s="1645"/>
      <c r="H101" s="1638"/>
      <c r="I101" s="1634"/>
      <c r="J101" s="1639">
        <f>B101*1.03</f>
        <v>0</v>
      </c>
      <c r="K101" s="1639"/>
      <c r="L101" s="2626">
        <f>D94</f>
        <v>0</v>
      </c>
      <c r="M101" s="2626"/>
      <c r="N101" s="2626"/>
      <c r="O101" s="2626"/>
      <c r="P101" s="2626"/>
      <c r="Q101" s="2626"/>
      <c r="R101" s="2626"/>
      <c r="S101" s="2626"/>
      <c r="T101" s="2626"/>
      <c r="U101" s="2626"/>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95"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95"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95"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95"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95"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95"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95"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95"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95"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95"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95"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95"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95"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95"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95"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95"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95"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95"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95"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95"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95"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95"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95"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95"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95"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95"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95"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95"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95"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95"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95"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95"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95"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95"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95"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95"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95"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95"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95"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95"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95"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95"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95"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95"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95"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95"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95"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95"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95"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95"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95"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95"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95"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95"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95"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95"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95"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95"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95"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95"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95"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95"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95"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95"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95"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95"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95"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95"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95"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95"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95"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95"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95"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95"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95"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95"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95"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95"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95"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95"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95"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95"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95"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95"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95"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95"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95"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95"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95"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95"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95"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95"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95"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95"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95"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95"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95"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95"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95"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95"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95"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95"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95"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95"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95"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95"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95"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95"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95"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95"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95"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95"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95"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95"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95"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95"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95"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95"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95"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95"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95"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95"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95"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95"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95"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95"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95"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95"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95"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95"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95"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95"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95"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95"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95"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95"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95"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95"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95"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95"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95"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95"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95"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95"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95"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95"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95"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95"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95"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95"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95"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95"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95"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95"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95"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95"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95"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95"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95"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95"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95"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95"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95"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95"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95"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95"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95"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95"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95"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95"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95"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95"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95"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95"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95"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95"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95"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95"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95"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95"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95"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95"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95"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95"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95"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95"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95"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95"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95"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95"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95"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95"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95"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95"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95"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95"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95"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95"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95"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95"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95"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95"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95"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95"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95"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95"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95"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95"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95"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95"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95"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95"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95"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95"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95"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95"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95"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95"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95"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95"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95"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95"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95"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95"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95"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95"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95"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95"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95"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95"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95"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95"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95"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95"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95"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95"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95"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95"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95"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95"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95"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95"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95"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95"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95"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95"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95"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95"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95"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95"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95"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95"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95"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95"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95"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95"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95"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95"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95"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95"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95"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95"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95"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95"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95"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95"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95"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95"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95"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95"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95"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95"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95"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95"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95"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95"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95"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95"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95"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95"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95"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95"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95"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95"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95"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95"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95"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95"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95"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95"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95"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95"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95"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95"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95"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95"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95"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95"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95"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95"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95"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95"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95"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95"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95"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95"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95"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95"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95"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95"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95"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95"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95"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95"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95"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95"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95"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95"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95"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95"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95"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95"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95"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95"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95"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95"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95"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95"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95"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95"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95"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95"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95"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95"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95"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95"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95"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95"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95"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95"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95"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95"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95"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95"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95"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95"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95"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95"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95"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95"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95"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95"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95"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95"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95"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95"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95"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95"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95"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95"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95"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95"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95"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95"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95"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95"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95"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95"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95"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95"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95"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95"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95"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95"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95"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95"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95"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95"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95"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95"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95"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95"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95"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95"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95"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95"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95"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95"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95"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95"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95"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95"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95"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95"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95"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95"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95"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95"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95"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95"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95"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95"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95"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95"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95"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95"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95"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95"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95"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95"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95"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95"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95"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95"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95"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95"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95"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95"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95"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95"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95"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95"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59" t="s">
        <v>3944</v>
      </c>
      <c r="B4" s="2653" t="s">
        <v>3945</v>
      </c>
      <c r="C4" s="2653" t="s">
        <v>3790</v>
      </c>
      <c r="D4" s="2604" t="s">
        <v>2027</v>
      </c>
      <c r="E4" s="2604" t="s">
        <v>507</v>
      </c>
      <c r="F4" s="2604" t="s">
        <v>505</v>
      </c>
      <c r="G4" s="2604" t="s">
        <v>832</v>
      </c>
      <c r="H4" s="2604" t="s">
        <v>506</v>
      </c>
      <c r="I4" s="2604" t="s">
        <v>1151</v>
      </c>
      <c r="J4" s="2604" t="s">
        <v>3798</v>
      </c>
      <c r="K4" s="2604" t="s">
        <v>3931</v>
      </c>
      <c r="L4" s="2640" t="s">
        <v>3946</v>
      </c>
      <c r="M4" s="2642" t="s">
        <v>2285</v>
      </c>
      <c r="N4" s="2614"/>
      <c r="O4" s="2614"/>
      <c r="P4" s="2614"/>
      <c r="Q4" s="2614"/>
      <c r="R4" s="2643" t="s">
        <v>3902</v>
      </c>
      <c r="S4" s="2644"/>
      <c r="T4" s="2644"/>
      <c r="U4" s="2644"/>
      <c r="V4" s="2644"/>
      <c r="W4" s="2644"/>
      <c r="X4" s="2644"/>
      <c r="Y4" s="2644"/>
      <c r="Z4" s="566" t="s">
        <v>2606</v>
      </c>
      <c r="AA4" s="577"/>
      <c r="AB4" s="577"/>
      <c r="AC4" s="578"/>
      <c r="AD4" s="2604" t="s">
        <v>3947</v>
      </c>
      <c r="AE4" s="2604" t="s">
        <v>2393</v>
      </c>
      <c r="AF4" s="2604" t="s">
        <v>2396</v>
      </c>
      <c r="AG4" s="2604" t="s">
        <v>2399</v>
      </c>
      <c r="AH4" s="2604" t="s">
        <v>2400</v>
      </c>
      <c r="AI4" s="2645" t="s">
        <v>3948</v>
      </c>
      <c r="AJ4" s="579" t="s">
        <v>2183</v>
      </c>
      <c r="AK4" s="580"/>
      <c r="AL4" s="2638" t="s">
        <v>3949</v>
      </c>
      <c r="AM4" s="2638" t="s">
        <v>3950</v>
      </c>
      <c r="AN4" s="2638" t="s">
        <v>3951</v>
      </c>
      <c r="AO4" s="2638" t="s">
        <v>3952</v>
      </c>
      <c r="AP4" s="2638" t="s">
        <v>3953</v>
      </c>
      <c r="AQ4" s="2638" t="s">
        <v>3954</v>
      </c>
      <c r="AR4" s="2647" t="s">
        <v>3955</v>
      </c>
      <c r="AS4" s="2648"/>
      <c r="AT4" s="2648"/>
      <c r="AU4" s="2648"/>
      <c r="AV4" s="2648"/>
      <c r="AW4" s="2649"/>
      <c r="AX4" s="2650" t="s">
        <v>3956</v>
      </c>
      <c r="AY4" s="2650"/>
      <c r="AZ4" s="2650"/>
      <c r="BA4" s="2650"/>
      <c r="BB4" s="567" t="s">
        <v>3957</v>
      </c>
      <c r="BC4" s="581"/>
      <c r="BD4" s="567"/>
      <c r="BE4" s="568" t="s">
        <v>2605</v>
      </c>
      <c r="BF4" s="581"/>
      <c r="BG4" s="567"/>
      <c r="BH4" s="2638" t="s">
        <v>3958</v>
      </c>
      <c r="BI4" s="2638" t="s">
        <v>3959</v>
      </c>
      <c r="BJ4" s="2638" t="s">
        <v>3960</v>
      </c>
      <c r="BK4" s="2638" t="s">
        <v>2862</v>
      </c>
      <c r="BL4" s="2653" t="s">
        <v>3961</v>
      </c>
      <c r="BM4" s="2653" t="s">
        <v>3962</v>
      </c>
      <c r="BN4" s="2651" t="s">
        <v>2610</v>
      </c>
    </row>
    <row r="5" spans="1:209" s="543" customFormat="1" ht="142.5" customHeight="1">
      <c r="A5" s="2660"/>
      <c r="B5" s="2601"/>
      <c r="C5" s="2601"/>
      <c r="D5" s="2605"/>
      <c r="E5" s="2605"/>
      <c r="F5" s="2605"/>
      <c r="G5" s="2605"/>
      <c r="H5" s="2605"/>
      <c r="I5" s="2605"/>
      <c r="J5" s="2605"/>
      <c r="K5" s="2605"/>
      <c r="L5" s="2641"/>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05"/>
      <c r="AE5" s="2605"/>
      <c r="AF5" s="2605"/>
      <c r="AG5" s="2605"/>
      <c r="AH5" s="2605"/>
      <c r="AI5" s="2646"/>
      <c r="AJ5" s="570" t="s">
        <v>3967</v>
      </c>
      <c r="AK5" s="570" t="s">
        <v>3968</v>
      </c>
      <c r="AL5" s="2625"/>
      <c r="AM5" s="2625"/>
      <c r="AN5" s="2625"/>
      <c r="AO5" s="2625"/>
      <c r="AP5" s="2625"/>
      <c r="AQ5" s="2625"/>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25"/>
      <c r="BI5" s="2625"/>
      <c r="BJ5" s="2625"/>
      <c r="BK5" s="2625"/>
      <c r="BL5" s="2654"/>
      <c r="BM5" s="2654"/>
      <c r="BN5" s="265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655" t="s">
        <v>3985</v>
      </c>
      <c r="B35" s="2656"/>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655" t="s">
        <v>3985</v>
      </c>
      <c r="B67" s="2656"/>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657" t="s">
        <v>3927</v>
      </c>
      <c r="B69" s="2658"/>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639" t="s">
        <v>3986</v>
      </c>
      <c r="B71" s="2639"/>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639" t="s">
        <v>3987</v>
      </c>
      <c r="B72" s="2639"/>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639" t="s">
        <v>3988</v>
      </c>
      <c r="B73" s="2639"/>
      <c r="C73" s="645">
        <f>E69</f>
        <v>0</v>
      </c>
      <c r="D73" s="646"/>
      <c r="E73" s="646"/>
      <c r="F73" s="646"/>
      <c r="G73" s="646"/>
      <c r="H73" s="646"/>
      <c r="R73" s="647"/>
      <c r="U73" s="641"/>
      <c r="W73" s="641"/>
      <c r="AE73" s="531"/>
      <c r="AF73" s="531"/>
      <c r="AG73" s="531"/>
      <c r="AH73" s="531"/>
    </row>
    <row r="74" spans="1:209" ht="18.95" customHeight="1">
      <c r="A74" s="2639" t="s">
        <v>3989</v>
      </c>
      <c r="B74" s="2639"/>
      <c r="C74" s="645">
        <f>F69</f>
        <v>0</v>
      </c>
      <c r="D74" s="646"/>
      <c r="E74" s="646"/>
      <c r="F74" s="646"/>
      <c r="G74" s="646"/>
      <c r="H74" s="646"/>
      <c r="R74" s="647"/>
      <c r="U74" s="641"/>
      <c r="W74" s="641"/>
      <c r="AE74" s="531"/>
      <c r="AF74" s="531"/>
      <c r="AG74" s="531"/>
      <c r="AH74" s="531"/>
    </row>
    <row r="75" spans="1:209" ht="18.95" customHeight="1">
      <c r="A75" s="2639" t="s">
        <v>3990</v>
      </c>
      <c r="B75" s="2639"/>
      <c r="C75" s="645">
        <f>G69</f>
        <v>0</v>
      </c>
      <c r="D75" s="646"/>
      <c r="E75" s="646"/>
      <c r="F75" s="646"/>
      <c r="G75" s="646"/>
      <c r="H75" s="646"/>
      <c r="R75" s="647"/>
      <c r="U75" s="641"/>
      <c r="W75" s="641"/>
      <c r="AE75" s="531"/>
      <c r="AF75" s="531"/>
      <c r="AG75" s="531"/>
      <c r="AH75" s="531"/>
    </row>
    <row r="76" spans="1:209" ht="18.95" customHeight="1">
      <c r="A76" s="2639" t="s">
        <v>3991</v>
      </c>
      <c r="B76" s="2639"/>
      <c r="C76" s="643">
        <f>H69</f>
        <v>0</v>
      </c>
      <c r="D76" s="640"/>
      <c r="E76" s="640"/>
      <c r="F76" s="640"/>
      <c r="G76" s="640"/>
      <c r="H76" s="640"/>
      <c r="K76" s="648"/>
      <c r="M76" s="554"/>
      <c r="N76" s="554"/>
      <c r="O76" s="554"/>
      <c r="R76" s="649"/>
      <c r="U76" s="641"/>
      <c r="W76" s="641"/>
      <c r="AE76" s="531"/>
      <c r="AF76" s="531"/>
      <c r="AG76" s="531"/>
      <c r="AH76" s="531"/>
    </row>
    <row r="77" spans="1:209" ht="18.95" customHeight="1">
      <c r="A77" s="2639" t="s">
        <v>3992</v>
      </c>
      <c r="B77" s="2639"/>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3993</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7.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7.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7.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7.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7.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7.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7.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7.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7.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7.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7.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7.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7.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7.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7.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7.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7.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7.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7.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7.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7.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7.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7.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7.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7.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7.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7.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7.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7.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7.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7.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7.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7.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7.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7.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7.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7.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7.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7.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7.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7.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8.75"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7.25"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7.25"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7.25"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7.25"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7.25"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7.25"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7.25"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7.25"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7.25"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7.25"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7.25"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7.25"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7.25"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7.25"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7.25"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7.25"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7.25"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7.25"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7.25"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7.25"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7.25"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7.25"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7.25"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7.25"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7.25"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7.25"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7.25"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7.25"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7.25"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7.25"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7.25"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7.25"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7.25"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7.25"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7.25"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7.25"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7.25"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7.25"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7.25"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7.25"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7.25"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7.25"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7.25"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7.25"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7.25"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7.25"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7.25"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7.25"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7.25"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7.25"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7.25"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59" t="s">
        <v>3944</v>
      </c>
      <c r="B4" s="2653" t="s">
        <v>3995</v>
      </c>
      <c r="C4" s="2653" t="s">
        <v>3790</v>
      </c>
      <c r="D4" s="2604" t="s">
        <v>3996</v>
      </c>
      <c r="E4" s="2604" t="s">
        <v>3997</v>
      </c>
      <c r="F4" s="2604" t="s">
        <v>2027</v>
      </c>
      <c r="G4" s="2604" t="s">
        <v>2210</v>
      </c>
      <c r="H4" s="2604" t="s">
        <v>116</v>
      </c>
      <c r="I4" s="2604" t="s">
        <v>1153</v>
      </c>
      <c r="J4" s="2604" t="s">
        <v>1152</v>
      </c>
      <c r="K4" s="2604" t="s">
        <v>1151</v>
      </c>
      <c r="L4" s="2604" t="s">
        <v>2270</v>
      </c>
      <c r="M4" s="2604" t="s">
        <v>2269</v>
      </c>
      <c r="N4" s="2604" t="s">
        <v>2268</v>
      </c>
      <c r="O4" s="2604" t="s">
        <v>3798</v>
      </c>
      <c r="P4" s="2604" t="s">
        <v>3931</v>
      </c>
      <c r="Q4" s="2640" t="s">
        <v>3800</v>
      </c>
      <c r="R4" s="2642" t="s">
        <v>3998</v>
      </c>
      <c r="S4" s="2614"/>
      <c r="T4" s="2614"/>
      <c r="U4" s="2666"/>
      <c r="V4" s="2643" t="s">
        <v>3902</v>
      </c>
      <c r="W4" s="2644"/>
      <c r="X4" s="2644"/>
      <c r="Y4" s="2644"/>
      <c r="Z4" s="2644"/>
      <c r="AA4" s="2644"/>
      <c r="AB4" s="2644"/>
      <c r="AC4" s="2644"/>
      <c r="AD4" s="2644"/>
      <c r="AE4" s="2644"/>
      <c r="AF4" s="2644"/>
      <c r="AG4" s="2644"/>
      <c r="AH4" s="2644"/>
      <c r="AI4" s="2644"/>
      <c r="AJ4" s="2644"/>
      <c r="AK4" s="2644"/>
      <c r="AL4" s="2644"/>
      <c r="AM4" s="2644"/>
      <c r="AN4" s="2644"/>
      <c r="AO4" s="2644"/>
      <c r="AP4" s="2644"/>
      <c r="AQ4" s="2644"/>
      <c r="AR4" s="2644"/>
      <c r="AS4" s="2644"/>
      <c r="AT4" s="2644"/>
      <c r="AU4" s="2667"/>
      <c r="AV4" s="665"/>
      <c r="AW4" s="525" t="s">
        <v>3999</v>
      </c>
      <c r="AX4" s="665"/>
      <c r="AY4" s="665"/>
      <c r="AZ4" s="665"/>
      <c r="BA4" s="542"/>
      <c r="BB4" s="665"/>
      <c r="BC4" s="542"/>
      <c r="BD4" s="665"/>
      <c r="BE4" s="665"/>
      <c r="BF4" s="653" t="s">
        <v>3905</v>
      </c>
      <c r="BG4" s="665"/>
      <c r="BH4" s="665"/>
      <c r="BI4" s="665"/>
      <c r="BJ4" s="665"/>
      <c r="BK4" s="665"/>
      <c r="BL4" s="665"/>
      <c r="BM4" s="665"/>
      <c r="BN4" s="665"/>
      <c r="BO4" s="665"/>
      <c r="BP4" s="2604" t="s">
        <v>2393</v>
      </c>
      <c r="BQ4" s="2604" t="s">
        <v>2398</v>
      </c>
      <c r="BR4" s="2604" t="s">
        <v>2397</v>
      </c>
      <c r="BS4" s="2604" t="s">
        <v>2396</v>
      </c>
      <c r="BT4" s="2604" t="s">
        <v>4000</v>
      </c>
      <c r="BU4" s="2604" t="s">
        <v>4001</v>
      </c>
      <c r="BV4" s="2645" t="s">
        <v>3948</v>
      </c>
      <c r="BW4" s="579" t="s">
        <v>4002</v>
      </c>
      <c r="BX4" s="666"/>
      <c r="BY4" s="666"/>
      <c r="BZ4" s="580"/>
      <c r="CA4" s="2661" t="s">
        <v>4003</v>
      </c>
      <c r="CB4" s="2661" t="s">
        <v>3950</v>
      </c>
      <c r="CC4" s="2664" t="s">
        <v>3955</v>
      </c>
      <c r="CD4" s="2665"/>
      <c r="CE4" s="2665"/>
      <c r="CF4" s="2665"/>
      <c r="CG4" s="2665"/>
      <c r="CH4" s="2665"/>
      <c r="CI4" s="2665"/>
      <c r="CJ4" s="2665"/>
      <c r="CK4" s="2665"/>
      <c r="CL4" s="667" t="s">
        <v>475</v>
      </c>
      <c r="CM4" s="668"/>
      <c r="CN4" s="2638" t="s">
        <v>4004</v>
      </c>
      <c r="CO4" s="2638" t="s">
        <v>3958</v>
      </c>
      <c r="CP4" s="2638" t="s">
        <v>3959</v>
      </c>
      <c r="CQ4" s="2638" t="s">
        <v>3960</v>
      </c>
      <c r="CR4" s="2638" t="s">
        <v>2862</v>
      </c>
      <c r="CS4" s="2653" t="s">
        <v>3961</v>
      </c>
      <c r="CT4" s="2653" t="s">
        <v>4005</v>
      </c>
      <c r="CU4" s="2653" t="s">
        <v>3421</v>
      </c>
      <c r="CV4" s="2653" t="s">
        <v>4006</v>
      </c>
      <c r="CW4" s="2653" t="s">
        <v>4007</v>
      </c>
      <c r="CX4" s="2663" t="s">
        <v>4008</v>
      </c>
      <c r="CY4" s="2651" t="s">
        <v>2610</v>
      </c>
    </row>
    <row r="5" spans="1:234" s="543" customFormat="1" ht="142.5" customHeight="1">
      <c r="A5" s="2660"/>
      <c r="B5" s="2601"/>
      <c r="C5" s="2601"/>
      <c r="D5" s="2605"/>
      <c r="E5" s="2605"/>
      <c r="F5" s="2605"/>
      <c r="G5" s="2605"/>
      <c r="H5" s="2605"/>
      <c r="I5" s="2605"/>
      <c r="J5" s="2605"/>
      <c r="K5" s="2605"/>
      <c r="L5" s="2605"/>
      <c r="M5" s="2605"/>
      <c r="N5" s="2605"/>
      <c r="O5" s="2605"/>
      <c r="P5" s="2605"/>
      <c r="Q5" s="2641"/>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05"/>
      <c r="BQ5" s="2605"/>
      <c r="BR5" s="2605"/>
      <c r="BS5" s="2605"/>
      <c r="BT5" s="2605"/>
      <c r="BU5" s="2605"/>
      <c r="BV5" s="2646"/>
      <c r="BW5" s="570" t="s">
        <v>4010</v>
      </c>
      <c r="BX5" s="570" t="s">
        <v>4011</v>
      </c>
      <c r="BY5" s="570" t="s">
        <v>2040</v>
      </c>
      <c r="BZ5" s="570" t="s">
        <v>1452</v>
      </c>
      <c r="CA5" s="2662"/>
      <c r="CB5" s="2662"/>
      <c r="CC5" s="571" t="s">
        <v>3969</v>
      </c>
      <c r="CD5" s="571" t="s">
        <v>4012</v>
      </c>
      <c r="CE5" s="571" t="s">
        <v>3970</v>
      </c>
      <c r="CF5" s="571" t="s">
        <v>4013</v>
      </c>
      <c r="CG5" s="571" t="s">
        <v>4014</v>
      </c>
      <c r="CH5" s="571" t="s">
        <v>3971</v>
      </c>
      <c r="CI5" s="571" t="s">
        <v>3972</v>
      </c>
      <c r="CJ5" s="571" t="s">
        <v>4015</v>
      </c>
      <c r="CK5" s="571" t="s">
        <v>4016</v>
      </c>
      <c r="CL5" s="571" t="s">
        <v>4017</v>
      </c>
      <c r="CM5" s="571" t="s">
        <v>4018</v>
      </c>
      <c r="CN5" s="2625"/>
      <c r="CO5" s="2625"/>
      <c r="CP5" s="2625"/>
      <c r="CQ5" s="2625"/>
      <c r="CR5" s="2625"/>
      <c r="CS5" s="2654"/>
      <c r="CT5" s="2654"/>
      <c r="CU5" s="2654"/>
      <c r="CV5" s="2654"/>
      <c r="CW5" s="2654"/>
      <c r="CX5" s="2637"/>
      <c r="CY5" s="265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639" t="s">
        <v>3986</v>
      </c>
      <c r="B316" s="2639"/>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639" t="s">
        <v>4064</v>
      </c>
      <c r="B317" s="2639"/>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639" t="s">
        <v>3988</v>
      </c>
      <c r="B318" s="2639"/>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639" t="s">
        <v>4065</v>
      </c>
      <c r="B319" s="2639"/>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639" t="s">
        <v>4066</v>
      </c>
      <c r="B320" s="2639"/>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639" t="s">
        <v>3992</v>
      </c>
      <c r="B321" s="2639"/>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4068</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88671875" defaultRowHeight="18.95" customHeight="1"/>
  <cols>
    <col min="1" max="1" width="12.21875" style="573" customWidth="1"/>
    <col min="2" max="2" width="13.109375" style="531" customWidth="1"/>
    <col min="3" max="3" width="5" style="531" customWidth="1"/>
    <col min="4" max="9" width="6.44140625" style="531" customWidth="1"/>
    <col min="10" max="10" width="4.88671875" style="531" customWidth="1"/>
    <col min="11" max="13" width="6.44140625" style="531" customWidth="1"/>
    <col min="14" max="14" width="6.33203125" style="531" customWidth="1"/>
    <col min="15" max="15" width="3.88671875" style="531" customWidth="1"/>
    <col min="16" max="16" width="6.44140625" style="531" customWidth="1"/>
    <col min="17" max="18" width="4.77734375" style="531" customWidth="1"/>
    <col min="19" max="20" width="4.44140625" style="531" customWidth="1"/>
    <col min="21" max="22" width="3.88671875" style="531" customWidth="1"/>
    <col min="23" max="23" width="6.6640625" style="531" customWidth="1"/>
    <col min="24" max="24" width="4.44140625" style="531" customWidth="1"/>
    <col min="25" max="28" width="4.33203125" style="531" customWidth="1"/>
    <col min="29" max="29" width="3.88671875" style="531" customWidth="1"/>
    <col min="30" max="30" width="4.6640625" style="531" customWidth="1"/>
    <col min="31" max="49" width="4.33203125" style="531" customWidth="1"/>
    <col min="50" max="50" width="5.109375" style="531" customWidth="1"/>
    <col min="51" max="58" width="3.88671875" style="531" customWidth="1"/>
    <col min="59" max="59" width="5.21875" style="531" customWidth="1"/>
    <col min="60" max="68" width="3.88671875" style="531" customWidth="1"/>
    <col min="69" max="69" width="3.88671875" style="532" customWidth="1"/>
    <col min="70" max="70" width="6.44140625" style="532" customWidth="1"/>
    <col min="71" max="71" width="3.77734375" style="532" customWidth="1"/>
    <col min="72" max="74" width="4.33203125" style="532" customWidth="1"/>
    <col min="75" max="75" width="4.33203125" style="531" customWidth="1"/>
    <col min="76" max="76" width="4.77734375" style="531" customWidth="1"/>
    <col min="77" max="77" width="4.33203125" style="531" customWidth="1"/>
    <col min="78" max="78" width="4.44140625" style="531" customWidth="1"/>
    <col min="79" max="79" width="4.33203125" style="531" customWidth="1"/>
    <col min="80" max="80" width="4.77734375" style="531" customWidth="1"/>
    <col min="81" max="82" width="4.33203125" style="531" customWidth="1"/>
    <col min="83" max="83" width="4.77734375" style="531" customWidth="1"/>
    <col min="84" max="84" width="4.109375" style="531" customWidth="1"/>
    <col min="85" max="85" width="4.88671875" style="531" customWidth="1"/>
    <col min="86" max="86" width="3.88671875" style="531" customWidth="1"/>
    <col min="87" max="87" width="5.44140625" style="531" customWidth="1"/>
    <col min="88" max="88" width="3.88671875" style="531" customWidth="1"/>
    <col min="89" max="94" width="4.109375" style="531" customWidth="1"/>
    <col min="95" max="95" width="6.6640625" style="531" customWidth="1"/>
    <col min="96" max="97" width="4.44140625" style="531" customWidth="1"/>
    <col min="98" max="98" width="4.109375" style="531" customWidth="1"/>
    <col min="99" max="99" width="4.44140625" style="531" customWidth="1"/>
    <col min="100" max="100" width="4.109375" style="531" customWidth="1"/>
    <col min="101" max="101" width="6.44140625" style="531" customWidth="1"/>
    <col min="102" max="102" width="4.21875" style="531" customWidth="1"/>
    <col min="103" max="103" width="6.21875" style="824" customWidth="1"/>
    <col min="104" max="104" width="4.44140625" style="531" customWidth="1"/>
    <col min="105" max="105" width="3.88671875" style="531" customWidth="1"/>
    <col min="106" max="106" width="4.77734375" style="531" customWidth="1"/>
    <col min="107" max="107" width="6.6640625" style="531" customWidth="1"/>
    <col min="108" max="108" width="4.44140625" style="531" customWidth="1"/>
    <col min="109" max="109" width="4.109375" style="531" customWidth="1"/>
    <col min="110" max="110" width="5.88671875" style="531" customWidth="1"/>
    <col min="111" max="111" width="4.77734375" style="531" customWidth="1"/>
    <col min="112" max="112" width="4.109375" style="531" customWidth="1"/>
    <col min="113" max="113" width="6.33203125" style="531" customWidth="1"/>
    <col min="114" max="114" width="4.109375" style="531" customWidth="1"/>
    <col min="115" max="115" width="4.77734375" style="531" customWidth="1"/>
    <col min="116" max="116" width="5.77734375" style="531" customWidth="1"/>
    <col min="117" max="117" width="3.33203125" style="531" customWidth="1"/>
    <col min="118" max="118" width="5.77734375" style="531" customWidth="1"/>
    <col min="119" max="119" width="4.21875" style="531" customWidth="1"/>
    <col min="120" max="124" width="4.33203125" style="531" customWidth="1"/>
    <col min="125" max="125" width="5.44140625" style="531" customWidth="1"/>
    <col min="126" max="126" width="6" style="533" customWidth="1"/>
    <col min="127" max="16384" width="8.88671875" style="531"/>
  </cols>
  <sheetData>
    <row r="2" spans="1:256" s="539" customFormat="1" ht="18.75">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71" t="s">
        <v>3944</v>
      </c>
      <c r="B4" s="2673" t="s">
        <v>3995</v>
      </c>
      <c r="C4" s="2673" t="s">
        <v>3790</v>
      </c>
      <c r="D4" s="2669" t="s">
        <v>1036</v>
      </c>
      <c r="E4" s="2669" t="s">
        <v>187</v>
      </c>
      <c r="F4" s="2669" t="s">
        <v>2027</v>
      </c>
      <c r="G4" s="2669" t="s">
        <v>2210</v>
      </c>
      <c r="H4" s="2669" t="s">
        <v>116</v>
      </c>
      <c r="I4" s="2669" t="s">
        <v>1153</v>
      </c>
      <c r="J4" s="2669" t="s">
        <v>1152</v>
      </c>
      <c r="K4" s="2669" t="s">
        <v>1151</v>
      </c>
      <c r="L4" s="2669" t="s">
        <v>2270</v>
      </c>
      <c r="M4" s="2669" t="s">
        <v>2269</v>
      </c>
      <c r="N4" s="2669" t="s">
        <v>2268</v>
      </c>
      <c r="O4" s="2669" t="s">
        <v>3798</v>
      </c>
      <c r="P4" s="2669" t="s">
        <v>3931</v>
      </c>
      <c r="Q4" s="2669" t="s">
        <v>3800</v>
      </c>
      <c r="R4" s="2683" t="s">
        <v>3998</v>
      </c>
      <c r="S4" s="2684"/>
      <c r="T4" s="2684"/>
      <c r="U4" s="2684"/>
      <c r="V4" s="2685"/>
      <c r="W4" s="2683" t="s">
        <v>3902</v>
      </c>
      <c r="X4" s="2684"/>
      <c r="Y4" s="2684"/>
      <c r="Z4" s="2684"/>
      <c r="AA4" s="2684"/>
      <c r="AB4" s="2684"/>
      <c r="AC4" s="2684"/>
      <c r="AD4" s="2684"/>
      <c r="AE4" s="2684"/>
      <c r="AF4" s="2684"/>
      <c r="AG4" s="2684"/>
      <c r="AH4" s="2684"/>
      <c r="AI4" s="2684"/>
      <c r="AJ4" s="2684"/>
      <c r="AK4" s="2684"/>
      <c r="AL4" s="2684"/>
      <c r="AM4" s="2684"/>
      <c r="AN4" s="2684"/>
      <c r="AO4" s="2684"/>
      <c r="AP4" s="2684"/>
      <c r="AQ4" s="2684"/>
      <c r="AR4" s="2684"/>
      <c r="AS4" s="2684"/>
      <c r="AT4" s="2684"/>
      <c r="AU4" s="2684"/>
      <c r="AV4" s="2685"/>
      <c r="AW4" s="945"/>
      <c r="AX4" s="948" t="s">
        <v>3802</v>
      </c>
      <c r="AY4" s="945"/>
      <c r="AZ4" s="945"/>
      <c r="BA4" s="945"/>
      <c r="BB4" s="945"/>
      <c r="BC4" s="945"/>
      <c r="BD4" s="945"/>
      <c r="BE4" s="945"/>
      <c r="BF4" s="945"/>
      <c r="BG4" s="945" t="s">
        <v>3905</v>
      </c>
      <c r="BH4" s="653"/>
      <c r="BI4" s="653"/>
      <c r="BJ4" s="653"/>
      <c r="BK4" s="653"/>
      <c r="BL4" s="653"/>
      <c r="BM4" s="653"/>
      <c r="BN4" s="653"/>
      <c r="BO4" s="653"/>
      <c r="BP4" s="653"/>
      <c r="BQ4" s="2669" t="s">
        <v>2393</v>
      </c>
      <c r="BR4" s="2669" t="s">
        <v>2398</v>
      </c>
      <c r="BS4" s="2669" t="s">
        <v>4586</v>
      </c>
      <c r="BT4" s="2669" t="s">
        <v>2393</v>
      </c>
      <c r="BU4" s="2669" t="s">
        <v>2399</v>
      </c>
      <c r="BV4" s="2669" t="s">
        <v>2400</v>
      </c>
      <c r="BW4" s="2673" t="s">
        <v>3948</v>
      </c>
      <c r="BX4" s="566" t="s">
        <v>2183</v>
      </c>
      <c r="BY4" s="577"/>
      <c r="BZ4" s="577"/>
      <c r="CA4" s="578"/>
      <c r="CB4" s="2675" t="s">
        <v>4003</v>
      </c>
      <c r="CC4" s="2675" t="s">
        <v>3950</v>
      </c>
      <c r="CD4" s="2675" t="s">
        <v>3951</v>
      </c>
      <c r="CE4" s="2675" t="s">
        <v>3952</v>
      </c>
      <c r="CF4" s="2675" t="s">
        <v>3953</v>
      </c>
      <c r="CG4" s="2675" t="s">
        <v>4070</v>
      </c>
      <c r="CH4" s="2678" t="s">
        <v>3955</v>
      </c>
      <c r="CI4" s="2679"/>
      <c r="CJ4" s="2679"/>
      <c r="CK4" s="2679"/>
      <c r="CL4" s="2679"/>
      <c r="CM4" s="2679"/>
      <c r="CN4" s="2679"/>
      <c r="CO4" s="2679"/>
      <c r="CP4" s="2679"/>
      <c r="CQ4" s="2679"/>
      <c r="CR4" s="2679"/>
      <c r="CS4" s="2679"/>
      <c r="CT4" s="2679"/>
      <c r="CU4" s="2680"/>
      <c r="CV4" s="2678" t="s">
        <v>3956</v>
      </c>
      <c r="CW4" s="2679"/>
      <c r="CX4" s="2679"/>
      <c r="CY4" s="2679"/>
      <c r="CZ4" s="2680"/>
      <c r="DA4" s="2678" t="s">
        <v>3957</v>
      </c>
      <c r="DB4" s="2679"/>
      <c r="DC4" s="2679"/>
      <c r="DD4" s="2680"/>
      <c r="DE4" s="2678" t="s">
        <v>2605</v>
      </c>
      <c r="DF4" s="2679"/>
      <c r="DG4" s="2679"/>
      <c r="DH4" s="2680"/>
      <c r="DI4" s="2678" t="s">
        <v>475</v>
      </c>
      <c r="DJ4" s="2680"/>
      <c r="DK4" s="2675" t="s">
        <v>4004</v>
      </c>
      <c r="DL4" s="2675" t="s">
        <v>3958</v>
      </c>
      <c r="DM4" s="2675" t="s">
        <v>3959</v>
      </c>
      <c r="DN4" s="2675" t="s">
        <v>3960</v>
      </c>
      <c r="DO4" s="2675" t="s">
        <v>2862</v>
      </c>
      <c r="DP4" s="2673" t="s">
        <v>4071</v>
      </c>
      <c r="DQ4" s="2673" t="s">
        <v>4582</v>
      </c>
      <c r="DR4" s="2673" t="s">
        <v>4583</v>
      </c>
      <c r="DS4" s="2673" t="s">
        <v>4584</v>
      </c>
      <c r="DT4" s="2673" t="s">
        <v>4007</v>
      </c>
      <c r="DU4" s="2673" t="s">
        <v>4160</v>
      </c>
      <c r="DV4" s="2681" t="s">
        <v>2610</v>
      </c>
    </row>
    <row r="5" spans="1:256" s="543" customFormat="1" ht="96.75">
      <c r="A5" s="2672"/>
      <c r="B5" s="2674"/>
      <c r="C5" s="2674"/>
      <c r="D5" s="2670"/>
      <c r="E5" s="2670"/>
      <c r="F5" s="2670"/>
      <c r="G5" s="2670"/>
      <c r="H5" s="2670"/>
      <c r="I5" s="2670"/>
      <c r="J5" s="2670"/>
      <c r="K5" s="2670"/>
      <c r="L5" s="2670"/>
      <c r="M5" s="2670"/>
      <c r="N5" s="2670"/>
      <c r="O5" s="2670"/>
      <c r="P5" s="2670"/>
      <c r="Q5" s="2670"/>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0"/>
      <c r="BR5" s="2670"/>
      <c r="BS5" s="2670"/>
      <c r="BT5" s="2670"/>
      <c r="BU5" s="2670"/>
      <c r="BV5" s="2670"/>
      <c r="BW5" s="2677"/>
      <c r="BX5" s="826" t="s">
        <v>4010</v>
      </c>
      <c r="BY5" s="826" t="s">
        <v>4011</v>
      </c>
      <c r="BZ5" s="826" t="s">
        <v>3967</v>
      </c>
      <c r="CA5" s="826" t="s">
        <v>4580</v>
      </c>
      <c r="CB5" s="2676"/>
      <c r="CC5" s="2676"/>
      <c r="CD5" s="2676"/>
      <c r="CE5" s="2676"/>
      <c r="CF5" s="2676"/>
      <c r="CG5" s="2676"/>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76"/>
      <c r="DL5" s="2676"/>
      <c r="DM5" s="2676"/>
      <c r="DN5" s="2676"/>
      <c r="DO5" s="2676"/>
      <c r="DP5" s="2677"/>
      <c r="DQ5" s="2677"/>
      <c r="DR5" s="2677"/>
      <c r="DS5" s="2677"/>
      <c r="DT5" s="2677"/>
      <c r="DU5" s="2677"/>
      <c r="DV5" s="2682"/>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5"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5">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5">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5">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5">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5">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5">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5">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5">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5">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5">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5">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5">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5">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5">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5">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5">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5">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5">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5"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5"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5"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5"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5"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5"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5"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5"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5"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5"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5"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5"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5"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5"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5"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5"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5"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5"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5"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5"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5"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5"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5"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5"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5"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5"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5"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5"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5"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5"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5"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5"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5"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5"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5"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5"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5"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5"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5"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5"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5"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5"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5"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5"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5"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5"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5"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5"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5"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5"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5"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5"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5"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5"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5"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5"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5"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5"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5"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5"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5"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5"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5"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5"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5"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5"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5"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5"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5"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5"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5"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5"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5"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5"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5"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5"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5"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5"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5"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5"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5"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5"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5"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5"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5"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5"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5"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5"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5"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5"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5"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5"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5"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5"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5"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5"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5"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5"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5"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5"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5"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5"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5"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5"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5"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5"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5"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5"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5"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5"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5"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5"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5"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5"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5"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5"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5"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5"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5"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5"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5"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5"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5"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5"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5"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5"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5"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5"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5"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5"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95" hidden="1" customHeight="1">
      <c r="A343" s="2668" t="s">
        <v>4162</v>
      </c>
      <c r="B343" s="266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95" hidden="1" customHeight="1">
      <c r="A344" s="2668" t="s">
        <v>4163</v>
      </c>
      <c r="B344" s="266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95" hidden="1" customHeight="1">
      <c r="A345" s="2668" t="s">
        <v>4164</v>
      </c>
      <c r="B345" s="2668"/>
      <c r="C345" s="837"/>
      <c r="D345" s="838"/>
      <c r="E345" s="838"/>
      <c r="F345" s="838"/>
      <c r="G345" s="838"/>
      <c r="H345" s="838"/>
      <c r="I345" s="838"/>
      <c r="J345" s="838"/>
      <c r="W345" s="839"/>
      <c r="AB345" s="831"/>
      <c r="AD345" s="831"/>
      <c r="AE345" s="840"/>
      <c r="AF345" s="830"/>
      <c r="AG345" s="830"/>
      <c r="DV345" s="833"/>
    </row>
    <row r="346" spans="1:256" s="829" customFormat="1" ht="18.95" hidden="1" customHeight="1">
      <c r="A346" s="2668" t="s">
        <v>4165</v>
      </c>
      <c r="B346" s="2668"/>
      <c r="C346" s="837"/>
      <c r="D346" s="838"/>
      <c r="E346" s="838"/>
      <c r="F346" s="838"/>
      <c r="G346" s="838"/>
      <c r="H346" s="838"/>
      <c r="I346" s="838"/>
      <c r="J346" s="838"/>
      <c r="W346" s="839"/>
      <c r="AB346" s="831"/>
      <c r="AD346" s="831"/>
      <c r="AE346" s="840"/>
      <c r="AF346" s="830"/>
      <c r="AG346" s="830"/>
      <c r="DV346" s="833"/>
      <c r="DX346" s="833"/>
      <c r="DZ346" s="833"/>
    </row>
    <row r="347" spans="1:256" s="829" customFormat="1" ht="18.95" hidden="1" customHeight="1">
      <c r="A347" s="2668" t="s">
        <v>4166</v>
      </c>
      <c r="B347" s="266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95" hidden="1" customHeight="1">
      <c r="A348" s="2668" t="s">
        <v>4167</v>
      </c>
      <c r="B348" s="266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95"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95" hidden="1" customHeight="1">
      <c r="A350" s="846" t="s">
        <v>4169</v>
      </c>
      <c r="C350" s="837"/>
      <c r="DV350" s="833"/>
      <c r="IR350" s="834"/>
      <c r="IS350" s="834"/>
      <c r="IT350" s="834"/>
      <c r="IU350" s="834"/>
      <c r="IV350" s="834"/>
    </row>
    <row r="351" spans="1:256" ht="18.95" customHeight="1">
      <c r="Q351" s="936"/>
      <c r="BQ351" s="531"/>
      <c r="BR351" s="531"/>
      <c r="BS351" s="531"/>
      <c r="BT351" s="531"/>
      <c r="BU351" s="531"/>
      <c r="BV351" s="531"/>
      <c r="DV351" s="891"/>
    </row>
    <row r="352" spans="1:256" ht="18.95" customHeight="1">
      <c r="Q352" s="853"/>
      <c r="BQ352" s="531"/>
      <c r="BR352" s="531"/>
      <c r="BS352" s="531"/>
      <c r="BT352" s="531"/>
      <c r="BU352" s="531"/>
      <c r="BV352" s="531"/>
      <c r="DV352" s="852"/>
    </row>
    <row r="353" spans="10:256" ht="18.95" customHeight="1">
      <c r="Q353" s="853"/>
      <c r="BQ353" s="531"/>
      <c r="BR353" s="531"/>
      <c r="BS353" s="531"/>
      <c r="BT353" s="531"/>
      <c r="BU353" s="531"/>
      <c r="BV353" s="531"/>
      <c r="DV353" s="852"/>
    </row>
    <row r="354" spans="10:256" ht="18.95" customHeight="1">
      <c r="Q354" s="853"/>
      <c r="BQ354" s="531"/>
      <c r="BR354" s="531"/>
      <c r="BS354" s="531"/>
      <c r="BT354" s="531"/>
      <c r="BU354" s="531"/>
      <c r="BV354" s="531"/>
      <c r="DV354" s="852"/>
    </row>
    <row r="355" spans="10:256" ht="18.95" customHeight="1">
      <c r="Q355" s="853"/>
      <c r="BQ355" s="531"/>
      <c r="BR355" s="531"/>
      <c r="BS355" s="531"/>
      <c r="BT355" s="531"/>
      <c r="BU355" s="531"/>
      <c r="BV355" s="531"/>
      <c r="DV355" s="852"/>
      <c r="IR355" s="543"/>
      <c r="IS355" s="543"/>
      <c r="IT355" s="543"/>
      <c r="IU355" s="543"/>
      <c r="IV355" s="543"/>
    </row>
    <row r="356" spans="10:256" ht="18.95" customHeight="1">
      <c r="Q356" s="934"/>
      <c r="BQ356" s="531"/>
      <c r="BR356" s="531"/>
      <c r="BS356" s="531"/>
      <c r="BT356" s="531"/>
      <c r="BU356" s="531"/>
      <c r="BV356" s="531"/>
      <c r="DV356" s="851"/>
    </row>
    <row r="357" spans="10:256" ht="18.95" customHeight="1">
      <c r="BQ357" s="531"/>
      <c r="BR357" s="531"/>
      <c r="BS357" s="531"/>
      <c r="BT357" s="531"/>
      <c r="BU357" s="531"/>
      <c r="BV357" s="531"/>
    </row>
    <row r="358" spans="10:256" ht="18.95" customHeight="1">
      <c r="J358" s="853"/>
      <c r="BQ358" s="531"/>
      <c r="BR358" s="531"/>
      <c r="BS358" s="531"/>
      <c r="BT358" s="531"/>
      <c r="BU358" s="531"/>
      <c r="BV358" s="531"/>
      <c r="DI358" s="852"/>
    </row>
    <row r="359" spans="10:256" ht="18.95" customHeight="1">
      <c r="J359" s="935"/>
      <c r="BQ359" s="531"/>
      <c r="BR359" s="531"/>
      <c r="BS359" s="531"/>
      <c r="BT359" s="531"/>
      <c r="BU359" s="531"/>
      <c r="BV359" s="531"/>
    </row>
    <row r="360" spans="10:256" ht="18.95" customHeight="1">
      <c r="BQ360" s="531"/>
      <c r="BR360" s="531"/>
      <c r="BS360" s="531"/>
      <c r="BT360" s="531"/>
      <c r="BU360" s="531"/>
      <c r="BV360" s="531"/>
    </row>
    <row r="361" spans="10:256" ht="18.95" customHeight="1">
      <c r="BQ361" s="531"/>
      <c r="BR361" s="531"/>
      <c r="BS361" s="531"/>
      <c r="BT361" s="531"/>
      <c r="BU361" s="531"/>
      <c r="BV361" s="531"/>
    </row>
    <row r="362" spans="10:256" ht="18.95" customHeight="1">
      <c r="BQ362" s="531"/>
      <c r="BR362" s="531"/>
      <c r="BS362" s="531"/>
      <c r="BT362" s="531"/>
      <c r="BU362" s="531"/>
      <c r="BV362" s="531"/>
      <c r="IR362" s="543"/>
      <c r="IS362" s="543"/>
      <c r="IT362" s="543"/>
      <c r="IU362" s="543"/>
      <c r="IV362" s="543"/>
    </row>
    <row r="363" spans="10:256" ht="18.95" customHeight="1">
      <c r="BQ363" s="531"/>
      <c r="BR363" s="531"/>
      <c r="BS363" s="531"/>
      <c r="BT363" s="531"/>
      <c r="BU363" s="531"/>
      <c r="BV363" s="531"/>
    </row>
    <row r="364" spans="10:256" ht="18.95" customHeight="1">
      <c r="BQ364" s="531"/>
      <c r="BR364" s="531"/>
      <c r="BS364" s="531"/>
      <c r="BT364" s="531"/>
      <c r="BU364" s="531"/>
      <c r="BV364" s="531"/>
    </row>
    <row r="365" spans="10:256" ht="18.95" customHeight="1">
      <c r="BQ365" s="531"/>
      <c r="BR365" s="531"/>
      <c r="BS365" s="531"/>
      <c r="BT365" s="531"/>
      <c r="BU365" s="531"/>
      <c r="BV365" s="531"/>
    </row>
    <row r="366" spans="10:256" ht="18.95" customHeight="1">
      <c r="BQ366" s="531"/>
      <c r="BR366" s="531"/>
      <c r="BS366" s="531"/>
      <c r="BT366" s="531"/>
      <c r="BU366" s="531"/>
      <c r="BV366" s="531"/>
    </row>
    <row r="367" spans="10:256" ht="18.95" customHeight="1">
      <c r="BQ367" s="531"/>
      <c r="BR367" s="531"/>
      <c r="BS367" s="531"/>
      <c r="BT367" s="531"/>
      <c r="BU367" s="531"/>
      <c r="BV367" s="531"/>
    </row>
    <row r="368" spans="10:256" ht="18.95" customHeight="1">
      <c r="BQ368" s="531"/>
      <c r="BR368" s="531"/>
      <c r="BS368" s="531"/>
      <c r="BT368" s="531"/>
      <c r="BU368" s="531"/>
      <c r="BV368" s="531"/>
    </row>
    <row r="369" spans="69:74" ht="18.95" customHeight="1">
      <c r="BQ369" s="531"/>
      <c r="BR369" s="531"/>
      <c r="BS369" s="531"/>
      <c r="BT369" s="531"/>
      <c r="BU369" s="531"/>
      <c r="BV369" s="531"/>
    </row>
    <row r="370" spans="69:74" ht="18.95" customHeight="1">
      <c r="BQ370" s="531"/>
      <c r="BR370" s="531"/>
      <c r="BS370" s="531"/>
      <c r="BT370" s="531"/>
      <c r="BU370" s="531"/>
      <c r="BV370" s="531"/>
    </row>
    <row r="371" spans="69:74" ht="18.95" customHeight="1">
      <c r="BQ371" s="531"/>
      <c r="BR371" s="531"/>
      <c r="BS371" s="531"/>
      <c r="BT371" s="531"/>
      <c r="BU371" s="531"/>
      <c r="BV371" s="531"/>
    </row>
    <row r="372" spans="69:74" ht="18.95" customHeight="1">
      <c r="BQ372" s="531"/>
      <c r="BR372" s="531"/>
      <c r="BS372" s="531"/>
      <c r="BT372" s="531"/>
      <c r="BU372" s="531"/>
      <c r="BV372" s="531"/>
    </row>
    <row r="373" spans="69:74" ht="18.95" customHeight="1">
      <c r="BQ373" s="531"/>
      <c r="BR373" s="531"/>
      <c r="BS373" s="531"/>
      <c r="BT373" s="531"/>
      <c r="BU373" s="531"/>
      <c r="BV373" s="531"/>
    </row>
    <row r="374" spans="69:74" ht="18.95" customHeight="1">
      <c r="BQ374" s="531"/>
      <c r="BR374" s="531"/>
      <c r="BS374" s="531"/>
      <c r="BT374" s="531"/>
      <c r="BU374" s="531"/>
      <c r="BV374" s="531"/>
    </row>
    <row r="375" spans="69:74" ht="18.95" customHeight="1">
      <c r="BQ375" s="531"/>
      <c r="BR375" s="531"/>
      <c r="BS375" s="531"/>
      <c r="BT375" s="531"/>
      <c r="BU375" s="531"/>
      <c r="BV375" s="531"/>
    </row>
    <row r="376" spans="69:74" ht="18.95" customHeight="1">
      <c r="BQ376" s="531"/>
      <c r="BR376" s="531"/>
      <c r="BS376" s="531"/>
      <c r="BT376" s="531"/>
      <c r="BU376" s="531"/>
      <c r="BV376" s="531"/>
    </row>
    <row r="377" spans="69:74" ht="18.95" customHeight="1">
      <c r="BQ377" s="531"/>
      <c r="BR377" s="531"/>
      <c r="BS377" s="531"/>
      <c r="BT377" s="531"/>
      <c r="BU377" s="531"/>
      <c r="BV377" s="531"/>
    </row>
    <row r="378" spans="69:74" ht="18.95" customHeight="1">
      <c r="BQ378" s="531"/>
      <c r="BR378" s="531"/>
      <c r="BS378" s="531"/>
      <c r="BT378" s="531"/>
      <c r="BU378" s="531"/>
      <c r="BV378" s="531"/>
    </row>
    <row r="379" spans="69:74" ht="18.95" customHeight="1">
      <c r="BQ379" s="531"/>
      <c r="BR379" s="531"/>
      <c r="BS379" s="531"/>
      <c r="BT379" s="531"/>
      <c r="BU379" s="531"/>
      <c r="BV379" s="531"/>
    </row>
    <row r="380" spans="69:74" ht="18.95" customHeight="1">
      <c r="BQ380" s="531"/>
      <c r="BR380" s="531"/>
      <c r="BS380" s="531"/>
      <c r="BT380" s="531"/>
      <c r="BU380" s="531"/>
      <c r="BV380" s="531"/>
    </row>
    <row r="381" spans="69:74" ht="18.95" customHeight="1">
      <c r="BQ381" s="531"/>
      <c r="BR381" s="531"/>
      <c r="BS381" s="531"/>
      <c r="BT381" s="531"/>
      <c r="BU381" s="531"/>
      <c r="BV381" s="531"/>
    </row>
    <row r="382" spans="69:74" ht="18.95" customHeight="1">
      <c r="BQ382" s="531"/>
      <c r="BR382" s="531"/>
      <c r="BS382" s="531"/>
      <c r="BT382" s="531"/>
      <c r="BU382" s="531"/>
      <c r="BV382" s="531"/>
    </row>
    <row r="383" spans="69:74" ht="18.95" customHeight="1">
      <c r="BQ383" s="531"/>
      <c r="BR383" s="531"/>
      <c r="BS383" s="531"/>
      <c r="BT383" s="531"/>
      <c r="BU383" s="531"/>
      <c r="BV383" s="531"/>
    </row>
    <row r="384" spans="69:74" ht="18.95" customHeight="1">
      <c r="BQ384" s="531"/>
      <c r="BR384" s="531"/>
      <c r="BS384" s="531"/>
      <c r="BT384" s="531"/>
      <c r="BU384" s="531"/>
      <c r="BV384" s="531"/>
    </row>
    <row r="385" spans="69:74" ht="18.95" customHeight="1">
      <c r="BQ385" s="531"/>
      <c r="BR385" s="531"/>
      <c r="BS385" s="531"/>
      <c r="BT385" s="531"/>
      <c r="BU385" s="531"/>
      <c r="BV385" s="531"/>
    </row>
    <row r="386" spans="69:74" ht="18.95" customHeight="1">
      <c r="BQ386" s="531"/>
      <c r="BR386" s="531"/>
      <c r="BS386" s="531"/>
      <c r="BT386" s="531"/>
      <c r="BU386" s="531"/>
      <c r="BV386" s="531"/>
    </row>
    <row r="387" spans="69:74" ht="18.95" customHeight="1">
      <c r="BQ387" s="531"/>
      <c r="BR387" s="531"/>
      <c r="BS387" s="531"/>
      <c r="BT387" s="531"/>
      <c r="BU387" s="531"/>
      <c r="BV387" s="531"/>
    </row>
    <row r="388" spans="69:74" ht="18.95" customHeight="1">
      <c r="BQ388" s="531"/>
      <c r="BR388" s="531"/>
      <c r="BS388" s="531"/>
      <c r="BT388" s="531"/>
      <c r="BU388" s="531"/>
      <c r="BV388" s="531"/>
    </row>
    <row r="389" spans="69:74" ht="18.95" customHeight="1">
      <c r="BQ389" s="531"/>
      <c r="BR389" s="531"/>
      <c r="BS389" s="531"/>
      <c r="BT389" s="531"/>
      <c r="BU389" s="531"/>
      <c r="BV389" s="531"/>
    </row>
    <row r="390" spans="69:74" ht="18.95" customHeight="1">
      <c r="BQ390" s="531"/>
      <c r="BR390" s="531"/>
      <c r="BS390" s="531"/>
      <c r="BT390" s="531"/>
      <c r="BU390" s="531"/>
      <c r="BV390" s="531"/>
    </row>
    <row r="391" spans="69:74" ht="18.95" customHeight="1">
      <c r="BQ391" s="531"/>
      <c r="BR391" s="531"/>
      <c r="BS391" s="531"/>
      <c r="BT391" s="531"/>
      <c r="BU391" s="531"/>
      <c r="BV391" s="531"/>
    </row>
    <row r="392" spans="69:74" ht="18.95" customHeight="1">
      <c r="BQ392" s="531"/>
      <c r="BR392" s="531"/>
      <c r="BS392" s="531"/>
      <c r="BT392" s="531"/>
      <c r="BU392" s="531"/>
      <c r="BV392" s="531"/>
    </row>
    <row r="393" spans="69:74" ht="18.95" customHeight="1">
      <c r="BQ393" s="531"/>
      <c r="BR393" s="531"/>
      <c r="BS393" s="531"/>
      <c r="BT393" s="531"/>
      <c r="BU393" s="531"/>
      <c r="BV393" s="531"/>
    </row>
    <row r="394" spans="69:74" ht="18.95" customHeight="1">
      <c r="BQ394" s="531"/>
      <c r="BR394" s="531"/>
      <c r="BS394" s="531"/>
      <c r="BT394" s="531"/>
      <c r="BU394" s="531"/>
      <c r="BV394" s="531"/>
    </row>
    <row r="395" spans="69:74" ht="18.95" customHeight="1">
      <c r="BQ395" s="531"/>
      <c r="BR395" s="531"/>
      <c r="BS395" s="531"/>
      <c r="BT395" s="531"/>
      <c r="BU395" s="531"/>
      <c r="BV395" s="531"/>
    </row>
    <row r="396" spans="69:74" ht="18.95" customHeight="1">
      <c r="BQ396" s="531"/>
      <c r="BR396" s="531"/>
      <c r="BS396" s="531"/>
      <c r="BT396" s="531"/>
      <c r="BU396" s="531"/>
      <c r="BV396" s="531"/>
    </row>
    <row r="397" spans="69:74" ht="18.95" customHeight="1">
      <c r="BQ397" s="531"/>
      <c r="BR397" s="531"/>
      <c r="BS397" s="531"/>
      <c r="BT397" s="531"/>
      <c r="BU397" s="531"/>
      <c r="BV397" s="531"/>
    </row>
    <row r="398" spans="69:74" ht="18.95" customHeight="1">
      <c r="BQ398" s="531"/>
      <c r="BR398" s="531"/>
      <c r="BS398" s="531"/>
      <c r="BT398" s="531"/>
      <c r="BU398" s="531"/>
      <c r="BV398" s="531"/>
    </row>
    <row r="399" spans="69:74" ht="18.95" customHeight="1">
      <c r="BQ399" s="531"/>
      <c r="BR399" s="531"/>
      <c r="BS399" s="531"/>
      <c r="BT399" s="531"/>
      <c r="BU399" s="531"/>
      <c r="BV399" s="531"/>
    </row>
    <row r="400" spans="69:74" ht="18.95" customHeight="1">
      <c r="BQ400" s="531"/>
      <c r="BR400" s="531"/>
      <c r="BS400" s="531"/>
      <c r="BT400" s="531"/>
      <c r="BU400" s="531"/>
      <c r="BV400" s="531"/>
    </row>
    <row r="401" spans="69:74" ht="18.95" customHeight="1">
      <c r="BQ401" s="531"/>
      <c r="BR401" s="531"/>
      <c r="BS401" s="531"/>
      <c r="BT401" s="531"/>
      <c r="BU401" s="531"/>
      <c r="BV401" s="531"/>
    </row>
    <row r="402" spans="69:74" ht="18.95" customHeight="1">
      <c r="BQ402" s="531"/>
      <c r="BR402" s="531"/>
      <c r="BS402" s="531"/>
      <c r="BT402" s="531"/>
      <c r="BU402" s="531"/>
      <c r="BV402" s="531"/>
    </row>
    <row r="403" spans="69:74" ht="18.95" customHeight="1">
      <c r="BQ403" s="531"/>
      <c r="BR403" s="531"/>
      <c r="BS403" s="531"/>
      <c r="BT403" s="531"/>
      <c r="BU403" s="531"/>
      <c r="BV403" s="531"/>
    </row>
    <row r="404" spans="69:74" ht="18.95" customHeight="1">
      <c r="BQ404" s="531"/>
      <c r="BR404" s="531"/>
      <c r="BS404" s="531"/>
      <c r="BT404" s="531"/>
      <c r="BU404" s="531"/>
      <c r="BV404" s="531"/>
    </row>
    <row r="405" spans="69:74" ht="18.95" customHeight="1">
      <c r="BQ405" s="531"/>
      <c r="BR405" s="531"/>
      <c r="BS405" s="531"/>
      <c r="BT405" s="531"/>
      <c r="BU405" s="531"/>
      <c r="BV405" s="531"/>
    </row>
    <row r="406" spans="69:74" ht="18.95" customHeight="1">
      <c r="BQ406" s="531"/>
      <c r="BR406" s="531"/>
      <c r="BS406" s="531"/>
      <c r="BT406" s="531"/>
      <c r="BU406" s="531"/>
      <c r="BV406" s="531"/>
    </row>
    <row r="407" spans="69:74" ht="18.95" customHeight="1">
      <c r="BQ407" s="531"/>
      <c r="BR407" s="531"/>
      <c r="BS407" s="531"/>
      <c r="BT407" s="531"/>
      <c r="BU407" s="531"/>
      <c r="BV407" s="531"/>
    </row>
    <row r="408" spans="69:74" ht="18.95" customHeight="1">
      <c r="BQ408" s="531"/>
      <c r="BR408" s="531"/>
      <c r="BS408" s="531"/>
      <c r="BT408" s="531"/>
      <c r="BU408" s="531"/>
      <c r="BV408" s="531"/>
    </row>
    <row r="409" spans="69:74" ht="18.95" customHeight="1">
      <c r="BQ409" s="531"/>
      <c r="BR409" s="531"/>
      <c r="BS409" s="531"/>
      <c r="BT409" s="531"/>
      <c r="BU409" s="531"/>
      <c r="BV409" s="531"/>
    </row>
    <row r="410" spans="69:74" ht="18.95" customHeight="1">
      <c r="BQ410" s="531"/>
      <c r="BR410" s="531"/>
      <c r="BS410" s="531"/>
      <c r="BT410" s="531"/>
      <c r="BU410" s="531"/>
      <c r="BV410" s="531"/>
    </row>
    <row r="411" spans="69:74" ht="18.95" customHeight="1">
      <c r="BQ411" s="531"/>
      <c r="BR411" s="531"/>
      <c r="BS411" s="531"/>
      <c r="BT411" s="531"/>
      <c r="BU411" s="531"/>
      <c r="BV411" s="531"/>
    </row>
    <row r="412" spans="69:74" ht="18.95" customHeight="1">
      <c r="BQ412" s="531"/>
      <c r="BR412" s="531"/>
      <c r="BS412" s="531"/>
      <c r="BT412" s="531"/>
      <c r="BU412" s="531"/>
      <c r="BV412" s="531"/>
    </row>
    <row r="413" spans="69:74" ht="18.95" customHeight="1">
      <c r="BQ413" s="531"/>
      <c r="BR413" s="531"/>
      <c r="BS413" s="531"/>
      <c r="BT413" s="531"/>
      <c r="BU413" s="531"/>
      <c r="BV413" s="531"/>
    </row>
    <row r="414" spans="69:74" ht="18.95" customHeight="1">
      <c r="BQ414" s="531"/>
      <c r="BR414" s="531"/>
      <c r="BS414" s="531"/>
      <c r="BT414" s="531"/>
      <c r="BU414" s="531"/>
      <c r="BV414" s="531"/>
    </row>
    <row r="415" spans="69:74" ht="18.95" customHeight="1">
      <c r="BQ415" s="531"/>
      <c r="BR415" s="531"/>
      <c r="BS415" s="531"/>
      <c r="BT415" s="531"/>
      <c r="BU415" s="531"/>
      <c r="BV415" s="531"/>
    </row>
    <row r="416" spans="69:74" ht="18.95" customHeight="1">
      <c r="BQ416" s="531"/>
      <c r="BR416" s="531"/>
      <c r="BS416" s="531"/>
      <c r="BT416" s="531"/>
      <c r="BU416" s="531"/>
      <c r="BV416" s="531"/>
    </row>
    <row r="417" spans="69:74" ht="18.95" customHeight="1">
      <c r="BQ417" s="531"/>
      <c r="BR417" s="531"/>
      <c r="BS417" s="531"/>
      <c r="BT417" s="531"/>
      <c r="BU417" s="531"/>
      <c r="BV417" s="531"/>
    </row>
    <row r="418" spans="69:74" ht="18.95" customHeight="1">
      <c r="BQ418" s="531"/>
      <c r="BR418" s="531"/>
      <c r="BS418" s="531"/>
      <c r="BT418" s="531"/>
      <c r="BU418" s="531"/>
      <c r="BV418" s="531"/>
    </row>
    <row r="419" spans="69:74" ht="18.95" customHeight="1">
      <c r="BQ419" s="531"/>
      <c r="BR419" s="531"/>
      <c r="BS419" s="531"/>
      <c r="BT419" s="531"/>
      <c r="BU419" s="531"/>
      <c r="BV419" s="531"/>
    </row>
    <row r="420" spans="69:74" ht="18.95" customHeight="1">
      <c r="BQ420" s="531"/>
      <c r="BR420" s="531"/>
      <c r="BS420" s="531"/>
      <c r="BT420" s="531"/>
      <c r="BU420" s="531"/>
      <c r="BV420" s="531"/>
    </row>
    <row r="421" spans="69:74" ht="18.95" customHeight="1">
      <c r="BQ421" s="531"/>
      <c r="BR421" s="531"/>
      <c r="BS421" s="531"/>
      <c r="BT421" s="531"/>
      <c r="BU421" s="531"/>
      <c r="BV421" s="531"/>
    </row>
    <row r="422" spans="69:74" ht="18.95" customHeight="1">
      <c r="BQ422" s="531"/>
      <c r="BR422" s="531"/>
      <c r="BS422" s="531"/>
      <c r="BT422" s="531"/>
      <c r="BU422" s="531"/>
      <c r="BV422" s="531"/>
    </row>
    <row r="423" spans="69:74" ht="18.95" customHeight="1">
      <c r="BQ423" s="531"/>
      <c r="BR423" s="531"/>
      <c r="BS423" s="531"/>
      <c r="BT423" s="531"/>
      <c r="BU423" s="531"/>
      <c r="BV423" s="531"/>
    </row>
    <row r="424" spans="69:74" ht="18.95" customHeight="1">
      <c r="BQ424" s="531"/>
      <c r="BR424" s="531"/>
      <c r="BS424" s="531"/>
      <c r="BT424" s="531"/>
      <c r="BU424" s="531"/>
      <c r="BV424" s="531"/>
    </row>
    <row r="425" spans="69:74" ht="18.95" customHeight="1">
      <c r="BQ425" s="531"/>
      <c r="BR425" s="531"/>
      <c r="BS425" s="531"/>
      <c r="BT425" s="531"/>
      <c r="BU425" s="531"/>
      <c r="BV425" s="531"/>
    </row>
    <row r="426" spans="69:74" ht="18.95" customHeight="1">
      <c r="BQ426" s="531"/>
      <c r="BR426" s="531"/>
      <c r="BS426" s="531"/>
      <c r="BT426" s="531"/>
      <c r="BU426" s="531"/>
      <c r="BV426" s="531"/>
    </row>
    <row r="427" spans="69:74" ht="18.95" customHeight="1">
      <c r="BQ427" s="531"/>
      <c r="BR427" s="531"/>
      <c r="BS427" s="531"/>
      <c r="BT427" s="531"/>
      <c r="BU427" s="531"/>
      <c r="BV427" s="531"/>
    </row>
    <row r="428" spans="69:74" ht="18.95" customHeight="1">
      <c r="BQ428" s="531"/>
      <c r="BR428" s="531"/>
      <c r="BS428" s="531"/>
      <c r="BT428" s="531"/>
      <c r="BU428" s="531"/>
      <c r="BV428" s="531"/>
    </row>
    <row r="429" spans="69:74" ht="18.95" customHeight="1">
      <c r="BQ429" s="531"/>
      <c r="BR429" s="531"/>
      <c r="BS429" s="531"/>
      <c r="BT429" s="531"/>
      <c r="BU429" s="531"/>
      <c r="BV429" s="531"/>
    </row>
    <row r="430" spans="69:74" ht="18.95" customHeight="1">
      <c r="BQ430" s="531"/>
      <c r="BR430" s="531"/>
      <c r="BS430" s="531"/>
      <c r="BT430" s="531"/>
      <c r="BU430" s="531"/>
      <c r="BV430" s="531"/>
    </row>
    <row r="431" spans="69:74" ht="18.95" customHeight="1">
      <c r="BQ431" s="531"/>
      <c r="BR431" s="531"/>
      <c r="BS431" s="531"/>
      <c r="BT431" s="531"/>
      <c r="BU431" s="531"/>
      <c r="BV431" s="531"/>
    </row>
    <row r="432" spans="69:74" ht="18.95" customHeight="1">
      <c r="BQ432" s="531"/>
      <c r="BR432" s="531"/>
      <c r="BS432" s="531"/>
      <c r="BT432" s="531"/>
      <c r="BU432" s="531"/>
      <c r="BV432" s="531"/>
    </row>
    <row r="433" spans="69:74" ht="18.95" customHeight="1">
      <c r="BQ433" s="531"/>
      <c r="BR433" s="531"/>
      <c r="BS433" s="531"/>
      <c r="BT433" s="531"/>
      <c r="BU433" s="531"/>
      <c r="BV433" s="531"/>
    </row>
    <row r="434" spans="69:74" ht="18.95" customHeight="1">
      <c r="BQ434" s="531"/>
      <c r="BR434" s="531"/>
      <c r="BS434" s="531"/>
      <c r="BT434" s="531"/>
      <c r="BU434" s="531"/>
      <c r="BV434" s="531"/>
    </row>
    <row r="435" spans="69:74" ht="18.95" customHeight="1">
      <c r="BQ435" s="531"/>
      <c r="BR435" s="531"/>
      <c r="BS435" s="531"/>
      <c r="BT435" s="531"/>
      <c r="BU435" s="531"/>
      <c r="BV435" s="531"/>
    </row>
    <row r="436" spans="69:74" ht="18.95" customHeight="1">
      <c r="BQ436" s="531"/>
      <c r="BR436" s="531"/>
      <c r="BS436" s="531"/>
      <c r="BT436" s="531"/>
      <c r="BU436" s="531"/>
      <c r="BV436" s="531"/>
    </row>
    <row r="437" spans="69:74" ht="18.95" customHeight="1">
      <c r="BQ437" s="531"/>
      <c r="BR437" s="531"/>
      <c r="BS437" s="531"/>
      <c r="BT437" s="531"/>
      <c r="BU437" s="531"/>
      <c r="BV437" s="531"/>
    </row>
    <row r="438" spans="69:74" ht="18.95" customHeight="1">
      <c r="BQ438" s="531"/>
      <c r="BR438" s="531"/>
      <c r="BS438" s="531"/>
      <c r="BT438" s="531"/>
      <c r="BU438" s="531"/>
      <c r="BV438" s="531"/>
    </row>
    <row r="439" spans="69:74" ht="18.95" customHeight="1">
      <c r="BQ439" s="531"/>
      <c r="BR439" s="531"/>
      <c r="BS439" s="531"/>
      <c r="BT439" s="531"/>
      <c r="BU439" s="531"/>
      <c r="BV439" s="531"/>
    </row>
    <row r="440" spans="69:74" ht="18.95" customHeight="1">
      <c r="BQ440" s="531"/>
      <c r="BR440" s="531"/>
      <c r="BS440" s="531"/>
      <c r="BT440" s="531"/>
      <c r="BU440" s="531"/>
      <c r="BV440" s="531"/>
    </row>
    <row r="441" spans="69:74" ht="18.95" customHeight="1">
      <c r="BQ441" s="531"/>
      <c r="BR441" s="531"/>
      <c r="BS441" s="531"/>
      <c r="BT441" s="531"/>
      <c r="BU441" s="531"/>
      <c r="BV441" s="531"/>
    </row>
    <row r="442" spans="69:74" ht="18.95" customHeight="1">
      <c r="BQ442" s="531"/>
      <c r="BR442" s="531"/>
      <c r="BS442" s="531"/>
      <c r="BT442" s="531"/>
      <c r="BU442" s="531"/>
      <c r="BV442" s="531"/>
    </row>
    <row r="443" spans="69:74" ht="18.95" customHeight="1">
      <c r="BQ443" s="531"/>
      <c r="BR443" s="531"/>
      <c r="BS443" s="531"/>
      <c r="BT443" s="531"/>
      <c r="BU443" s="531"/>
      <c r="BV443" s="53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88671875" defaultRowHeight="18.95" customHeight="1" outlineLevelRow="1"/>
  <cols>
    <col min="1" max="1" width="6.5546875" style="770" customWidth="1"/>
    <col min="2" max="2" width="7.33203125" style="770" customWidth="1"/>
    <col min="3" max="3" width="6" style="789" customWidth="1"/>
    <col min="4" max="4" width="5.109375" style="789" hidden="1" customWidth="1"/>
    <col min="5" max="11" width="3.88671875" style="789" hidden="1" customWidth="1"/>
    <col min="12" max="12" width="4.44140625" style="789" hidden="1" customWidth="1"/>
    <col min="13" max="17" width="5.77734375" style="789" hidden="1" customWidth="1"/>
    <col min="18" max="19" width="5.77734375" style="790" hidden="1" customWidth="1"/>
    <col min="20" max="21" width="3.88671875" style="770" hidden="1" customWidth="1"/>
    <col min="22" max="22" width="6.88671875" style="472" customWidth="1"/>
    <col min="23" max="24" width="3.88671875" style="770" hidden="1" customWidth="1"/>
    <col min="25" max="25" width="4.77734375" style="770" hidden="1" customWidth="1"/>
    <col min="26" max="26" width="4.77734375" style="770" customWidth="1"/>
    <col min="27" max="29" width="4.33203125" style="770" hidden="1" customWidth="1"/>
    <col min="30" max="30" width="3.88671875" style="472" hidden="1" customWidth="1"/>
    <col min="31" max="31" width="3.77734375" style="472" customWidth="1"/>
    <col min="32" max="32" width="4.88671875" style="472" hidden="1" customWidth="1"/>
    <col min="33" max="44" width="4.33203125" style="472" hidden="1" customWidth="1"/>
    <col min="45" max="45" width="4.33203125" style="472" customWidth="1"/>
    <col min="46" max="58" width="4.33203125" style="472" hidden="1" customWidth="1"/>
    <col min="59" max="61" width="4.33203125" style="770" hidden="1" customWidth="1"/>
    <col min="62" max="62" width="4.77734375" style="770" hidden="1" customWidth="1"/>
    <col min="63" max="71" width="4.33203125" style="770" hidden="1" customWidth="1"/>
    <col min="72" max="72" width="4.5546875" style="472" hidden="1" customWidth="1"/>
    <col min="73" max="73" width="3.44140625" style="472" hidden="1" customWidth="1"/>
    <col min="74" max="83" width="4.33203125" style="472" hidden="1" customWidth="1"/>
    <col min="84" max="84" width="4.33203125" style="770" hidden="1" customWidth="1"/>
    <col min="85" max="85" width="3.77734375" style="770" hidden="1" customWidth="1"/>
    <col min="86" max="86" width="4.33203125" style="770" customWidth="1"/>
    <col min="87" max="91" width="4.33203125" style="770" hidden="1" customWidth="1"/>
    <col min="92" max="95" width="4.33203125" style="472" hidden="1" customWidth="1"/>
    <col min="96" max="97" width="4.33203125" style="472" customWidth="1"/>
    <col min="98" max="99" width="4.33203125" style="472" hidden="1" customWidth="1"/>
    <col min="100" max="101" width="4.33203125" style="472" customWidth="1"/>
    <col min="102" max="105" width="4.33203125" style="472" hidden="1" customWidth="1"/>
    <col min="106" max="106" width="4.33203125" style="472" customWidth="1"/>
    <col min="107" max="108" width="4.33203125" style="770" hidden="1" customWidth="1"/>
    <col min="109" max="110" width="4.33203125" style="770" customWidth="1"/>
    <col min="111" max="113" width="4.33203125" style="770" hidden="1" customWidth="1"/>
    <col min="114" max="114" width="4.33203125" style="770" customWidth="1"/>
    <col min="115" max="116" width="4.33203125" style="770" hidden="1" customWidth="1"/>
    <col min="117" max="117" width="4.33203125" style="770" customWidth="1"/>
    <col min="118" max="121" width="4.33203125" style="770" hidden="1" customWidth="1"/>
    <col min="122" max="128" width="4.33203125" style="472" hidden="1" customWidth="1"/>
    <col min="129" max="131" width="4.33203125" style="770" hidden="1" customWidth="1"/>
    <col min="132" max="132" width="4.33203125" style="771" customWidth="1"/>
    <col min="133" max="133" width="4.33203125" style="472" customWidth="1"/>
    <col min="134" max="136" width="4.33203125" style="472" hidden="1" customWidth="1"/>
    <col min="137" max="137" width="4.44140625" style="472" customWidth="1"/>
    <col min="138" max="153" width="4.33203125" style="472" hidden="1" customWidth="1"/>
    <col min="154" max="156" width="4.33203125" style="472" customWidth="1"/>
    <col min="157" max="191" width="4.33203125" style="472" hidden="1" customWidth="1"/>
    <col min="192" max="192" width="4.33203125" style="770" hidden="1" customWidth="1"/>
    <col min="193" max="193" width="9.109375" style="772" customWidth="1"/>
    <col min="194" max="195" width="4.44140625" customWidth="1"/>
    <col min="196" max="196" width="4.44140625" style="770" customWidth="1"/>
    <col min="197" max="16384" width="8.8867187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95"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95"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95"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99" t="s">
        <v>3789</v>
      </c>
      <c r="B8" s="2686" t="s">
        <v>3790</v>
      </c>
      <c r="C8" s="2692" t="s">
        <v>4360</v>
      </c>
      <c r="D8" s="2692" t="s">
        <v>4081</v>
      </c>
      <c r="E8" s="2692" t="s">
        <v>4082</v>
      </c>
      <c r="F8" s="2692" t="s">
        <v>4083</v>
      </c>
      <c r="G8" s="2692" t="s">
        <v>4084</v>
      </c>
      <c r="H8" s="2692" t="s">
        <v>4085</v>
      </c>
      <c r="I8" s="2692" t="s">
        <v>4086</v>
      </c>
      <c r="J8" s="2692" t="s">
        <v>4087</v>
      </c>
      <c r="K8" s="2692" t="s">
        <v>4088</v>
      </c>
      <c r="L8" s="2692" t="s">
        <v>4089</v>
      </c>
      <c r="M8" s="2692" t="s">
        <v>4090</v>
      </c>
      <c r="N8" s="2692" t="s">
        <v>4091</v>
      </c>
      <c r="O8" s="2692" t="s">
        <v>4092</v>
      </c>
      <c r="P8" s="2692" t="s">
        <v>4093</v>
      </c>
      <c r="Q8" s="2692" t="s">
        <v>4094</v>
      </c>
      <c r="R8" s="2692" t="s">
        <v>4095</v>
      </c>
      <c r="S8" s="2692" t="s">
        <v>4096</v>
      </c>
      <c r="T8" s="2686" t="s">
        <v>4097</v>
      </c>
      <c r="U8" s="2686" t="s">
        <v>4098</v>
      </c>
      <c r="V8" s="2686" t="s">
        <v>3800</v>
      </c>
      <c r="W8" s="2695" t="s">
        <v>2285</v>
      </c>
      <c r="X8" s="2695"/>
      <c r="Y8" s="2695"/>
      <c r="Z8" s="2695"/>
      <c r="AA8" s="2695"/>
      <c r="AB8" s="2695"/>
      <c r="AC8" s="2695"/>
      <c r="AD8" s="2702"/>
      <c r="AE8" s="2702"/>
      <c r="AF8" s="2702"/>
      <c r="AG8" s="2702"/>
      <c r="AH8" s="2702"/>
      <c r="AI8" s="2702"/>
      <c r="AJ8" s="2702"/>
      <c r="AK8" s="2702"/>
      <c r="AL8" s="2702"/>
      <c r="AM8" s="2702"/>
      <c r="AN8" s="2702"/>
      <c r="AO8" s="2702"/>
      <c r="AP8" s="2702"/>
      <c r="AQ8" s="2702"/>
      <c r="AR8" s="2702"/>
      <c r="AS8" s="2702"/>
      <c r="AT8" s="2702"/>
      <c r="AU8" s="2702"/>
      <c r="AV8" s="2702"/>
      <c r="AW8" s="2702"/>
      <c r="AX8" s="2702"/>
      <c r="AY8" s="2702"/>
      <c r="AZ8" s="2702"/>
      <c r="BA8" s="2702"/>
      <c r="BB8" s="2702"/>
      <c r="BC8" s="2702"/>
      <c r="BD8" s="2702"/>
      <c r="BE8" s="2702"/>
      <c r="BF8" s="2703"/>
      <c r="BG8" s="2697" t="s">
        <v>3802</v>
      </c>
      <c r="BH8" s="2697"/>
      <c r="BI8" s="2697"/>
      <c r="BJ8" s="2697"/>
      <c r="BK8" s="2697"/>
      <c r="BL8" s="2697"/>
      <c r="BM8" s="2697"/>
      <c r="BN8" s="2697"/>
      <c r="BO8" s="2697"/>
      <c r="BP8" s="2697"/>
      <c r="BQ8" s="2697"/>
      <c r="BR8" s="2697"/>
      <c r="BS8" s="2697"/>
      <c r="BT8" s="2695" t="s">
        <v>3803</v>
      </c>
      <c r="BU8" s="2695"/>
      <c r="BV8" s="2695"/>
      <c r="BW8" s="2695"/>
      <c r="BX8" s="2695"/>
      <c r="BY8" s="2695"/>
      <c r="BZ8" s="2695"/>
      <c r="CA8" s="2695"/>
      <c r="CB8" s="2695"/>
      <c r="CC8" s="2695"/>
      <c r="CD8" s="2695"/>
      <c r="CE8" s="2695"/>
      <c r="CF8" s="2688" t="s">
        <v>2399</v>
      </c>
      <c r="CG8" s="2688" t="s">
        <v>2400</v>
      </c>
      <c r="CH8" s="2688" t="s">
        <v>2401</v>
      </c>
      <c r="CI8" s="2688" t="s">
        <v>2405</v>
      </c>
      <c r="CJ8" s="2688" t="s">
        <v>2406</v>
      </c>
      <c r="CK8" s="2688" t="s">
        <v>4099</v>
      </c>
      <c r="CL8" s="2688" t="s">
        <v>2403</v>
      </c>
      <c r="CM8" s="2688" t="s">
        <v>2404</v>
      </c>
      <c r="CN8" s="2696" t="s">
        <v>4100</v>
      </c>
      <c r="CO8" s="2697"/>
      <c r="CP8" s="2696"/>
      <c r="CQ8" s="2698"/>
      <c r="CR8" s="2698"/>
      <c r="CS8" s="2698"/>
      <c r="CT8" s="2698"/>
      <c r="CU8" s="2698"/>
      <c r="CV8" s="2698"/>
      <c r="CW8" s="2698"/>
      <c r="CX8" s="2697"/>
      <c r="CY8" s="2697"/>
      <c r="CZ8" s="2698"/>
      <c r="DA8" s="2698"/>
      <c r="DB8" s="2696"/>
      <c r="DC8" s="2686" t="s">
        <v>3907</v>
      </c>
      <c r="DD8" s="2686" t="s">
        <v>3908</v>
      </c>
      <c r="DE8" s="2704" t="s">
        <v>3909</v>
      </c>
      <c r="DF8" s="2704" t="s">
        <v>4101</v>
      </c>
      <c r="DG8" s="2704" t="s">
        <v>4102</v>
      </c>
      <c r="DH8" s="2686" t="s">
        <v>3604</v>
      </c>
      <c r="DI8" s="2686" t="s">
        <v>4103</v>
      </c>
      <c r="DJ8" s="2704" t="s">
        <v>3810</v>
      </c>
      <c r="DK8" s="2686" t="s">
        <v>4104</v>
      </c>
      <c r="DL8" s="2686" t="s">
        <v>3811</v>
      </c>
      <c r="DM8" s="2704" t="s">
        <v>3812</v>
      </c>
      <c r="DN8" s="2686" t="s">
        <v>4633</v>
      </c>
      <c r="DO8" s="2686" t="s">
        <v>4567</v>
      </c>
      <c r="DP8" s="2686" t="s">
        <v>4105</v>
      </c>
      <c r="DQ8" s="2686" t="s">
        <v>4106</v>
      </c>
      <c r="DR8" s="2688" t="s">
        <v>4107</v>
      </c>
      <c r="DS8" s="2688" t="s">
        <v>4108</v>
      </c>
      <c r="DT8" s="2688" t="s">
        <v>4109</v>
      </c>
      <c r="DU8" s="2688" t="s">
        <v>4110</v>
      </c>
      <c r="DV8" s="2688" t="s">
        <v>4111</v>
      </c>
      <c r="DW8" s="2688" t="s">
        <v>4112</v>
      </c>
      <c r="DX8" s="2688" t="s">
        <v>4113</v>
      </c>
      <c r="DY8" s="2686" t="s">
        <v>4114</v>
      </c>
      <c r="DZ8" s="2686" t="s">
        <v>4115</v>
      </c>
      <c r="EA8" s="2686" t="s">
        <v>4116</v>
      </c>
      <c r="EB8" s="2686" t="s">
        <v>4634</v>
      </c>
      <c r="EC8" s="2686" t="s">
        <v>1739</v>
      </c>
      <c r="ED8" s="2686" t="s">
        <v>2901</v>
      </c>
      <c r="EE8" s="2686" t="s">
        <v>406</v>
      </c>
      <c r="EF8" s="2686" t="s">
        <v>4117</v>
      </c>
      <c r="EG8" s="2711" t="s">
        <v>3816</v>
      </c>
      <c r="EH8" s="2686" t="s">
        <v>3817</v>
      </c>
      <c r="EI8" s="2686" t="s">
        <v>4118</v>
      </c>
      <c r="EJ8" s="2686" t="s">
        <v>3818</v>
      </c>
      <c r="EK8" s="2686" t="s">
        <v>3819</v>
      </c>
      <c r="EL8" s="2686" t="s">
        <v>4119</v>
      </c>
      <c r="EM8" s="2686" t="s">
        <v>4120</v>
      </c>
      <c r="EN8" s="2686" t="s">
        <v>4121</v>
      </c>
      <c r="EO8" s="2688" t="s">
        <v>3821</v>
      </c>
      <c r="EP8" s="2688" t="s">
        <v>3823</v>
      </c>
      <c r="EQ8" s="2688" t="s">
        <v>3824</v>
      </c>
      <c r="ER8" s="2688" t="s">
        <v>3825</v>
      </c>
      <c r="ES8" s="2688" t="s">
        <v>3826</v>
      </c>
      <c r="ET8" s="2688" t="s">
        <v>3827</v>
      </c>
      <c r="EU8" s="2688" t="s">
        <v>1736</v>
      </c>
      <c r="EV8" s="2688" t="s">
        <v>1380</v>
      </c>
      <c r="EW8" s="2688" t="s">
        <v>675</v>
      </c>
      <c r="EX8" s="2688" t="s">
        <v>1904</v>
      </c>
      <c r="EY8" s="2690" t="s">
        <v>4670</v>
      </c>
      <c r="EZ8" s="2690" t="s">
        <v>4671</v>
      </c>
      <c r="FA8" s="2707" t="s">
        <v>4806</v>
      </c>
      <c r="FB8" s="2707" t="s">
        <v>4807</v>
      </c>
      <c r="FC8" s="2707" t="s">
        <v>4808</v>
      </c>
      <c r="FD8" s="2707" t="s">
        <v>1927</v>
      </c>
      <c r="FE8" s="2688" t="s">
        <v>394</v>
      </c>
      <c r="FF8" s="2688" t="s">
        <v>790</v>
      </c>
      <c r="FG8" s="2688" t="s">
        <v>1196</v>
      </c>
      <c r="FH8" s="2688" t="s">
        <v>1195</v>
      </c>
      <c r="FI8" s="2686" t="s">
        <v>2557</v>
      </c>
      <c r="FJ8" s="2686" t="s">
        <v>4122</v>
      </c>
      <c r="FK8" s="2686" t="s">
        <v>4123</v>
      </c>
      <c r="FL8" s="2686" t="s">
        <v>4124</v>
      </c>
      <c r="FM8" s="2686" t="s">
        <v>4125</v>
      </c>
      <c r="FN8" s="2686" t="s">
        <v>4126</v>
      </c>
      <c r="FO8" s="2686" t="s">
        <v>3923</v>
      </c>
      <c r="FP8" s="2686" t="s">
        <v>4127</v>
      </c>
      <c r="FQ8" s="2686" t="s">
        <v>4128</v>
      </c>
      <c r="FR8" s="2686" t="s">
        <v>4129</v>
      </c>
      <c r="FS8" s="2686" t="s">
        <v>4130</v>
      </c>
      <c r="FT8" s="2686" t="s">
        <v>4131</v>
      </c>
      <c r="FU8" s="2686" t="s">
        <v>4132</v>
      </c>
      <c r="FV8" s="2686" t="s">
        <v>4133</v>
      </c>
      <c r="FW8" s="2686" t="s">
        <v>4134</v>
      </c>
      <c r="FX8" s="2686" t="s">
        <v>2414</v>
      </c>
      <c r="FY8" s="2686" t="s">
        <v>2411</v>
      </c>
      <c r="FZ8" s="2686" t="s">
        <v>4135</v>
      </c>
      <c r="GA8" s="2686" t="s">
        <v>4136</v>
      </c>
      <c r="GB8" s="2686" t="s">
        <v>4137</v>
      </c>
      <c r="GC8" s="2686" t="s">
        <v>4138</v>
      </c>
      <c r="GD8" s="2686" t="s">
        <v>3853</v>
      </c>
      <c r="GE8" s="2686" t="s">
        <v>4139</v>
      </c>
      <c r="GF8" s="2686" t="s">
        <v>4140</v>
      </c>
      <c r="GG8" s="2686" t="s">
        <v>4141</v>
      </c>
      <c r="GH8" s="2686" t="s">
        <v>4142</v>
      </c>
      <c r="GI8" s="2686" t="s">
        <v>4143</v>
      </c>
      <c r="GJ8" s="2688" t="s">
        <v>3941</v>
      </c>
      <c r="GK8" s="2709"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0"/>
      <c r="B9" s="2701"/>
      <c r="C9" s="2693"/>
      <c r="D9" s="2693"/>
      <c r="E9" s="2693"/>
      <c r="F9" s="2693"/>
      <c r="G9" s="2693"/>
      <c r="H9" s="2693"/>
      <c r="I9" s="2693"/>
      <c r="J9" s="2693"/>
      <c r="K9" s="2693"/>
      <c r="L9" s="2693"/>
      <c r="M9" s="2693"/>
      <c r="N9" s="2693"/>
      <c r="O9" s="2693"/>
      <c r="P9" s="2693"/>
      <c r="Q9" s="2693"/>
      <c r="R9" s="2693"/>
      <c r="S9" s="2706"/>
      <c r="T9" s="2687"/>
      <c r="U9" s="2687"/>
      <c r="V9" s="2687"/>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4"/>
      <c r="CG9" s="2694"/>
      <c r="CH9" s="2694"/>
      <c r="CI9" s="2694"/>
      <c r="CJ9" s="2694"/>
      <c r="CK9" s="2694"/>
      <c r="CL9" s="2694"/>
      <c r="CM9" s="2694"/>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687"/>
      <c r="DD9" s="2687"/>
      <c r="DE9" s="2705"/>
      <c r="DF9" s="2705"/>
      <c r="DG9" s="2705"/>
      <c r="DH9" s="2687"/>
      <c r="DI9" s="2687"/>
      <c r="DJ9" s="2705"/>
      <c r="DK9" s="2687"/>
      <c r="DL9" s="2687"/>
      <c r="DM9" s="2705"/>
      <c r="DN9" s="2687"/>
      <c r="DO9" s="2687"/>
      <c r="DP9" s="2687"/>
      <c r="DQ9" s="2687"/>
      <c r="DR9" s="2689"/>
      <c r="DS9" s="2689"/>
      <c r="DT9" s="2689"/>
      <c r="DU9" s="2689"/>
      <c r="DV9" s="2689"/>
      <c r="DW9" s="2689"/>
      <c r="DX9" s="2689"/>
      <c r="DY9" s="2687"/>
      <c r="DZ9" s="2687"/>
      <c r="EA9" s="2687"/>
      <c r="EB9" s="2687"/>
      <c r="EC9" s="2687"/>
      <c r="ED9" s="2687"/>
      <c r="EE9" s="2687"/>
      <c r="EF9" s="2687"/>
      <c r="EG9" s="2712"/>
      <c r="EH9" s="2687"/>
      <c r="EI9" s="2687"/>
      <c r="EJ9" s="2687"/>
      <c r="EK9" s="2687"/>
      <c r="EL9" s="2687"/>
      <c r="EM9" s="2687"/>
      <c r="EN9" s="2687"/>
      <c r="EO9" s="2689"/>
      <c r="EP9" s="2689"/>
      <c r="EQ9" s="2689"/>
      <c r="ER9" s="2689"/>
      <c r="ES9" s="2689"/>
      <c r="ET9" s="2689"/>
      <c r="EU9" s="2689"/>
      <c r="EV9" s="2689"/>
      <c r="EW9" s="2689"/>
      <c r="EX9" s="2689"/>
      <c r="EY9" s="2691"/>
      <c r="EZ9" s="2691"/>
      <c r="FA9" s="2708"/>
      <c r="FB9" s="2708"/>
      <c r="FC9" s="2708"/>
      <c r="FD9" s="2708"/>
      <c r="FE9" s="2689"/>
      <c r="FF9" s="2689"/>
      <c r="FG9" s="2689"/>
      <c r="FH9" s="2689"/>
      <c r="FI9" s="2687"/>
      <c r="FJ9" s="2687"/>
      <c r="FK9" s="2687"/>
      <c r="FL9" s="2687"/>
      <c r="FM9" s="2687"/>
      <c r="FN9" s="2687"/>
      <c r="FO9" s="2687"/>
      <c r="FP9" s="2687"/>
      <c r="FQ9" s="2687"/>
      <c r="FR9" s="2687"/>
      <c r="FS9" s="2687"/>
      <c r="FT9" s="2687"/>
      <c r="FU9" s="2687"/>
      <c r="FV9" s="2687"/>
      <c r="FW9" s="2687"/>
      <c r="FX9" s="2687"/>
      <c r="FY9" s="2687"/>
      <c r="FZ9" s="2687"/>
      <c r="GA9" s="2687"/>
      <c r="GB9" s="2687"/>
      <c r="GC9" s="2687"/>
      <c r="GD9" s="2687"/>
      <c r="GE9" s="2687"/>
      <c r="GF9" s="2687"/>
      <c r="GG9" s="2687"/>
      <c r="GH9" s="2687"/>
      <c r="GI9" s="2687"/>
      <c r="GJ9" s="2694"/>
      <c r="GK9" s="2710"/>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899999999999999"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899999999999999"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899999999999999"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899999999999999"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899999999999999"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899999999999999"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899999999999999"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899999999999999"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899999999999999"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899999999999999"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899999999999999"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899999999999999"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899999999999999"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899999999999999"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899999999999999"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899999999999999"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95"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95"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95"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95"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95"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95"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95"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95"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95"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95"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95"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95"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95"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95"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95"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95"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95"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95"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95"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95"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95"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95"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95"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95"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95"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95"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95"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95"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95"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95"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95"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95"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95"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95"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95"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95"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95"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95"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95"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95"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95"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95"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95"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95"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95"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95"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95"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95"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95"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95"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95"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5"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5"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5"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5"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5"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5"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5"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5"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5"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5"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5"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5"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5"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5"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5"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5"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5"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5"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5"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5"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5"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5"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5"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95"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5"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5"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5"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5"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5"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5"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5"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5"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5"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5"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5"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4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25" thickTop="1">
      <c r="W115" s="472"/>
      <c r="X115" s="472"/>
      <c r="Y115" s="472"/>
      <c r="Z115" s="472"/>
      <c r="AA115" s="472"/>
      <c r="AB115" s="472"/>
      <c r="AC115" s="472"/>
      <c r="BG115" s="472"/>
      <c r="BH115" s="472"/>
      <c r="BI115" s="472"/>
      <c r="BJ115" s="472"/>
      <c r="BK115" s="472"/>
      <c r="BL115" s="472"/>
    </row>
    <row r="116" spans="1:195" ht="16.5">
      <c r="W116" s="472"/>
      <c r="X116" s="472"/>
      <c r="Y116" s="472"/>
      <c r="Z116" s="472"/>
      <c r="AA116" s="472"/>
      <c r="AB116" s="472"/>
      <c r="AC116" s="472"/>
      <c r="BG116" s="472"/>
      <c r="BH116" s="472"/>
      <c r="BI116" s="472"/>
      <c r="BJ116" s="472"/>
      <c r="BK116" s="472"/>
      <c r="BL116" s="472"/>
    </row>
    <row r="117" spans="1:195" ht="16.5">
      <c r="B117" s="789"/>
      <c r="C117" s="791"/>
      <c r="W117" s="472"/>
      <c r="X117" s="472"/>
      <c r="Y117" s="472"/>
      <c r="Z117" s="472"/>
      <c r="AA117" s="472"/>
      <c r="AB117" s="472"/>
      <c r="AC117" s="472"/>
      <c r="BG117" s="472"/>
      <c r="BH117" s="472"/>
      <c r="BI117" s="472"/>
      <c r="BJ117" s="472"/>
      <c r="BK117" s="472"/>
      <c r="BL117" s="472"/>
    </row>
    <row r="118" spans="1:195" ht="16.5">
      <c r="B118" s="789"/>
      <c r="C118" s="791"/>
      <c r="W118" s="472"/>
      <c r="X118" s="472"/>
      <c r="Y118" s="472"/>
      <c r="Z118" s="472"/>
      <c r="AA118" s="472"/>
      <c r="AB118" s="472"/>
      <c r="AC118" s="472"/>
      <c r="BG118" s="472"/>
      <c r="BH118" s="472"/>
      <c r="BI118" s="472"/>
      <c r="BJ118" s="472"/>
      <c r="BK118" s="472"/>
      <c r="BL118" s="472"/>
    </row>
    <row r="119" spans="1:195" ht="16.5">
      <c r="B119" s="789"/>
      <c r="C119" s="791"/>
      <c r="W119" s="472"/>
      <c r="X119" s="472"/>
      <c r="Y119" s="472"/>
      <c r="Z119" s="472"/>
      <c r="AA119" s="472"/>
      <c r="AB119" s="472"/>
      <c r="AC119" s="472"/>
      <c r="BG119" s="472"/>
      <c r="BH119" s="472"/>
      <c r="BI119" s="472"/>
      <c r="BJ119" s="472"/>
      <c r="BK119" s="472"/>
      <c r="BL119" s="472"/>
    </row>
    <row r="120" spans="1:195" ht="16.5">
      <c r="W120" s="472"/>
      <c r="X120" s="472"/>
      <c r="Y120" s="472"/>
      <c r="Z120" s="472"/>
      <c r="AA120" s="472"/>
      <c r="AB120" s="472"/>
      <c r="AC120" s="472"/>
      <c r="BG120" s="472"/>
      <c r="BH120" s="472"/>
      <c r="BI120" s="472"/>
      <c r="BJ120" s="472"/>
      <c r="BK120" s="472"/>
      <c r="BL120" s="472"/>
    </row>
    <row r="121" spans="1:195" ht="16.5">
      <c r="W121" s="472"/>
      <c r="X121" s="472"/>
      <c r="Y121" s="472"/>
      <c r="Z121" s="472"/>
      <c r="AA121" s="472"/>
      <c r="AB121" s="472"/>
      <c r="AC121" s="472"/>
      <c r="BG121" s="472"/>
      <c r="BH121" s="472"/>
      <c r="BI121" s="472"/>
      <c r="BJ121" s="472"/>
      <c r="BK121" s="472"/>
      <c r="BL121" s="472"/>
    </row>
    <row r="122" spans="1:195" ht="16.5">
      <c r="W122" s="472"/>
      <c r="X122" s="472"/>
      <c r="Y122" s="472"/>
      <c r="Z122" s="472"/>
      <c r="AA122" s="472"/>
      <c r="AB122" s="472"/>
      <c r="AC122" s="472"/>
      <c r="BG122" s="472"/>
      <c r="BH122" s="472"/>
      <c r="BI122" s="472"/>
      <c r="BJ122" s="472"/>
      <c r="BK122" s="472"/>
      <c r="BL122" s="472"/>
    </row>
    <row r="123" spans="1:195" ht="16.5">
      <c r="W123" s="472"/>
      <c r="X123" s="472"/>
      <c r="Y123" s="472"/>
      <c r="Z123" s="472"/>
      <c r="AA123" s="472"/>
      <c r="AB123" s="472"/>
      <c r="AC123" s="472"/>
      <c r="BG123" s="472"/>
      <c r="BH123" s="472"/>
      <c r="BI123" s="472"/>
      <c r="BJ123" s="472"/>
      <c r="BK123" s="472"/>
      <c r="BL123" s="472"/>
    </row>
    <row r="124" spans="1:195" ht="16.5">
      <c r="W124" s="472"/>
      <c r="X124" s="472"/>
      <c r="Y124" s="472"/>
      <c r="Z124" s="472"/>
      <c r="AA124" s="472"/>
      <c r="AB124" s="472"/>
      <c r="AC124" s="472"/>
      <c r="BG124" s="472"/>
      <c r="BH124" s="472"/>
      <c r="BI124" s="472"/>
      <c r="BJ124" s="472"/>
      <c r="BK124" s="472"/>
      <c r="BL124" s="472"/>
    </row>
    <row r="125" spans="1:195" ht="16.5">
      <c r="W125" s="472"/>
      <c r="X125" s="472"/>
      <c r="Y125" s="472"/>
      <c r="Z125" s="472"/>
      <c r="AA125" s="472"/>
      <c r="AB125" s="472"/>
      <c r="AC125" s="472"/>
      <c r="BG125" s="472"/>
      <c r="BH125" s="472"/>
      <c r="BI125" s="472"/>
      <c r="BJ125" s="472"/>
      <c r="BK125" s="472"/>
      <c r="BL125" s="472"/>
    </row>
    <row r="126" spans="1:195" ht="16.5">
      <c r="W126" s="472"/>
      <c r="X126" s="472"/>
      <c r="Y126" s="472"/>
      <c r="Z126" s="472"/>
      <c r="AA126" s="472"/>
      <c r="AB126" s="472"/>
      <c r="AC126" s="472"/>
      <c r="BG126" s="472"/>
      <c r="BH126" s="472"/>
      <c r="BI126" s="472"/>
      <c r="BJ126" s="472"/>
      <c r="BK126" s="472"/>
      <c r="BL126" s="472"/>
    </row>
    <row r="127" spans="1:195" ht="16.5">
      <c r="W127" s="472"/>
      <c r="X127" s="472"/>
      <c r="Y127" s="472"/>
      <c r="Z127" s="472"/>
      <c r="AA127" s="472"/>
      <c r="AB127" s="472"/>
      <c r="AC127" s="472"/>
      <c r="BG127" s="472"/>
      <c r="BH127" s="472"/>
      <c r="BI127" s="472"/>
      <c r="BJ127" s="472"/>
      <c r="BK127" s="472"/>
      <c r="BL127" s="472"/>
    </row>
    <row r="128" spans="1:195" ht="16.5">
      <c r="W128" s="472"/>
      <c r="X128" s="472"/>
      <c r="Y128" s="472"/>
      <c r="Z128" s="472"/>
      <c r="AA128" s="472"/>
      <c r="AB128" s="472"/>
      <c r="AC128" s="472"/>
      <c r="BG128" s="472"/>
      <c r="BH128" s="472"/>
      <c r="BI128" s="472"/>
      <c r="BJ128" s="472"/>
      <c r="BK128" s="472"/>
      <c r="BL128" s="472"/>
    </row>
    <row r="129" spans="23:64" ht="16.5">
      <c r="W129" s="472"/>
      <c r="X129" s="472"/>
      <c r="Y129" s="472"/>
      <c r="Z129" s="472"/>
      <c r="AA129" s="472"/>
      <c r="AB129" s="472"/>
      <c r="AC129" s="472"/>
      <c r="BG129" s="472"/>
      <c r="BH129" s="472"/>
      <c r="BI129" s="472"/>
      <c r="BJ129" s="472"/>
      <c r="BK129" s="472"/>
      <c r="BL129" s="472"/>
    </row>
    <row r="130" spans="23:64" ht="16.5">
      <c r="W130" s="472"/>
      <c r="X130" s="472"/>
      <c r="Y130" s="472"/>
      <c r="Z130" s="472"/>
      <c r="AA130" s="472"/>
      <c r="AB130" s="472"/>
      <c r="AC130" s="472"/>
      <c r="BG130" s="472"/>
      <c r="BH130" s="472"/>
      <c r="BI130" s="472"/>
      <c r="BJ130" s="472"/>
      <c r="BK130" s="472"/>
      <c r="BL130" s="472"/>
    </row>
    <row r="131" spans="23:64" ht="16.5">
      <c r="W131" s="472"/>
      <c r="X131" s="472"/>
      <c r="Y131" s="472"/>
      <c r="Z131" s="472"/>
      <c r="AA131" s="472"/>
      <c r="AB131" s="472"/>
      <c r="AC131" s="472"/>
      <c r="BG131" s="472"/>
      <c r="BH131" s="472"/>
      <c r="BI131" s="472"/>
      <c r="BJ131" s="472"/>
      <c r="BK131" s="472"/>
      <c r="BL131" s="472"/>
    </row>
    <row r="132" spans="23:64" ht="16.5">
      <c r="W132" s="472"/>
      <c r="X132" s="472"/>
      <c r="Y132" s="472"/>
      <c r="Z132" s="472"/>
      <c r="AA132" s="472"/>
      <c r="AB132" s="472"/>
      <c r="AC132" s="472"/>
      <c r="BG132" s="472"/>
      <c r="BH132" s="472"/>
      <c r="BI132" s="472"/>
      <c r="BJ132" s="472"/>
      <c r="BK132" s="472"/>
      <c r="BL132" s="472"/>
    </row>
    <row r="133" spans="23:64" ht="16.5">
      <c r="W133" s="472"/>
      <c r="X133" s="472"/>
      <c r="Y133" s="472"/>
      <c r="Z133" s="472"/>
      <c r="AA133" s="472"/>
      <c r="AB133" s="472"/>
      <c r="AC133" s="472"/>
      <c r="BG133" s="472"/>
      <c r="BH133" s="472"/>
      <c r="BI133" s="472"/>
      <c r="BJ133" s="472"/>
      <c r="BK133" s="472"/>
      <c r="BL133" s="472"/>
    </row>
    <row r="134" spans="23:64" ht="16.5">
      <c r="W134" s="472"/>
      <c r="X134" s="472"/>
      <c r="Y134" s="472"/>
      <c r="Z134" s="472"/>
      <c r="AA134" s="472"/>
      <c r="AB134" s="472"/>
      <c r="AC134" s="472"/>
      <c r="BG134" s="472"/>
      <c r="BH134" s="472"/>
      <c r="BI134" s="472"/>
      <c r="BJ134" s="472"/>
      <c r="BK134" s="472"/>
      <c r="BL134" s="472"/>
    </row>
    <row r="135" spans="23:64" ht="16.5">
      <c r="W135" s="472"/>
      <c r="X135" s="472"/>
      <c r="Y135" s="472"/>
      <c r="Z135" s="472"/>
      <c r="AA135" s="472"/>
      <c r="AB135" s="472"/>
      <c r="AC135" s="472"/>
      <c r="BG135" s="472"/>
      <c r="BH135" s="472"/>
      <c r="BI135" s="472"/>
      <c r="BJ135" s="472"/>
      <c r="BK135" s="472"/>
      <c r="BL135" s="472"/>
    </row>
    <row r="136" spans="23:64" ht="16.5">
      <c r="W136" s="472"/>
      <c r="X136" s="472"/>
      <c r="Y136" s="472"/>
      <c r="Z136" s="472"/>
      <c r="AA136" s="472"/>
      <c r="AB136" s="472"/>
      <c r="AC136" s="472"/>
      <c r="BG136" s="472"/>
      <c r="BH136" s="472"/>
      <c r="BI136" s="472"/>
      <c r="BJ136" s="472"/>
      <c r="BK136" s="472"/>
      <c r="BL136" s="472"/>
    </row>
    <row r="137" spans="23:64" ht="16.5">
      <c r="W137" s="472"/>
      <c r="X137" s="472"/>
      <c r="Y137" s="472"/>
      <c r="Z137" s="472"/>
      <c r="AA137" s="472"/>
      <c r="AB137" s="472"/>
      <c r="AC137" s="472"/>
      <c r="BG137" s="472"/>
      <c r="BH137" s="472"/>
      <c r="BI137" s="472"/>
      <c r="BJ137" s="472"/>
      <c r="BK137" s="472"/>
      <c r="BL137" s="472"/>
    </row>
    <row r="138" spans="23:64" ht="18.95" customHeight="1">
      <c r="W138" s="472"/>
      <c r="X138" s="472"/>
      <c r="Y138" s="472"/>
      <c r="Z138" s="472"/>
      <c r="AA138" s="472"/>
      <c r="AB138" s="472"/>
      <c r="AC138" s="472"/>
      <c r="BG138" s="472"/>
      <c r="BH138" s="472"/>
      <c r="BI138" s="472"/>
      <c r="BJ138" s="472"/>
      <c r="BK138" s="472"/>
      <c r="BL138" s="472"/>
    </row>
    <row r="139" spans="23:64" ht="18.95" customHeight="1">
      <c r="W139" s="472"/>
      <c r="X139" s="472"/>
      <c r="Y139" s="472"/>
      <c r="Z139" s="472"/>
      <c r="AA139" s="472"/>
      <c r="AB139" s="472"/>
      <c r="AC139" s="472"/>
      <c r="BG139" s="472"/>
      <c r="BH139" s="472"/>
      <c r="BI139" s="472"/>
      <c r="BJ139" s="472"/>
      <c r="BK139" s="472"/>
      <c r="BL139" s="472"/>
    </row>
    <row r="140" spans="23:64" ht="18.95" customHeight="1">
      <c r="W140" s="472"/>
      <c r="X140" s="472"/>
      <c r="Y140" s="472"/>
      <c r="Z140" s="472"/>
      <c r="AA140" s="472"/>
      <c r="AB140" s="472"/>
      <c r="AC140" s="472"/>
      <c r="BG140" s="472"/>
      <c r="BH140" s="472"/>
      <c r="BI140" s="472"/>
      <c r="BJ140" s="472"/>
      <c r="BK140" s="472"/>
      <c r="BL140" s="472"/>
    </row>
    <row r="141" spans="23:64" ht="18.95" customHeight="1">
      <c r="W141" s="472"/>
      <c r="X141" s="472"/>
      <c r="Y141" s="472"/>
      <c r="Z141" s="472"/>
      <c r="AA141" s="472"/>
      <c r="AB141" s="472"/>
      <c r="AC141" s="472"/>
      <c r="BG141" s="472"/>
      <c r="BH141" s="472"/>
      <c r="BI141" s="472"/>
      <c r="BJ141" s="472"/>
      <c r="BK141" s="472"/>
      <c r="BL141" s="472"/>
    </row>
    <row r="142" spans="23:64" ht="18.95" customHeight="1">
      <c r="W142" s="472"/>
      <c r="X142" s="472"/>
      <c r="Y142" s="472"/>
      <c r="Z142" s="472"/>
      <c r="AA142" s="472"/>
      <c r="AB142" s="472"/>
      <c r="AC142" s="472"/>
      <c r="BG142" s="472"/>
      <c r="BH142" s="472"/>
      <c r="BI142" s="472"/>
      <c r="BJ142" s="472"/>
      <c r="BK142" s="472"/>
      <c r="BL142" s="472"/>
    </row>
    <row r="143" spans="23:64" ht="18.95" customHeight="1">
      <c r="W143" s="472"/>
      <c r="X143" s="472"/>
      <c r="Y143" s="472"/>
      <c r="Z143" s="472"/>
      <c r="AA143" s="472"/>
      <c r="AB143" s="472"/>
      <c r="AC143" s="472"/>
      <c r="BG143" s="472"/>
      <c r="BH143" s="472"/>
      <c r="BI143" s="472"/>
      <c r="BJ143" s="472"/>
      <c r="BK143" s="472"/>
      <c r="BL143" s="472"/>
    </row>
    <row r="144" spans="23:64" ht="18.95" customHeight="1">
      <c r="W144" s="472"/>
      <c r="X144" s="472"/>
      <c r="Y144" s="472"/>
      <c r="Z144" s="472"/>
      <c r="AA144" s="472"/>
      <c r="AB144" s="472"/>
      <c r="AC144" s="472"/>
      <c r="BG144" s="472"/>
      <c r="BH144" s="472"/>
      <c r="BI144" s="472"/>
      <c r="BJ144" s="472"/>
      <c r="BK144" s="472"/>
      <c r="BL144" s="472"/>
    </row>
    <row r="145" spans="23:64" ht="18.95" customHeight="1">
      <c r="W145" s="472"/>
      <c r="X145" s="472"/>
      <c r="Y145" s="472"/>
      <c r="Z145" s="472"/>
      <c r="AA145" s="472"/>
      <c r="AB145" s="472"/>
      <c r="AC145" s="472"/>
      <c r="BG145" s="472"/>
      <c r="BH145" s="472"/>
      <c r="BI145" s="472"/>
      <c r="BJ145" s="472"/>
      <c r="BK145" s="472"/>
      <c r="BL145" s="472"/>
    </row>
    <row r="146" spans="23:64" ht="18.95" customHeight="1">
      <c r="W146" s="472"/>
      <c r="X146" s="472"/>
      <c r="Y146" s="472"/>
      <c r="Z146" s="472"/>
      <c r="AA146" s="472"/>
      <c r="AB146" s="472"/>
      <c r="AC146" s="472"/>
      <c r="BG146" s="472"/>
      <c r="BH146" s="472"/>
      <c r="BI146" s="472"/>
      <c r="BJ146" s="472"/>
      <c r="BK146" s="472"/>
      <c r="BL146" s="472"/>
    </row>
    <row r="147" spans="23:64" ht="18.95" customHeight="1">
      <c r="W147" s="472"/>
      <c r="X147" s="472"/>
      <c r="Y147" s="472"/>
      <c r="Z147" s="472"/>
      <c r="AA147" s="472"/>
      <c r="AB147" s="472"/>
      <c r="AC147" s="472"/>
      <c r="BG147" s="472"/>
      <c r="BH147" s="472"/>
      <c r="BI147" s="472"/>
      <c r="BJ147" s="472"/>
      <c r="BK147" s="472"/>
      <c r="BL147" s="472"/>
    </row>
    <row r="148" spans="23:64" ht="18.95" customHeight="1">
      <c r="W148" s="472"/>
      <c r="X148" s="472"/>
      <c r="Y148" s="472"/>
      <c r="Z148" s="472"/>
      <c r="AA148" s="472"/>
      <c r="AB148" s="472"/>
      <c r="AC148" s="472"/>
      <c r="BG148" s="472"/>
      <c r="BH148" s="472"/>
      <c r="BI148" s="472"/>
      <c r="BJ148" s="472"/>
      <c r="BK148" s="472"/>
      <c r="BL148" s="472"/>
    </row>
    <row r="149" spans="23:64" ht="18.95" customHeight="1">
      <c r="W149" s="472"/>
      <c r="X149" s="472"/>
      <c r="Y149" s="472"/>
      <c r="Z149" s="472"/>
      <c r="AA149" s="472"/>
      <c r="AB149" s="472"/>
      <c r="AC149" s="472"/>
      <c r="BG149" s="472"/>
      <c r="BH149" s="472"/>
      <c r="BI149" s="472"/>
      <c r="BJ149" s="472"/>
      <c r="BK149" s="472"/>
      <c r="BL149" s="472"/>
    </row>
    <row r="150" spans="23:64" ht="18.95" customHeight="1">
      <c r="W150" s="472"/>
      <c r="X150" s="472"/>
      <c r="Y150" s="472"/>
      <c r="Z150" s="472"/>
      <c r="AA150" s="472"/>
      <c r="AB150" s="472"/>
      <c r="AC150" s="472"/>
      <c r="BG150" s="472"/>
      <c r="BH150" s="472"/>
      <c r="BI150" s="472"/>
      <c r="BJ150" s="472"/>
      <c r="BK150" s="472"/>
      <c r="BL150" s="472"/>
    </row>
    <row r="151" spans="23:64" ht="18.95" customHeight="1">
      <c r="W151" s="472"/>
      <c r="X151" s="472"/>
      <c r="Y151" s="472"/>
      <c r="Z151" s="472"/>
      <c r="AA151" s="472"/>
      <c r="AB151" s="472"/>
      <c r="AC151" s="472"/>
      <c r="BG151" s="472"/>
      <c r="BH151" s="472"/>
      <c r="BI151" s="472"/>
      <c r="BJ151" s="472"/>
      <c r="BK151" s="472"/>
      <c r="BL151" s="472"/>
    </row>
    <row r="152" spans="23:64" ht="18.95" customHeight="1">
      <c r="W152" s="472"/>
      <c r="X152" s="472"/>
      <c r="Y152" s="472"/>
      <c r="Z152" s="472"/>
      <c r="AA152" s="472"/>
      <c r="AB152" s="472"/>
      <c r="AC152" s="472"/>
      <c r="BG152" s="472"/>
      <c r="BH152" s="472"/>
      <c r="BI152" s="472"/>
      <c r="BJ152" s="472"/>
      <c r="BK152" s="472"/>
      <c r="BL152" s="472"/>
    </row>
    <row r="153" spans="23:64" ht="18.95" customHeight="1">
      <c r="W153" s="472"/>
      <c r="X153" s="472"/>
      <c r="Y153" s="472"/>
      <c r="Z153" s="472"/>
      <c r="AA153" s="472"/>
      <c r="AB153" s="472"/>
      <c r="AC153" s="472"/>
      <c r="BG153" s="472"/>
      <c r="BH153" s="472"/>
      <c r="BI153" s="472"/>
      <c r="BJ153" s="472"/>
      <c r="BK153" s="472"/>
      <c r="BL153" s="472"/>
    </row>
    <row r="154" spans="23:64" ht="18.95" customHeight="1">
      <c r="W154" s="472"/>
      <c r="X154" s="472"/>
      <c r="Y154" s="472"/>
      <c r="Z154" s="472"/>
      <c r="AA154" s="472"/>
      <c r="AB154" s="472"/>
      <c r="AC154" s="472"/>
      <c r="BG154" s="472"/>
      <c r="BH154" s="472"/>
      <c r="BI154" s="472"/>
      <c r="BJ154" s="472"/>
      <c r="BK154" s="472"/>
      <c r="BL154" s="472"/>
    </row>
    <row r="155" spans="23:64" ht="18.95" customHeight="1">
      <c r="W155" s="472"/>
      <c r="X155" s="472"/>
      <c r="Y155" s="472"/>
      <c r="Z155" s="472"/>
      <c r="AA155" s="472"/>
      <c r="AB155" s="472"/>
      <c r="AC155" s="472"/>
      <c r="BG155" s="472"/>
      <c r="BH155" s="472"/>
      <c r="BI155" s="472"/>
      <c r="BJ155" s="472"/>
      <c r="BK155" s="472"/>
      <c r="BL155" s="472"/>
    </row>
    <row r="156" spans="23:64" ht="18.95" customHeight="1">
      <c r="W156" s="472"/>
      <c r="X156" s="472"/>
      <c r="Y156" s="472"/>
      <c r="Z156" s="472"/>
      <c r="AA156" s="472"/>
      <c r="AB156" s="472"/>
      <c r="AC156" s="472"/>
      <c r="BG156" s="472"/>
      <c r="BH156" s="472"/>
      <c r="BI156" s="472"/>
      <c r="BJ156" s="472"/>
      <c r="BK156" s="472"/>
      <c r="BL156" s="472"/>
    </row>
    <row r="157" spans="23:64" ht="18.95" customHeight="1">
      <c r="W157" s="472"/>
      <c r="X157" s="472"/>
      <c r="Y157" s="472"/>
      <c r="Z157" s="472"/>
      <c r="AA157" s="472"/>
      <c r="AB157" s="472"/>
      <c r="AC157" s="472"/>
      <c r="BG157" s="472"/>
      <c r="BH157" s="472"/>
      <c r="BI157" s="472"/>
      <c r="BJ157" s="472"/>
      <c r="BK157" s="472"/>
      <c r="BL157" s="472"/>
    </row>
    <row r="158" spans="23:64" ht="18.95" customHeight="1">
      <c r="W158" s="472"/>
      <c r="X158" s="472"/>
      <c r="Y158" s="472"/>
      <c r="Z158" s="472"/>
      <c r="AA158" s="472"/>
      <c r="AB158" s="472"/>
      <c r="AC158" s="472"/>
      <c r="BG158" s="472"/>
      <c r="BH158" s="472"/>
      <c r="BI158" s="472"/>
      <c r="BJ158" s="472"/>
      <c r="BK158" s="472"/>
      <c r="BL158" s="472"/>
    </row>
    <row r="159" spans="23:64" ht="18.95" customHeight="1">
      <c r="W159" s="472"/>
      <c r="X159" s="472"/>
      <c r="Y159" s="472"/>
      <c r="Z159" s="472"/>
      <c r="AA159" s="472"/>
      <c r="AB159" s="472"/>
      <c r="AC159" s="472"/>
      <c r="BG159" s="472"/>
      <c r="BH159" s="472"/>
      <c r="BI159" s="472"/>
      <c r="BJ159" s="472"/>
      <c r="BK159" s="472"/>
      <c r="BL159" s="472"/>
    </row>
    <row r="160" spans="23:64" ht="18.95" customHeight="1">
      <c r="W160" s="472"/>
      <c r="X160" s="472"/>
      <c r="Y160" s="472"/>
      <c r="Z160" s="472"/>
      <c r="AA160" s="472"/>
      <c r="AB160" s="472"/>
      <c r="AC160" s="472"/>
      <c r="BG160" s="472"/>
      <c r="BH160" s="472"/>
      <c r="BI160" s="472"/>
      <c r="BJ160" s="472"/>
      <c r="BK160" s="472"/>
      <c r="BL160" s="472"/>
    </row>
    <row r="161" spans="23:64" ht="18.95" customHeight="1">
      <c r="W161" s="472"/>
      <c r="X161" s="472"/>
      <c r="Y161" s="472"/>
      <c r="Z161" s="472"/>
      <c r="AA161" s="472"/>
      <c r="AB161" s="472"/>
      <c r="AC161" s="472"/>
      <c r="BG161" s="472"/>
      <c r="BH161" s="472"/>
      <c r="BI161" s="472"/>
      <c r="BJ161" s="472"/>
      <c r="BK161" s="472"/>
      <c r="BL161" s="472"/>
    </row>
    <row r="162" spans="23:64" ht="18.95" customHeight="1">
      <c r="W162" s="472"/>
      <c r="X162" s="472"/>
      <c r="Y162" s="472"/>
      <c r="Z162" s="472"/>
      <c r="AA162" s="472"/>
      <c r="AB162" s="472"/>
      <c r="AC162" s="472"/>
      <c r="BG162" s="472"/>
      <c r="BH162" s="472"/>
      <c r="BI162" s="472"/>
      <c r="BJ162" s="472"/>
      <c r="BK162" s="472"/>
      <c r="BL162" s="472"/>
    </row>
    <row r="163" spans="23:64" ht="18.95" customHeight="1">
      <c r="W163" s="472"/>
      <c r="X163" s="472"/>
      <c r="Y163" s="472"/>
      <c r="Z163" s="472"/>
      <c r="AA163" s="472"/>
      <c r="AB163" s="472"/>
      <c r="AC163" s="472"/>
      <c r="BG163" s="472"/>
      <c r="BH163" s="472"/>
      <c r="BI163" s="472"/>
      <c r="BJ163" s="472"/>
      <c r="BK163" s="472"/>
      <c r="BL163" s="472"/>
    </row>
    <row r="164" spans="23:64" ht="18.95" customHeight="1">
      <c r="W164" s="472"/>
      <c r="X164" s="472"/>
      <c r="Y164" s="472"/>
      <c r="Z164" s="472"/>
      <c r="AA164" s="472"/>
      <c r="AB164" s="472"/>
      <c r="AC164" s="472"/>
      <c r="BG164" s="472"/>
      <c r="BH164" s="472"/>
      <c r="BI164" s="472"/>
      <c r="BJ164" s="472"/>
      <c r="BK164" s="472"/>
      <c r="BL164" s="472"/>
    </row>
    <row r="165" spans="23:64" ht="18.95" customHeight="1">
      <c r="W165" s="472"/>
      <c r="X165" s="472"/>
      <c r="Y165" s="472"/>
      <c r="Z165" s="472"/>
      <c r="AA165" s="472"/>
      <c r="AB165" s="472"/>
      <c r="AC165" s="472"/>
      <c r="BG165" s="472"/>
      <c r="BH165" s="472"/>
      <c r="BI165" s="472"/>
      <c r="BJ165" s="472"/>
      <c r="BK165" s="472"/>
      <c r="BL165" s="472"/>
    </row>
    <row r="166" spans="23:64" ht="18.95" customHeight="1">
      <c r="W166" s="472"/>
      <c r="X166" s="472"/>
      <c r="Y166" s="472"/>
      <c r="Z166" s="472"/>
      <c r="AA166" s="472"/>
      <c r="AB166" s="472"/>
      <c r="AC166" s="472"/>
      <c r="BG166" s="472"/>
      <c r="BH166" s="472"/>
      <c r="BI166" s="472"/>
      <c r="BJ166" s="472"/>
      <c r="BK166" s="472"/>
      <c r="BL166" s="472"/>
    </row>
    <row r="167" spans="23:64" ht="18.95" customHeight="1">
      <c r="W167" s="472"/>
      <c r="X167" s="472"/>
      <c r="Y167" s="472"/>
      <c r="Z167" s="472"/>
      <c r="AA167" s="472"/>
      <c r="AB167" s="472"/>
      <c r="AC167" s="472"/>
      <c r="BG167" s="472"/>
      <c r="BH167" s="472"/>
      <c r="BI167" s="472"/>
      <c r="BJ167" s="472"/>
      <c r="BK167" s="472"/>
      <c r="BL167" s="472"/>
    </row>
    <row r="168" spans="23:64" ht="18.95" customHeight="1">
      <c r="W168" s="472"/>
      <c r="X168" s="472"/>
      <c r="Y168" s="472"/>
      <c r="Z168" s="472"/>
      <c r="AA168" s="472"/>
      <c r="AB168" s="472"/>
      <c r="AC168" s="472"/>
      <c r="BG168" s="472"/>
      <c r="BH168" s="472"/>
      <c r="BI168" s="472"/>
      <c r="BJ168" s="472"/>
      <c r="BK168" s="472"/>
      <c r="BL168" s="472"/>
    </row>
    <row r="169" spans="23:64" ht="18.95" customHeight="1">
      <c r="W169" s="472"/>
      <c r="X169" s="472"/>
      <c r="Y169" s="472"/>
      <c r="Z169" s="472"/>
      <c r="AA169" s="472"/>
      <c r="AB169" s="472"/>
      <c r="AC169" s="472"/>
      <c r="BG169" s="472"/>
      <c r="BH169" s="472"/>
      <c r="BI169" s="472"/>
      <c r="BJ169" s="472"/>
      <c r="BK169" s="472"/>
      <c r="BL169" s="472"/>
    </row>
    <row r="170" spans="23:64" ht="18.95" customHeight="1">
      <c r="W170" s="472"/>
      <c r="X170" s="472"/>
      <c r="Y170" s="472"/>
      <c r="Z170" s="472"/>
      <c r="AA170" s="472"/>
      <c r="AB170" s="472"/>
      <c r="AC170" s="472"/>
      <c r="BG170" s="472"/>
      <c r="BH170" s="472"/>
      <c r="BI170" s="472"/>
      <c r="BJ170" s="472"/>
      <c r="BK170" s="472"/>
      <c r="BL170" s="472"/>
    </row>
    <row r="171" spans="23:64" ht="18.95" customHeight="1">
      <c r="W171" s="472"/>
      <c r="X171" s="472"/>
      <c r="Y171" s="472"/>
      <c r="Z171" s="472"/>
      <c r="AA171" s="472"/>
      <c r="AB171" s="472"/>
      <c r="AC171" s="472"/>
      <c r="BG171" s="472"/>
      <c r="BH171" s="472"/>
      <c r="BI171" s="472"/>
      <c r="BJ171" s="472"/>
      <c r="BK171" s="472"/>
      <c r="BL171" s="472"/>
    </row>
    <row r="172" spans="23:64" ht="18.95" customHeight="1">
      <c r="W172" s="472"/>
      <c r="X172" s="472"/>
      <c r="Y172" s="472"/>
      <c r="Z172" s="472"/>
      <c r="AA172" s="472"/>
      <c r="AB172" s="472"/>
      <c r="AC172" s="472"/>
      <c r="BG172" s="472"/>
      <c r="BH172" s="472"/>
      <c r="BI172" s="472"/>
      <c r="BJ172" s="472"/>
      <c r="BK172" s="472"/>
      <c r="BL172" s="472"/>
    </row>
    <row r="173" spans="23:64" ht="18.95" customHeight="1">
      <c r="W173" s="472"/>
      <c r="X173" s="472"/>
      <c r="Y173" s="472"/>
      <c r="Z173" s="472"/>
      <c r="AA173" s="472"/>
      <c r="AB173" s="472"/>
      <c r="AC173" s="472"/>
      <c r="BG173" s="472"/>
      <c r="BH173" s="472"/>
      <c r="BI173" s="472"/>
      <c r="BJ173" s="472"/>
      <c r="BK173" s="472"/>
      <c r="BL173" s="472"/>
    </row>
    <row r="174" spans="23:64" ht="18.95" customHeight="1">
      <c r="W174" s="472"/>
      <c r="X174" s="472"/>
      <c r="Y174" s="472"/>
      <c r="Z174" s="472"/>
      <c r="AA174" s="472"/>
      <c r="AB174" s="472"/>
      <c r="AC174" s="472"/>
      <c r="BG174" s="472"/>
      <c r="BH174" s="472"/>
      <c r="BI174" s="472"/>
      <c r="BJ174" s="472"/>
      <c r="BK174" s="472"/>
      <c r="BL174" s="472"/>
    </row>
    <row r="175" spans="23:64" ht="18.95" customHeight="1">
      <c r="W175" s="472"/>
      <c r="X175" s="472"/>
      <c r="Y175" s="472"/>
      <c r="Z175" s="472"/>
      <c r="AA175" s="472"/>
      <c r="AB175" s="472"/>
      <c r="AC175" s="472"/>
      <c r="BG175" s="472"/>
      <c r="BH175" s="472"/>
      <c r="BI175" s="472"/>
      <c r="BJ175" s="472"/>
      <c r="BK175" s="472"/>
      <c r="BL175" s="472"/>
    </row>
    <row r="176" spans="23:64" ht="18.95" customHeight="1">
      <c r="W176" s="472"/>
      <c r="X176" s="472"/>
      <c r="Y176" s="472"/>
      <c r="Z176" s="472"/>
      <c r="AA176" s="472"/>
      <c r="AB176" s="472"/>
      <c r="AC176" s="472"/>
      <c r="BG176" s="472"/>
      <c r="BH176" s="472"/>
      <c r="BI176" s="472"/>
      <c r="BJ176" s="472"/>
      <c r="BK176" s="472"/>
      <c r="BL176" s="472"/>
    </row>
    <row r="177" spans="23:64" ht="18.95" customHeight="1">
      <c r="W177" s="472"/>
      <c r="X177" s="472"/>
      <c r="Y177" s="472"/>
      <c r="Z177" s="472"/>
      <c r="AA177" s="472"/>
      <c r="AB177" s="472"/>
      <c r="AC177" s="472"/>
      <c r="BG177" s="472"/>
      <c r="BH177" s="472"/>
      <c r="BI177" s="472"/>
      <c r="BJ177" s="472"/>
      <c r="BK177" s="472"/>
      <c r="BL177" s="472"/>
    </row>
    <row r="178" spans="23:64" ht="18.95" customHeight="1">
      <c r="W178" s="472"/>
      <c r="X178" s="472"/>
      <c r="Y178" s="472"/>
      <c r="Z178" s="472"/>
      <c r="AA178" s="472"/>
      <c r="AB178" s="472"/>
      <c r="AC178" s="472"/>
      <c r="BG178" s="472"/>
      <c r="BH178" s="472"/>
      <c r="BI178" s="472"/>
      <c r="BJ178" s="472"/>
      <c r="BK178" s="472"/>
      <c r="BL178" s="472"/>
    </row>
    <row r="179" spans="23:64" ht="18.95" customHeight="1">
      <c r="W179" s="472"/>
      <c r="X179" s="472"/>
      <c r="Y179" s="472"/>
      <c r="Z179" s="472"/>
      <c r="AA179" s="472"/>
      <c r="AB179" s="472"/>
      <c r="AC179" s="472"/>
      <c r="BG179" s="472"/>
      <c r="BH179" s="472"/>
      <c r="BI179" s="472"/>
      <c r="BJ179" s="472"/>
      <c r="BK179" s="472"/>
      <c r="BL179" s="472"/>
    </row>
    <row r="180" spans="23:64" ht="18.95" customHeight="1">
      <c r="W180" s="472"/>
      <c r="X180" s="472"/>
      <c r="Y180" s="472"/>
      <c r="Z180" s="472"/>
      <c r="AA180" s="472"/>
      <c r="AB180" s="472"/>
      <c r="AC180" s="472"/>
      <c r="BG180" s="472"/>
      <c r="BH180" s="472"/>
      <c r="BI180" s="472"/>
      <c r="BJ180" s="472"/>
      <c r="BK180" s="472"/>
      <c r="BL180" s="472"/>
    </row>
    <row r="181" spans="23:64" ht="18.95" customHeight="1">
      <c r="W181" s="472"/>
      <c r="X181" s="472"/>
      <c r="Y181" s="472"/>
      <c r="Z181" s="472"/>
      <c r="AA181" s="472"/>
      <c r="AB181" s="472"/>
      <c r="AC181" s="472"/>
      <c r="BG181" s="472"/>
      <c r="BH181" s="472"/>
      <c r="BI181" s="472"/>
      <c r="BJ181" s="472"/>
      <c r="BK181" s="472"/>
      <c r="BL181" s="472"/>
    </row>
    <row r="182" spans="23:64" ht="18.95" customHeight="1">
      <c r="W182" s="472"/>
      <c r="X182" s="472"/>
      <c r="Y182" s="472"/>
      <c r="Z182" s="472"/>
      <c r="AA182" s="472"/>
      <c r="AB182" s="472"/>
      <c r="AC182" s="472"/>
      <c r="BG182" s="472"/>
      <c r="BH182" s="472"/>
      <c r="BI182" s="472"/>
      <c r="BJ182" s="472"/>
      <c r="BK182" s="472"/>
      <c r="BL182" s="472"/>
    </row>
    <row r="183" spans="23:64" ht="18.95" customHeight="1">
      <c r="W183" s="472"/>
      <c r="X183" s="472"/>
      <c r="Y183" s="472"/>
      <c r="Z183" s="472"/>
      <c r="AA183" s="472"/>
      <c r="AB183" s="472"/>
      <c r="AC183" s="472"/>
      <c r="BG183" s="472"/>
      <c r="BH183" s="472"/>
      <c r="BI183" s="472"/>
      <c r="BJ183" s="472"/>
      <c r="BK183" s="472"/>
      <c r="BL183" s="472"/>
    </row>
    <row r="184" spans="23:64" ht="18.95" customHeight="1">
      <c r="W184" s="472"/>
      <c r="X184" s="472"/>
      <c r="Y184" s="472"/>
      <c r="Z184" s="472"/>
      <c r="AA184" s="472"/>
      <c r="AB184" s="472"/>
      <c r="AC184" s="472"/>
      <c r="BG184" s="472"/>
      <c r="BH184" s="472"/>
      <c r="BI184" s="472"/>
      <c r="BJ184" s="472"/>
      <c r="BK184" s="472"/>
      <c r="BL184" s="472"/>
    </row>
    <row r="185" spans="23:64" ht="18.95" customHeight="1">
      <c r="W185" s="472"/>
      <c r="X185" s="472"/>
      <c r="Y185" s="472"/>
      <c r="Z185" s="472"/>
      <c r="AA185" s="472"/>
      <c r="AB185" s="472"/>
      <c r="AC185" s="472"/>
      <c r="BG185" s="472"/>
      <c r="BH185" s="472"/>
      <c r="BI185" s="472"/>
      <c r="BJ185" s="472"/>
      <c r="BK185" s="472"/>
      <c r="BL185" s="472"/>
    </row>
    <row r="186" spans="23:64" ht="18.95" customHeight="1">
      <c r="W186" s="472"/>
      <c r="X186" s="472"/>
      <c r="Y186" s="472"/>
      <c r="Z186" s="472"/>
      <c r="AA186" s="472"/>
      <c r="AB186" s="472"/>
      <c r="AC186" s="472"/>
      <c r="BG186" s="472"/>
      <c r="BH186" s="472"/>
      <c r="BI186" s="472"/>
      <c r="BJ186" s="472"/>
      <c r="BK186" s="472"/>
      <c r="BL186" s="472"/>
    </row>
    <row r="187" spans="23:64" ht="18.95" customHeight="1">
      <c r="W187" s="472"/>
      <c r="X187" s="472"/>
      <c r="Y187" s="472"/>
      <c r="Z187" s="472"/>
      <c r="AA187" s="472"/>
      <c r="AB187" s="472"/>
      <c r="AC187" s="472"/>
      <c r="BG187" s="472"/>
      <c r="BH187" s="472"/>
      <c r="BI187" s="472"/>
      <c r="BJ187" s="472"/>
      <c r="BK187" s="472"/>
      <c r="BL187" s="472"/>
    </row>
    <row r="188" spans="23:64" ht="18.95" customHeight="1">
      <c r="W188" s="472"/>
      <c r="X188" s="472"/>
      <c r="Y188" s="472"/>
      <c r="Z188" s="472"/>
      <c r="AA188" s="472"/>
      <c r="AB188" s="472"/>
      <c r="AC188" s="472"/>
      <c r="BG188" s="472"/>
      <c r="BH188" s="472"/>
      <c r="BI188" s="472"/>
      <c r="BJ188" s="472"/>
      <c r="BK188" s="472"/>
      <c r="BL188" s="472"/>
    </row>
    <row r="189" spans="23:64" ht="18.95" customHeight="1">
      <c r="W189" s="472"/>
      <c r="X189" s="472"/>
      <c r="Y189" s="472"/>
      <c r="Z189" s="472"/>
      <c r="AA189" s="472"/>
      <c r="AB189" s="472"/>
      <c r="AC189" s="472"/>
      <c r="BG189" s="472"/>
      <c r="BH189" s="472"/>
      <c r="BI189" s="472"/>
      <c r="BJ189" s="472"/>
      <c r="BK189" s="472"/>
      <c r="BL189" s="472"/>
    </row>
    <row r="190" spans="23:64" ht="18.95" customHeight="1">
      <c r="W190" s="472"/>
      <c r="X190" s="472"/>
      <c r="Y190" s="472"/>
      <c r="Z190" s="472"/>
      <c r="AA190" s="472"/>
      <c r="AB190" s="472"/>
      <c r="AC190" s="472"/>
      <c r="BG190" s="472"/>
      <c r="BH190" s="472"/>
      <c r="BI190" s="472"/>
      <c r="BJ190" s="472"/>
      <c r="BK190" s="472"/>
      <c r="BL190" s="472"/>
    </row>
    <row r="191" spans="23:64" ht="18.95" customHeight="1">
      <c r="W191" s="472"/>
      <c r="X191" s="472"/>
      <c r="Y191" s="472"/>
      <c r="Z191" s="472"/>
      <c r="AA191" s="472"/>
      <c r="AB191" s="472"/>
      <c r="AC191" s="472"/>
      <c r="BG191" s="472"/>
      <c r="BH191" s="472"/>
      <c r="BI191" s="472"/>
      <c r="BJ191" s="472"/>
      <c r="BK191" s="472"/>
      <c r="BL191" s="472"/>
    </row>
    <row r="192" spans="23:64" ht="18.95" customHeight="1">
      <c r="W192" s="472"/>
      <c r="X192" s="472"/>
      <c r="Y192" s="472"/>
      <c r="Z192" s="472"/>
      <c r="AA192" s="472"/>
      <c r="AB192" s="472"/>
      <c r="AC192" s="472"/>
      <c r="BG192" s="472"/>
      <c r="BH192" s="472"/>
      <c r="BI192" s="472"/>
      <c r="BJ192" s="472"/>
      <c r="BK192" s="472"/>
      <c r="BL192" s="472"/>
    </row>
    <row r="193" spans="23:64" ht="18.95" customHeight="1">
      <c r="W193" s="472"/>
      <c r="X193" s="472"/>
      <c r="Y193" s="472"/>
      <c r="Z193" s="472"/>
      <c r="AA193" s="472"/>
      <c r="AB193" s="472"/>
      <c r="AC193" s="472"/>
      <c r="BG193" s="472"/>
      <c r="BH193" s="472"/>
      <c r="BI193" s="472"/>
      <c r="BJ193" s="472"/>
      <c r="BK193" s="472"/>
      <c r="BL193" s="472"/>
    </row>
    <row r="194" spans="23:64" ht="18.95" customHeight="1">
      <c r="W194" s="472"/>
      <c r="X194" s="472"/>
      <c r="Y194" s="472"/>
      <c r="Z194" s="472"/>
      <c r="AA194" s="472"/>
      <c r="AB194" s="472"/>
      <c r="AC194" s="472"/>
      <c r="BG194" s="472"/>
      <c r="BH194" s="472"/>
      <c r="BI194" s="472"/>
      <c r="BJ194" s="472"/>
      <c r="BK194" s="472"/>
      <c r="BL194" s="472"/>
    </row>
    <row r="195" spans="23:64" ht="18.95" customHeight="1">
      <c r="W195" s="472"/>
      <c r="X195" s="472"/>
      <c r="Y195" s="472"/>
      <c r="Z195" s="472"/>
      <c r="AA195" s="472"/>
      <c r="AB195" s="472"/>
      <c r="AC195" s="472"/>
      <c r="BG195" s="472"/>
      <c r="BH195" s="472"/>
      <c r="BI195" s="472"/>
      <c r="BJ195" s="472"/>
      <c r="BK195" s="472"/>
      <c r="BL195" s="472"/>
    </row>
    <row r="196" spans="23:64" ht="18.95" customHeight="1">
      <c r="W196" s="472"/>
      <c r="X196" s="472"/>
      <c r="Y196" s="472"/>
      <c r="Z196" s="472"/>
      <c r="AA196" s="472"/>
      <c r="AB196" s="472"/>
      <c r="AC196" s="472"/>
      <c r="BG196" s="472"/>
      <c r="BH196" s="472"/>
      <c r="BI196" s="472"/>
      <c r="BJ196" s="472"/>
      <c r="BK196" s="472"/>
      <c r="BL196" s="472"/>
    </row>
    <row r="197" spans="23:64" ht="18.95" customHeight="1">
      <c r="W197" s="472"/>
      <c r="X197" s="472"/>
      <c r="Y197" s="472"/>
      <c r="Z197" s="472"/>
      <c r="AA197" s="472"/>
      <c r="AB197" s="472"/>
      <c r="AC197" s="472"/>
      <c r="BG197" s="472"/>
      <c r="BH197" s="472"/>
      <c r="BI197" s="472"/>
      <c r="BJ197" s="472"/>
      <c r="BK197" s="472"/>
      <c r="BL197" s="472"/>
    </row>
    <row r="198" spans="23:64" ht="18.95" customHeight="1">
      <c r="W198" s="472"/>
      <c r="X198" s="472"/>
      <c r="Y198" s="472"/>
      <c r="Z198" s="472"/>
      <c r="AA198" s="472"/>
      <c r="AB198" s="472"/>
      <c r="AC198" s="472"/>
      <c r="BG198" s="472"/>
      <c r="BH198" s="472"/>
      <c r="BI198" s="472"/>
      <c r="BJ198" s="472"/>
      <c r="BK198" s="472"/>
      <c r="BL198" s="472"/>
    </row>
    <row r="199" spans="23:64" ht="18.95" customHeight="1">
      <c r="W199" s="472"/>
      <c r="X199" s="472"/>
      <c r="Y199" s="472"/>
      <c r="Z199" s="472"/>
      <c r="AA199" s="472"/>
      <c r="AB199" s="472"/>
      <c r="AC199" s="472"/>
      <c r="BG199" s="472"/>
      <c r="BH199" s="472"/>
      <c r="BI199" s="472"/>
      <c r="BJ199" s="472"/>
      <c r="BK199" s="472"/>
      <c r="BL199" s="472"/>
    </row>
    <row r="200" spans="23:64" ht="18.95" customHeight="1">
      <c r="W200" s="472"/>
      <c r="X200" s="472"/>
      <c r="Y200" s="472"/>
      <c r="Z200" s="472"/>
      <c r="AA200" s="472"/>
      <c r="AB200" s="472"/>
      <c r="AC200" s="472"/>
      <c r="BG200" s="472"/>
      <c r="BH200" s="472"/>
      <c r="BI200" s="472"/>
      <c r="BJ200" s="472"/>
      <c r="BK200" s="472"/>
      <c r="BL200" s="472"/>
    </row>
    <row r="201" spans="23:64" ht="18.95" customHeight="1">
      <c r="W201" s="472"/>
      <c r="X201" s="472"/>
      <c r="Y201" s="472"/>
      <c r="Z201" s="472"/>
      <c r="AA201" s="472"/>
      <c r="AB201" s="472"/>
      <c r="AC201" s="472"/>
      <c r="BG201" s="472"/>
      <c r="BH201" s="472"/>
      <c r="BI201" s="472"/>
      <c r="BJ201" s="472"/>
      <c r="BK201" s="472"/>
      <c r="BL201" s="472"/>
    </row>
    <row r="202" spans="23:64" ht="18.95" customHeight="1">
      <c r="W202" s="472"/>
      <c r="X202" s="472"/>
      <c r="Y202" s="472"/>
      <c r="Z202" s="472"/>
      <c r="AA202" s="472"/>
      <c r="AB202" s="472"/>
      <c r="AC202" s="472"/>
      <c r="BG202" s="472"/>
      <c r="BH202" s="472"/>
      <c r="BI202" s="472"/>
      <c r="BJ202" s="472"/>
      <c r="BK202" s="472"/>
      <c r="BL202" s="472"/>
    </row>
    <row r="203" spans="23:64" ht="18.95" customHeight="1">
      <c r="W203" s="472"/>
      <c r="X203" s="472"/>
      <c r="Y203" s="472"/>
      <c r="Z203" s="472"/>
      <c r="AA203" s="472"/>
      <c r="AB203" s="472"/>
      <c r="AC203" s="472"/>
      <c r="BG203" s="472"/>
      <c r="BH203" s="472"/>
      <c r="BI203" s="472"/>
      <c r="BJ203" s="472"/>
      <c r="BK203" s="472"/>
      <c r="BL203" s="472"/>
    </row>
    <row r="204" spans="23:64" ht="18.95" customHeight="1">
      <c r="W204" s="472"/>
      <c r="X204" s="472"/>
      <c r="Y204" s="472"/>
      <c r="Z204" s="472"/>
      <c r="AA204" s="472"/>
      <c r="AB204" s="472"/>
      <c r="AC204" s="472"/>
      <c r="BG204" s="472"/>
      <c r="BH204" s="472"/>
      <c r="BI204" s="472"/>
      <c r="BJ204" s="472"/>
      <c r="BK204" s="472"/>
      <c r="BL204" s="472"/>
    </row>
    <row r="205" spans="23:64" ht="18.95" customHeight="1">
      <c r="W205" s="472"/>
      <c r="X205" s="472"/>
      <c r="Y205" s="472"/>
      <c r="Z205" s="472"/>
      <c r="AA205" s="472"/>
      <c r="AB205" s="472"/>
      <c r="AC205" s="472"/>
      <c r="BG205" s="472"/>
      <c r="BH205" s="472"/>
      <c r="BI205" s="472"/>
      <c r="BJ205" s="472"/>
      <c r="BK205" s="472"/>
      <c r="BL205" s="472"/>
    </row>
    <row r="206" spans="23:64" ht="18.95" customHeight="1">
      <c r="W206" s="472"/>
      <c r="X206" s="472"/>
      <c r="Y206" s="472"/>
      <c r="Z206" s="472"/>
      <c r="AA206" s="472"/>
      <c r="AB206" s="472"/>
      <c r="AC206" s="472"/>
      <c r="BG206" s="472"/>
      <c r="BH206" s="472"/>
      <c r="BI206" s="472"/>
      <c r="BJ206" s="472"/>
      <c r="BK206" s="472"/>
      <c r="BL206" s="472"/>
    </row>
    <row r="207" spans="23:64" ht="18.95" customHeight="1">
      <c r="W207" s="472"/>
      <c r="X207" s="472"/>
      <c r="Y207" s="472"/>
      <c r="Z207" s="472"/>
      <c r="AA207" s="472"/>
      <c r="AB207" s="472"/>
      <c r="AC207" s="472"/>
      <c r="BG207" s="472"/>
      <c r="BH207" s="472"/>
      <c r="BI207" s="472"/>
      <c r="BJ207" s="472"/>
      <c r="BK207" s="472"/>
      <c r="BL207" s="472"/>
    </row>
    <row r="208" spans="23:64" ht="18.95" customHeight="1">
      <c r="W208" s="472"/>
      <c r="X208" s="472"/>
      <c r="Y208" s="472"/>
      <c r="Z208" s="472"/>
      <c r="AA208" s="472"/>
      <c r="AB208" s="472"/>
      <c r="AC208" s="472"/>
      <c r="BG208" s="472"/>
      <c r="BH208" s="472"/>
      <c r="BI208" s="472"/>
      <c r="BJ208" s="472"/>
      <c r="BK208" s="472"/>
      <c r="BL208" s="472"/>
    </row>
    <row r="209" spans="23:64" ht="18.95" customHeight="1">
      <c r="W209" s="472"/>
      <c r="X209" s="472"/>
      <c r="Y209" s="472"/>
      <c r="Z209" s="472"/>
      <c r="AA209" s="472"/>
      <c r="AB209" s="472"/>
      <c r="AC209" s="472"/>
      <c r="BG209" s="472"/>
      <c r="BH209" s="472"/>
      <c r="BI209" s="472"/>
      <c r="BJ209" s="472"/>
      <c r="BK209" s="472"/>
      <c r="BL209" s="472"/>
    </row>
    <row r="210" spans="23:64" ht="18.95" customHeight="1">
      <c r="W210" s="472"/>
      <c r="X210" s="472"/>
      <c r="Y210" s="472"/>
      <c r="Z210" s="472"/>
      <c r="AA210" s="472"/>
      <c r="AB210" s="472"/>
      <c r="AC210" s="472"/>
      <c r="BG210" s="472"/>
      <c r="BH210" s="472"/>
      <c r="BI210" s="472"/>
      <c r="BJ210" s="472"/>
      <c r="BK210" s="472"/>
      <c r="BL210" s="472"/>
    </row>
    <row r="211" spans="23:64" ht="18.95" customHeight="1">
      <c r="W211" s="472"/>
      <c r="X211" s="472"/>
      <c r="Y211" s="472"/>
      <c r="Z211" s="472"/>
      <c r="AA211" s="472"/>
      <c r="AB211" s="472"/>
      <c r="AC211" s="472"/>
      <c r="BG211" s="472"/>
      <c r="BH211" s="472"/>
      <c r="BI211" s="472"/>
      <c r="BJ211" s="472"/>
      <c r="BK211" s="472"/>
      <c r="BL211" s="472"/>
    </row>
    <row r="212" spans="23:64" ht="18.95" customHeight="1">
      <c r="W212" s="472"/>
      <c r="X212" s="472"/>
      <c r="Y212" s="472"/>
      <c r="Z212" s="472"/>
      <c r="AA212" s="472"/>
      <c r="AB212" s="472"/>
      <c r="AC212" s="472"/>
      <c r="BG212" s="472"/>
      <c r="BH212" s="472"/>
      <c r="BI212" s="472"/>
      <c r="BJ212" s="472"/>
      <c r="BK212" s="472"/>
      <c r="BL212" s="472"/>
    </row>
    <row r="213" spans="23:64" ht="18.95" customHeight="1">
      <c r="W213" s="472"/>
      <c r="X213" s="472"/>
      <c r="Y213" s="472"/>
      <c r="Z213" s="472"/>
      <c r="AA213" s="472"/>
      <c r="AB213" s="472"/>
      <c r="AC213" s="472"/>
      <c r="BG213" s="472"/>
      <c r="BH213" s="472"/>
      <c r="BI213" s="472"/>
      <c r="BJ213" s="472"/>
      <c r="BK213" s="472"/>
      <c r="BL213" s="472"/>
    </row>
    <row r="214" spans="23:64" ht="18.95" customHeight="1">
      <c r="W214" s="472"/>
      <c r="X214" s="472"/>
      <c r="Y214" s="472"/>
      <c r="Z214" s="472"/>
      <c r="AA214" s="472"/>
      <c r="AB214" s="472"/>
      <c r="AC214" s="472"/>
      <c r="BG214" s="472"/>
      <c r="BH214" s="472"/>
      <c r="BI214" s="472"/>
      <c r="BJ214" s="472"/>
      <c r="BK214" s="472"/>
      <c r="BL214" s="472"/>
    </row>
    <row r="215" spans="23:64" ht="18.95" customHeight="1">
      <c r="W215" s="472"/>
      <c r="X215" s="472"/>
      <c r="Y215" s="472"/>
      <c r="Z215" s="472"/>
      <c r="AA215" s="472"/>
      <c r="AB215" s="472"/>
      <c r="AC215" s="472"/>
      <c r="BG215" s="472"/>
      <c r="BH215" s="472"/>
      <c r="BI215" s="472"/>
      <c r="BJ215" s="472"/>
      <c r="BK215" s="472"/>
      <c r="BL215" s="472"/>
    </row>
    <row r="216" spans="23:64" ht="18.95" customHeight="1">
      <c r="W216" s="472"/>
      <c r="X216" s="472"/>
      <c r="Y216" s="472"/>
      <c r="Z216" s="472"/>
      <c r="AA216" s="472"/>
      <c r="AB216" s="472"/>
      <c r="AC216" s="472"/>
      <c r="BG216" s="472"/>
      <c r="BH216" s="472"/>
      <c r="BI216" s="472"/>
      <c r="BJ216" s="472"/>
      <c r="BK216" s="472"/>
      <c r="BL216" s="472"/>
    </row>
    <row r="217" spans="23:64" ht="18.95" customHeight="1">
      <c r="W217" s="472"/>
      <c r="X217" s="472"/>
      <c r="Y217" s="472"/>
      <c r="Z217" s="472"/>
      <c r="AA217" s="472"/>
      <c r="AB217" s="472"/>
      <c r="AC217" s="472"/>
      <c r="BG217" s="472"/>
      <c r="BH217" s="472"/>
      <c r="BI217" s="472"/>
      <c r="BJ217" s="472"/>
      <c r="BK217" s="472"/>
      <c r="BL217" s="472"/>
    </row>
    <row r="218" spans="23:64" ht="18.95" customHeight="1">
      <c r="W218" s="472"/>
      <c r="X218" s="472"/>
      <c r="Y218" s="472"/>
      <c r="Z218" s="472"/>
      <c r="AA218" s="472"/>
      <c r="AB218" s="472"/>
      <c r="AC218" s="472"/>
      <c r="BG218" s="472"/>
      <c r="BH218" s="472"/>
      <c r="BI218" s="472"/>
      <c r="BJ218" s="472"/>
      <c r="BK218" s="472"/>
      <c r="BL218" s="472"/>
    </row>
    <row r="219" spans="23:64" ht="18.95" customHeight="1">
      <c r="W219" s="472"/>
      <c r="X219" s="472"/>
      <c r="Y219" s="472"/>
      <c r="Z219" s="472"/>
      <c r="AA219" s="472"/>
      <c r="AB219" s="472"/>
      <c r="AC219" s="472"/>
      <c r="BG219" s="472"/>
      <c r="BH219" s="472"/>
      <c r="BI219" s="472"/>
      <c r="BJ219" s="472"/>
      <c r="BK219" s="472"/>
      <c r="BL219" s="472"/>
    </row>
    <row r="220" spans="23:64" ht="18.95" customHeight="1">
      <c r="W220" s="472"/>
      <c r="X220" s="472"/>
      <c r="Y220" s="472"/>
      <c r="Z220" s="472"/>
      <c r="AA220" s="472"/>
      <c r="AB220" s="472"/>
      <c r="AC220" s="472"/>
      <c r="BG220" s="472"/>
      <c r="BH220" s="472"/>
      <c r="BI220" s="472"/>
      <c r="BJ220" s="472"/>
      <c r="BK220" s="472"/>
      <c r="BL220" s="472"/>
    </row>
    <row r="221" spans="23:64" ht="18.95" customHeight="1">
      <c r="W221" s="472"/>
      <c r="X221" s="472"/>
      <c r="Y221" s="472"/>
      <c r="Z221" s="472"/>
      <c r="AA221" s="472"/>
      <c r="AB221" s="472"/>
      <c r="AC221" s="472"/>
      <c r="BG221" s="472"/>
      <c r="BH221" s="472"/>
      <c r="BI221" s="472"/>
      <c r="BJ221" s="472"/>
      <c r="BK221" s="472"/>
      <c r="BL221" s="472"/>
    </row>
    <row r="222" spans="23:64" ht="18.95" customHeight="1">
      <c r="W222" s="472"/>
      <c r="X222" s="472"/>
      <c r="Y222" s="472"/>
      <c r="Z222" s="472"/>
      <c r="AA222" s="472"/>
      <c r="AB222" s="472"/>
      <c r="AC222" s="472"/>
      <c r="BG222" s="472"/>
      <c r="BH222" s="472"/>
      <c r="BI222" s="472"/>
      <c r="BJ222" s="472"/>
      <c r="BK222" s="472"/>
      <c r="BL222" s="472"/>
    </row>
    <row r="223" spans="23:64" ht="18.95" customHeight="1">
      <c r="W223" s="472"/>
      <c r="X223" s="472"/>
      <c r="Y223" s="472"/>
      <c r="Z223" s="472"/>
      <c r="AA223" s="472"/>
      <c r="AB223" s="472"/>
      <c r="AC223" s="472"/>
      <c r="BG223" s="472"/>
      <c r="BH223" s="472"/>
      <c r="BI223" s="472"/>
      <c r="BJ223" s="472"/>
      <c r="BK223" s="472"/>
      <c r="BL223" s="472"/>
    </row>
    <row r="224" spans="23:64" ht="18.95" customHeight="1">
      <c r="W224" s="472"/>
      <c r="X224" s="472"/>
      <c r="Y224" s="472"/>
      <c r="Z224" s="472"/>
      <c r="AA224" s="472"/>
      <c r="AB224" s="472"/>
      <c r="AC224" s="472"/>
      <c r="BG224" s="472"/>
      <c r="BH224" s="472"/>
      <c r="BI224" s="472"/>
      <c r="BJ224" s="472"/>
      <c r="BK224" s="472"/>
      <c r="BL224" s="472"/>
    </row>
    <row r="225" spans="23:64" ht="18.95" customHeight="1">
      <c r="W225" s="472"/>
      <c r="X225" s="472"/>
      <c r="Y225" s="472"/>
      <c r="Z225" s="472"/>
      <c r="AA225" s="472"/>
      <c r="AB225" s="472"/>
      <c r="AC225" s="472"/>
      <c r="BG225" s="472"/>
      <c r="BH225" s="472"/>
      <c r="BI225" s="472"/>
      <c r="BJ225" s="472"/>
      <c r="BK225" s="472"/>
      <c r="BL225" s="472"/>
    </row>
    <row r="226" spans="23:64" ht="18.95" customHeight="1">
      <c r="W226" s="472"/>
      <c r="X226" s="472"/>
      <c r="Y226" s="472"/>
      <c r="Z226" s="472"/>
      <c r="AA226" s="472"/>
      <c r="AB226" s="472"/>
      <c r="AC226" s="472"/>
      <c r="BG226" s="472"/>
      <c r="BH226" s="472"/>
      <c r="BI226" s="472"/>
      <c r="BJ226" s="472"/>
      <c r="BK226" s="472"/>
      <c r="BL226" s="472"/>
    </row>
    <row r="227" spans="23:64" ht="18.95" customHeight="1">
      <c r="W227" s="472"/>
      <c r="X227" s="472"/>
      <c r="Y227" s="472"/>
      <c r="Z227" s="472"/>
      <c r="AA227" s="472"/>
      <c r="AB227" s="472"/>
      <c r="AC227" s="472"/>
      <c r="BG227" s="472"/>
      <c r="BH227" s="472"/>
      <c r="BI227" s="472"/>
      <c r="BJ227" s="472"/>
      <c r="BK227" s="472"/>
      <c r="BL227" s="472"/>
    </row>
    <row r="228" spans="23:64" ht="18.95" customHeight="1">
      <c r="W228" s="472"/>
      <c r="X228" s="472"/>
      <c r="Y228" s="472"/>
      <c r="Z228" s="472"/>
      <c r="AA228" s="472"/>
      <c r="AB228" s="472"/>
      <c r="AC228" s="472"/>
      <c r="BG228" s="472"/>
      <c r="BH228" s="472"/>
      <c r="BI228" s="472"/>
      <c r="BJ228" s="472"/>
      <c r="BK228" s="472"/>
      <c r="BL228" s="472"/>
    </row>
    <row r="229" spans="23:64" ht="18.95" customHeight="1">
      <c r="W229" s="472"/>
      <c r="X229" s="472"/>
      <c r="Y229" s="472"/>
      <c r="Z229" s="472"/>
      <c r="AA229" s="472"/>
      <c r="AB229" s="472"/>
      <c r="AC229" s="472"/>
      <c r="BG229" s="472"/>
      <c r="BH229" s="472"/>
      <c r="BI229" s="472"/>
      <c r="BJ229" s="472"/>
      <c r="BK229" s="472"/>
      <c r="BL229" s="472"/>
    </row>
    <row r="230" spans="23:64" ht="18.95" customHeight="1">
      <c r="W230" s="472"/>
      <c r="X230" s="472"/>
      <c r="Y230" s="472"/>
      <c r="Z230" s="472"/>
      <c r="AA230" s="472"/>
      <c r="AB230" s="472"/>
      <c r="AC230" s="472"/>
      <c r="BG230" s="472"/>
      <c r="BH230" s="472"/>
      <c r="BI230" s="472"/>
      <c r="BJ230" s="472"/>
      <c r="BK230" s="472"/>
      <c r="BL230" s="472"/>
    </row>
    <row r="231" spans="23:64" ht="18.95" customHeight="1">
      <c r="W231" s="472"/>
      <c r="X231" s="472"/>
      <c r="Y231" s="472"/>
      <c r="Z231" s="472"/>
      <c r="AA231" s="472"/>
      <c r="AB231" s="472"/>
      <c r="AC231" s="472"/>
      <c r="BG231" s="472"/>
      <c r="BH231" s="472"/>
      <c r="BI231" s="472"/>
      <c r="BJ231" s="472"/>
      <c r="BK231" s="472"/>
      <c r="BL231" s="472"/>
    </row>
    <row r="232" spans="23:64" ht="18.95" customHeight="1">
      <c r="W232" s="472"/>
      <c r="X232" s="472"/>
      <c r="Y232" s="472"/>
      <c r="Z232" s="472"/>
      <c r="AA232" s="472"/>
      <c r="AB232" s="472"/>
      <c r="AC232" s="472"/>
      <c r="BG232" s="472"/>
      <c r="BH232" s="472"/>
      <c r="BI232" s="472"/>
      <c r="BJ232" s="472"/>
      <c r="BK232" s="472"/>
      <c r="BL232" s="472"/>
    </row>
    <row r="233" spans="23:64" ht="18.95" customHeight="1">
      <c r="W233" s="472"/>
      <c r="X233" s="472"/>
      <c r="Y233" s="472"/>
      <c r="Z233" s="472"/>
      <c r="AA233" s="472"/>
      <c r="AB233" s="472"/>
      <c r="AC233" s="472"/>
      <c r="BG233" s="472"/>
      <c r="BH233" s="472"/>
      <c r="BI233" s="472"/>
      <c r="BJ233" s="472"/>
      <c r="BK233" s="472"/>
      <c r="BL233" s="472"/>
    </row>
    <row r="234" spans="23:64" ht="18.95" customHeight="1">
      <c r="W234" s="472"/>
      <c r="X234" s="472"/>
      <c r="Y234" s="472"/>
      <c r="Z234" s="472"/>
      <c r="AA234" s="472"/>
      <c r="AB234" s="472"/>
      <c r="AC234" s="472"/>
      <c r="BG234" s="472"/>
      <c r="BH234" s="472"/>
      <c r="BI234" s="472"/>
      <c r="BJ234" s="472"/>
      <c r="BK234" s="472"/>
      <c r="BL234" s="472"/>
    </row>
    <row r="235" spans="23:64" ht="18.95" customHeight="1">
      <c r="W235" s="472"/>
      <c r="X235" s="472"/>
      <c r="Y235" s="472"/>
      <c r="Z235" s="472"/>
      <c r="AA235" s="472"/>
      <c r="AB235" s="472"/>
      <c r="AC235" s="472"/>
      <c r="BG235" s="472"/>
      <c r="BH235" s="472"/>
      <c r="BI235" s="472"/>
      <c r="BJ235" s="472"/>
      <c r="BK235" s="472"/>
      <c r="BL235" s="472"/>
    </row>
    <row r="236" spans="23:64" ht="18.95" customHeight="1">
      <c r="W236" s="472"/>
      <c r="X236" s="472"/>
      <c r="Y236" s="472"/>
      <c r="Z236" s="472"/>
      <c r="AA236" s="472"/>
      <c r="AB236" s="472"/>
      <c r="AC236" s="472"/>
      <c r="BG236" s="472"/>
      <c r="BH236" s="472"/>
      <c r="BI236" s="472"/>
      <c r="BJ236" s="472"/>
      <c r="BK236" s="472"/>
      <c r="BL236" s="472"/>
    </row>
    <row r="237" spans="23:64" ht="18.95" customHeight="1">
      <c r="W237" s="472"/>
      <c r="X237" s="472"/>
      <c r="Y237" s="472"/>
      <c r="Z237" s="472"/>
      <c r="AA237" s="472"/>
      <c r="AB237" s="472"/>
      <c r="AC237" s="472"/>
      <c r="BG237" s="472"/>
      <c r="BH237" s="472"/>
      <c r="BI237" s="472"/>
      <c r="BJ237" s="472"/>
      <c r="BK237" s="472"/>
      <c r="BL237" s="472"/>
    </row>
    <row r="238" spans="23:64" ht="18.95" customHeight="1">
      <c r="W238" s="472"/>
      <c r="X238" s="472"/>
      <c r="Y238" s="472"/>
      <c r="Z238" s="472"/>
      <c r="AA238" s="472"/>
      <c r="AB238" s="472"/>
      <c r="AC238" s="472"/>
      <c r="BG238" s="472"/>
      <c r="BH238" s="472"/>
      <c r="BI238" s="472"/>
      <c r="BJ238" s="472"/>
      <c r="BK238" s="472"/>
      <c r="BL238" s="472"/>
    </row>
    <row r="239" spans="23:64" ht="18.95" customHeight="1">
      <c r="W239" s="472"/>
      <c r="X239" s="472"/>
      <c r="Y239" s="472"/>
      <c r="Z239" s="472"/>
      <c r="AA239" s="472"/>
      <c r="AB239" s="472"/>
      <c r="AC239" s="472"/>
      <c r="BG239" s="472"/>
      <c r="BH239" s="472"/>
      <c r="BI239" s="472"/>
      <c r="BJ239" s="472"/>
      <c r="BK239" s="472"/>
      <c r="BL239" s="472"/>
    </row>
    <row r="240" spans="23:64" ht="18.95" customHeight="1">
      <c r="W240" s="472"/>
      <c r="X240" s="472"/>
      <c r="Y240" s="472"/>
      <c r="Z240" s="472"/>
      <c r="AA240" s="472"/>
      <c r="AB240" s="472"/>
      <c r="AC240" s="472"/>
      <c r="BG240" s="472"/>
      <c r="BH240" s="472"/>
      <c r="BI240" s="472"/>
      <c r="BJ240" s="472"/>
      <c r="BK240" s="472"/>
      <c r="BL240" s="472"/>
    </row>
    <row r="241" spans="23:64" ht="18.95" customHeight="1">
      <c r="W241" s="472"/>
      <c r="X241" s="472"/>
      <c r="Y241" s="472"/>
      <c r="Z241" s="472"/>
      <c r="AA241" s="472"/>
      <c r="AB241" s="472"/>
      <c r="AC241" s="472"/>
      <c r="BG241" s="472"/>
      <c r="BH241" s="472"/>
      <c r="BI241" s="472"/>
      <c r="BJ241" s="472"/>
      <c r="BK241" s="472"/>
      <c r="BL241" s="472"/>
    </row>
    <row r="242" spans="23:64" ht="18.95" customHeight="1">
      <c r="W242" s="472"/>
      <c r="X242" s="472"/>
      <c r="Y242" s="472"/>
      <c r="Z242" s="472"/>
      <c r="AA242" s="472"/>
      <c r="AB242" s="472"/>
      <c r="AC242" s="472"/>
      <c r="BG242" s="472"/>
      <c r="BH242" s="472"/>
      <c r="BI242" s="472"/>
      <c r="BJ242" s="472"/>
      <c r="BK242" s="472"/>
      <c r="BL242" s="472"/>
    </row>
    <row r="243" spans="23:64" ht="18.95" customHeight="1">
      <c r="W243" s="472"/>
      <c r="X243" s="472"/>
      <c r="Y243" s="472"/>
      <c r="Z243" s="472"/>
      <c r="AA243" s="472"/>
      <c r="AB243" s="472"/>
      <c r="AC243" s="472"/>
      <c r="BG243" s="472"/>
      <c r="BH243" s="472"/>
      <c r="BI243" s="472"/>
      <c r="BJ243" s="472"/>
      <c r="BK243" s="472"/>
      <c r="BL243" s="472"/>
    </row>
    <row r="244" spans="23:64" ht="18.95" customHeight="1">
      <c r="W244" s="472"/>
      <c r="X244" s="472"/>
      <c r="Y244" s="472"/>
      <c r="Z244" s="472"/>
      <c r="AA244" s="472"/>
      <c r="AB244" s="472"/>
      <c r="AC244" s="472"/>
      <c r="BG244" s="472"/>
      <c r="BH244" s="472"/>
      <c r="BI244" s="472"/>
      <c r="BJ244" s="472"/>
      <c r="BK244" s="472"/>
      <c r="BL244" s="472"/>
    </row>
    <row r="245" spans="23:64" ht="18.95" customHeight="1">
      <c r="W245" s="472"/>
      <c r="X245" s="472"/>
      <c r="Y245" s="472"/>
      <c r="Z245" s="472"/>
      <c r="AA245" s="472"/>
      <c r="AB245" s="472"/>
      <c r="AC245" s="472"/>
      <c r="BG245" s="472"/>
      <c r="BH245" s="472"/>
      <c r="BI245" s="472"/>
      <c r="BJ245" s="472"/>
      <c r="BK245" s="472"/>
      <c r="BL245" s="472"/>
    </row>
    <row r="246" spans="23:64" ht="18.95" customHeight="1">
      <c r="W246" s="472"/>
      <c r="X246" s="472"/>
      <c r="Y246" s="472"/>
      <c r="Z246" s="472"/>
      <c r="AA246" s="472"/>
      <c r="AB246" s="472"/>
      <c r="AC246" s="472"/>
      <c r="BG246" s="472"/>
      <c r="BH246" s="472"/>
      <c r="BI246" s="472"/>
      <c r="BJ246" s="472"/>
      <c r="BK246" s="472"/>
      <c r="BL246" s="472"/>
    </row>
    <row r="247" spans="23:64" ht="18.95" customHeight="1">
      <c r="W247" s="472"/>
      <c r="X247" s="472"/>
      <c r="Y247" s="472"/>
      <c r="Z247" s="472"/>
      <c r="AA247" s="472"/>
      <c r="AB247" s="472"/>
      <c r="AC247" s="472"/>
      <c r="BG247" s="472"/>
      <c r="BH247" s="472"/>
      <c r="BI247" s="472"/>
      <c r="BJ247" s="472"/>
      <c r="BK247" s="472"/>
      <c r="BL247" s="472"/>
    </row>
    <row r="248" spans="23:64" ht="18.95" customHeight="1">
      <c r="W248" s="472"/>
      <c r="X248" s="472"/>
      <c r="Y248" s="472"/>
      <c r="Z248" s="472"/>
      <c r="AA248" s="472"/>
      <c r="AB248" s="472"/>
      <c r="AC248" s="472"/>
      <c r="BG248" s="472"/>
      <c r="BH248" s="472"/>
      <c r="BI248" s="472"/>
      <c r="BJ248" s="472"/>
      <c r="BK248" s="472"/>
      <c r="BL248" s="472"/>
    </row>
    <row r="249" spans="23:64" ht="18.95" customHeight="1">
      <c r="W249" s="472"/>
      <c r="X249" s="472"/>
      <c r="Y249" s="472"/>
      <c r="Z249" s="472"/>
      <c r="AA249" s="472"/>
      <c r="AB249" s="472"/>
      <c r="AC249" s="472"/>
      <c r="BG249" s="472"/>
      <c r="BH249" s="472"/>
      <c r="BI249" s="472"/>
      <c r="BJ249" s="472"/>
      <c r="BK249" s="472"/>
      <c r="BL249" s="472"/>
    </row>
    <row r="250" spans="23:64" ht="18.95" customHeight="1">
      <c r="W250" s="472"/>
      <c r="X250" s="472"/>
      <c r="Y250" s="472"/>
      <c r="Z250" s="472"/>
      <c r="AA250" s="472"/>
      <c r="AB250" s="472"/>
      <c r="AC250" s="472"/>
      <c r="BG250" s="472"/>
      <c r="BH250" s="472"/>
      <c r="BI250" s="472"/>
      <c r="BJ250" s="472"/>
      <c r="BK250" s="472"/>
      <c r="BL250" s="472"/>
    </row>
    <row r="251" spans="23:64" ht="18.95" customHeight="1">
      <c r="W251" s="472"/>
      <c r="X251" s="472"/>
      <c r="Y251" s="472"/>
      <c r="Z251" s="472"/>
      <c r="AA251" s="472"/>
      <c r="AB251" s="472"/>
      <c r="AC251" s="472"/>
      <c r="BG251" s="472"/>
      <c r="BH251" s="472"/>
      <c r="BI251" s="472"/>
      <c r="BJ251" s="472"/>
      <c r="BK251" s="472"/>
      <c r="BL251" s="472"/>
    </row>
    <row r="252" spans="23:64" ht="18.95" customHeight="1">
      <c r="W252" s="472"/>
      <c r="X252" s="472"/>
      <c r="Y252" s="472"/>
      <c r="Z252" s="472"/>
      <c r="AA252" s="472"/>
      <c r="AB252" s="472"/>
      <c r="AC252" s="472"/>
      <c r="BG252" s="472"/>
      <c r="BH252" s="472"/>
      <c r="BI252" s="472"/>
      <c r="BJ252" s="472"/>
      <c r="BK252" s="472"/>
      <c r="BL252" s="472"/>
    </row>
    <row r="253" spans="23:64" ht="18.95" customHeight="1">
      <c r="W253" s="472"/>
      <c r="X253" s="472"/>
      <c r="Y253" s="472"/>
      <c r="Z253" s="472"/>
      <c r="AA253" s="472"/>
      <c r="AB253" s="472"/>
      <c r="AC253" s="472"/>
      <c r="BG253" s="472"/>
      <c r="BH253" s="472"/>
      <c r="BI253" s="472"/>
      <c r="BJ253" s="472"/>
      <c r="BK253" s="472"/>
      <c r="BL253" s="472"/>
    </row>
    <row r="254" spans="23:64" ht="18.95" customHeight="1">
      <c r="W254" s="472"/>
      <c r="X254" s="472"/>
      <c r="Y254" s="472"/>
      <c r="Z254" s="472"/>
      <c r="AA254" s="472"/>
      <c r="AB254" s="472"/>
      <c r="AC254" s="472"/>
      <c r="BG254" s="472"/>
      <c r="BH254" s="472"/>
      <c r="BI254" s="472"/>
      <c r="BJ254" s="472"/>
      <c r="BK254" s="472"/>
      <c r="BL254" s="472"/>
    </row>
    <row r="255" spans="23:64" ht="18.95" customHeight="1">
      <c r="W255" s="472"/>
      <c r="X255" s="472"/>
      <c r="Y255" s="472"/>
      <c r="Z255" s="472"/>
      <c r="AA255" s="472"/>
      <c r="AB255" s="472"/>
      <c r="AC255" s="472"/>
      <c r="BG255" s="472"/>
      <c r="BH255" s="472"/>
      <c r="BI255" s="472"/>
      <c r="BJ255" s="472"/>
      <c r="BK255" s="472"/>
      <c r="BL255" s="472"/>
    </row>
    <row r="256" spans="23:64" ht="18.95" customHeight="1">
      <c r="W256" s="472"/>
      <c r="X256" s="472"/>
      <c r="Y256" s="472"/>
      <c r="Z256" s="472"/>
      <c r="AA256" s="472"/>
      <c r="AB256" s="472"/>
      <c r="AC256" s="472"/>
      <c r="BG256" s="472"/>
      <c r="BH256" s="472"/>
      <c r="BI256" s="472"/>
      <c r="BJ256" s="472"/>
      <c r="BK256" s="472"/>
      <c r="BL256" s="472"/>
    </row>
    <row r="257" spans="23:64" ht="18.95" customHeight="1">
      <c r="W257" s="472"/>
      <c r="X257" s="472"/>
      <c r="Y257" s="472"/>
      <c r="Z257" s="472"/>
      <c r="AA257" s="472"/>
      <c r="AB257" s="472"/>
      <c r="AC257" s="472"/>
      <c r="BG257" s="472"/>
      <c r="BH257" s="472"/>
      <c r="BI257" s="472"/>
      <c r="BJ257" s="472"/>
      <c r="BK257" s="472"/>
      <c r="BL257" s="472"/>
    </row>
    <row r="258" spans="23:64" ht="18.95" customHeight="1">
      <c r="W258" s="472"/>
      <c r="X258" s="472"/>
      <c r="Y258" s="472"/>
      <c r="Z258" s="472"/>
      <c r="AA258" s="472"/>
      <c r="AB258" s="472"/>
      <c r="AC258" s="472"/>
      <c r="BG258" s="472"/>
      <c r="BH258" s="472"/>
      <c r="BI258" s="472"/>
      <c r="BJ258" s="472"/>
      <c r="BK258" s="472"/>
      <c r="BL258" s="472"/>
    </row>
    <row r="259" spans="23:64" ht="18.95" customHeight="1">
      <c r="W259" s="472"/>
      <c r="X259" s="472"/>
      <c r="Y259" s="472"/>
      <c r="Z259" s="472"/>
      <c r="AA259" s="472"/>
      <c r="AB259" s="472"/>
      <c r="AC259" s="472"/>
      <c r="BG259" s="472"/>
      <c r="BH259" s="472"/>
      <c r="BI259" s="472"/>
      <c r="BJ259" s="472"/>
      <c r="BK259" s="472"/>
      <c r="BL259" s="472"/>
    </row>
    <row r="260" spans="23:64" ht="18.95" customHeight="1">
      <c r="W260" s="472"/>
      <c r="X260" s="472"/>
      <c r="Y260" s="472"/>
      <c r="Z260" s="472"/>
      <c r="AA260" s="472"/>
      <c r="AB260" s="472"/>
      <c r="AC260" s="472"/>
      <c r="BG260" s="472"/>
      <c r="BH260" s="472"/>
      <c r="BI260" s="472"/>
      <c r="BJ260" s="472"/>
      <c r="BK260" s="472"/>
      <c r="BL260" s="472"/>
    </row>
    <row r="261" spans="23:64" ht="18.95" customHeight="1">
      <c r="W261" s="472"/>
      <c r="X261" s="472"/>
      <c r="Y261" s="472"/>
      <c r="Z261" s="472"/>
      <c r="AA261" s="472"/>
      <c r="AB261" s="472"/>
      <c r="AC261" s="472"/>
      <c r="BG261" s="472"/>
      <c r="BH261" s="472"/>
      <c r="BI261" s="472"/>
      <c r="BJ261" s="472"/>
      <c r="BK261" s="472"/>
      <c r="BL261" s="472"/>
    </row>
    <row r="262" spans="23:64" ht="18.95" customHeight="1">
      <c r="W262" s="472"/>
      <c r="X262" s="472"/>
      <c r="Y262" s="472"/>
      <c r="Z262" s="472"/>
      <c r="AA262" s="472"/>
      <c r="AB262" s="472"/>
      <c r="AC262" s="472"/>
      <c r="BG262" s="472"/>
      <c r="BH262" s="472"/>
      <c r="BI262" s="472"/>
      <c r="BJ262" s="472"/>
      <c r="BK262" s="472"/>
      <c r="BL262" s="472"/>
    </row>
    <row r="263" spans="23:64" ht="18.95" customHeight="1">
      <c r="W263" s="472"/>
      <c r="X263" s="472"/>
      <c r="Y263" s="472"/>
      <c r="Z263" s="472"/>
      <c r="AA263" s="472"/>
      <c r="AB263" s="472"/>
      <c r="AC263" s="472"/>
      <c r="BG263" s="472"/>
      <c r="BH263" s="472"/>
      <c r="BI263" s="472"/>
      <c r="BJ263" s="472"/>
      <c r="BK263" s="472"/>
      <c r="BL263" s="472"/>
    </row>
    <row r="264" spans="23:64" ht="18.95" customHeight="1">
      <c r="W264" s="472"/>
      <c r="X264" s="472"/>
      <c r="Y264" s="472"/>
      <c r="Z264" s="472"/>
      <c r="AA264" s="472"/>
      <c r="AB264" s="472"/>
      <c r="AC264" s="472"/>
      <c r="BG264" s="472"/>
      <c r="BH264" s="472"/>
      <c r="BI264" s="472"/>
      <c r="BJ264" s="472"/>
      <c r="BK264" s="472"/>
      <c r="BL264" s="472"/>
    </row>
    <row r="265" spans="23:64" ht="18.95" customHeight="1">
      <c r="W265" s="472"/>
      <c r="X265" s="472"/>
      <c r="Y265" s="472"/>
      <c r="Z265" s="472"/>
      <c r="AA265" s="472"/>
      <c r="AB265" s="472"/>
      <c r="AC265" s="472"/>
      <c r="BG265" s="472"/>
      <c r="BH265" s="472"/>
      <c r="BI265" s="472"/>
      <c r="BJ265" s="472"/>
      <c r="BK265" s="472"/>
      <c r="BL265" s="472"/>
    </row>
    <row r="266" spans="23:64" ht="18.95" customHeight="1">
      <c r="W266" s="472"/>
      <c r="X266" s="472"/>
      <c r="Y266" s="472"/>
      <c r="Z266" s="472"/>
      <c r="AA266" s="472"/>
      <c r="AB266" s="472"/>
      <c r="AC266" s="472"/>
      <c r="BG266" s="472"/>
      <c r="BH266" s="472"/>
      <c r="BI266" s="472"/>
      <c r="BJ266" s="472"/>
      <c r="BK266" s="472"/>
      <c r="BL266" s="472"/>
    </row>
    <row r="267" spans="23:64" ht="18.95" customHeight="1">
      <c r="W267" s="472"/>
      <c r="X267" s="472"/>
      <c r="Y267" s="472"/>
      <c r="Z267" s="472"/>
      <c r="AA267" s="472"/>
      <c r="AB267" s="472"/>
      <c r="AC267" s="472"/>
      <c r="BG267" s="472"/>
      <c r="BH267" s="472"/>
      <c r="BI267" s="472"/>
      <c r="BJ267" s="472"/>
      <c r="BK267" s="472"/>
      <c r="BL267" s="472"/>
    </row>
    <row r="268" spans="23:64" ht="18.95" customHeight="1">
      <c r="W268" s="472"/>
      <c r="X268" s="472"/>
      <c r="Y268" s="472"/>
      <c r="Z268" s="472"/>
      <c r="AA268" s="472"/>
      <c r="AB268" s="472"/>
      <c r="AC268" s="472"/>
      <c r="BG268" s="472"/>
      <c r="BH268" s="472"/>
      <c r="BI268" s="472"/>
      <c r="BJ268" s="472"/>
      <c r="BK268" s="472"/>
      <c r="BL268" s="472"/>
    </row>
    <row r="269" spans="23:64" ht="18.95" customHeight="1">
      <c r="W269" s="472"/>
      <c r="X269" s="472"/>
      <c r="Y269" s="472"/>
      <c r="Z269" s="472"/>
      <c r="AA269" s="472"/>
      <c r="AB269" s="472"/>
      <c r="AC269" s="472"/>
      <c r="BG269" s="472"/>
      <c r="BH269" s="472"/>
      <c r="BI269" s="472"/>
      <c r="BJ269" s="472"/>
      <c r="BK269" s="472"/>
      <c r="BL269" s="472"/>
    </row>
    <row r="270" spans="23:64" ht="18.95" customHeight="1">
      <c r="W270" s="472"/>
      <c r="X270" s="472"/>
      <c r="Y270" s="472"/>
      <c r="Z270" s="472"/>
      <c r="AA270" s="472"/>
      <c r="AB270" s="472"/>
      <c r="AC270" s="472"/>
      <c r="BG270" s="472"/>
      <c r="BH270" s="472"/>
      <c r="BI270" s="472"/>
      <c r="BJ270" s="472"/>
      <c r="BK270" s="472"/>
      <c r="BL270" s="472"/>
    </row>
    <row r="271" spans="23:64" ht="18.95" customHeight="1">
      <c r="W271" s="472"/>
      <c r="X271" s="472"/>
      <c r="Y271" s="472"/>
      <c r="Z271" s="472"/>
      <c r="AA271" s="472"/>
      <c r="AB271" s="472"/>
      <c r="AC271" s="472"/>
      <c r="BG271" s="472"/>
      <c r="BH271" s="472"/>
      <c r="BI271" s="472"/>
      <c r="BJ271" s="472"/>
      <c r="BK271" s="472"/>
      <c r="BL271" s="472"/>
    </row>
    <row r="272" spans="23:64" ht="18.95" customHeight="1">
      <c r="W272" s="472"/>
      <c r="X272" s="472"/>
      <c r="Y272" s="472"/>
      <c r="Z272" s="472"/>
      <c r="AA272" s="472"/>
      <c r="AB272" s="472"/>
      <c r="AC272" s="472"/>
      <c r="BG272" s="472"/>
      <c r="BH272" s="472"/>
      <c r="BI272" s="472"/>
      <c r="BJ272" s="472"/>
      <c r="BK272" s="472"/>
      <c r="BL272" s="472"/>
    </row>
    <row r="273" spans="23:64" ht="18.95" customHeight="1">
      <c r="W273" s="472"/>
      <c r="X273" s="472"/>
      <c r="Y273" s="472"/>
      <c r="Z273" s="472"/>
      <c r="AA273" s="472"/>
      <c r="AB273" s="472"/>
      <c r="AC273" s="472"/>
      <c r="BG273" s="472"/>
      <c r="BH273" s="472"/>
      <c r="BI273" s="472"/>
      <c r="BJ273" s="472"/>
      <c r="BK273" s="472"/>
      <c r="BL273" s="472"/>
    </row>
    <row r="274" spans="23:64" ht="18.95" customHeight="1">
      <c r="W274" s="472"/>
      <c r="X274" s="472"/>
      <c r="Y274" s="472"/>
      <c r="Z274" s="472"/>
      <c r="AA274" s="472"/>
      <c r="AB274" s="472"/>
      <c r="AC274" s="472"/>
      <c r="BG274" s="472"/>
      <c r="BH274" s="472"/>
      <c r="BI274" s="472"/>
      <c r="BJ274" s="472"/>
      <c r="BK274" s="472"/>
      <c r="BL274" s="472"/>
    </row>
    <row r="275" spans="23:64" ht="18.95" customHeight="1">
      <c r="W275" s="472"/>
      <c r="X275" s="472"/>
      <c r="Y275" s="472"/>
      <c r="Z275" s="472"/>
      <c r="AA275" s="472"/>
      <c r="AB275" s="472"/>
      <c r="AC275" s="472"/>
      <c r="BG275" s="472"/>
      <c r="BH275" s="472"/>
      <c r="BI275" s="472"/>
      <c r="BJ275" s="472"/>
      <c r="BK275" s="472"/>
      <c r="BL275" s="472"/>
    </row>
    <row r="276" spans="23:64" ht="18.95" customHeight="1">
      <c r="W276" s="472"/>
      <c r="X276" s="472"/>
      <c r="Y276" s="472"/>
      <c r="Z276" s="472"/>
      <c r="AA276" s="472"/>
      <c r="AB276" s="472"/>
      <c r="AC276" s="472"/>
      <c r="BG276" s="472"/>
      <c r="BH276" s="472"/>
      <c r="BI276" s="472"/>
      <c r="BJ276" s="472"/>
      <c r="BK276" s="472"/>
      <c r="BL276" s="472"/>
    </row>
    <row r="277" spans="23:64" ht="18.95" customHeight="1">
      <c r="W277" s="472"/>
      <c r="X277" s="472"/>
      <c r="Y277" s="472"/>
      <c r="Z277" s="472"/>
      <c r="AA277" s="472"/>
      <c r="AB277" s="472"/>
      <c r="AC277" s="472"/>
      <c r="BG277" s="472"/>
      <c r="BH277" s="472"/>
      <c r="BI277" s="472"/>
      <c r="BJ277" s="472"/>
      <c r="BK277" s="472"/>
      <c r="BL277" s="472"/>
    </row>
    <row r="278" spans="23:64" ht="18.95" customHeight="1">
      <c r="W278" s="472"/>
      <c r="X278" s="472"/>
      <c r="Y278" s="472"/>
      <c r="Z278" s="472"/>
      <c r="AA278" s="472"/>
      <c r="AB278" s="472"/>
      <c r="AC278" s="472"/>
      <c r="BG278" s="472"/>
      <c r="BH278" s="472"/>
      <c r="BI278" s="472"/>
      <c r="BJ278" s="472"/>
      <c r="BK278" s="472"/>
      <c r="BL278" s="472"/>
    </row>
    <row r="279" spans="23:64" ht="18.95" customHeight="1">
      <c r="W279" s="472"/>
      <c r="X279" s="472"/>
      <c r="Y279" s="472"/>
      <c r="Z279" s="472"/>
      <c r="AA279" s="472"/>
      <c r="AB279" s="472"/>
      <c r="AC279" s="472"/>
      <c r="BG279" s="472"/>
      <c r="BH279" s="472"/>
      <c r="BI279" s="472"/>
      <c r="BJ279" s="472"/>
      <c r="BK279" s="472"/>
      <c r="BL279" s="472"/>
    </row>
    <row r="280" spans="23:64" ht="18.95" customHeight="1">
      <c r="W280" s="472"/>
      <c r="X280" s="472"/>
      <c r="Y280" s="472"/>
      <c r="Z280" s="472"/>
      <c r="AA280" s="472"/>
      <c r="AB280" s="472"/>
      <c r="AC280" s="472"/>
      <c r="BG280" s="472"/>
      <c r="BH280" s="472"/>
      <c r="BI280" s="472"/>
      <c r="BJ280" s="472"/>
      <c r="BK280" s="472"/>
      <c r="BL280" s="472"/>
    </row>
    <row r="281" spans="23:64" ht="18.95" customHeight="1">
      <c r="W281" s="472"/>
      <c r="X281" s="472"/>
      <c r="Y281" s="472"/>
      <c r="Z281" s="472"/>
      <c r="AA281" s="472"/>
      <c r="AB281" s="472"/>
      <c r="AC281" s="472"/>
      <c r="BG281" s="472"/>
      <c r="BH281" s="472"/>
      <c r="BI281" s="472"/>
      <c r="BJ281" s="472"/>
      <c r="BK281" s="472"/>
      <c r="BL281" s="472"/>
    </row>
    <row r="282" spans="23:64" ht="18.95" customHeight="1">
      <c r="W282" s="472"/>
      <c r="X282" s="472"/>
      <c r="Y282" s="472"/>
      <c r="Z282" s="472"/>
      <c r="AA282" s="472"/>
      <c r="AB282" s="472"/>
      <c r="AC282" s="472"/>
      <c r="BG282" s="472"/>
      <c r="BH282" s="472"/>
      <c r="BI282" s="472"/>
      <c r="BJ282" s="472"/>
      <c r="BK282" s="472"/>
      <c r="BL282" s="472"/>
    </row>
    <row r="283" spans="23:64" ht="18.95" customHeight="1">
      <c r="W283" s="472"/>
      <c r="X283" s="472"/>
      <c r="Y283" s="472"/>
      <c r="Z283" s="472"/>
      <c r="AA283" s="472"/>
      <c r="AB283" s="472"/>
      <c r="AC283" s="472"/>
      <c r="BG283" s="472"/>
      <c r="BH283" s="472"/>
      <c r="BI283" s="472"/>
      <c r="BJ283" s="472"/>
      <c r="BK283" s="472"/>
      <c r="BL283" s="472"/>
    </row>
    <row r="284" spans="23:64" ht="18.95" customHeight="1">
      <c r="W284" s="472"/>
      <c r="X284" s="472"/>
      <c r="Y284" s="472"/>
      <c r="Z284" s="472"/>
      <c r="AA284" s="472"/>
      <c r="AB284" s="472"/>
      <c r="AC284" s="472"/>
      <c r="BG284" s="472"/>
      <c r="BH284" s="472"/>
      <c r="BI284" s="472"/>
      <c r="BJ284" s="472"/>
      <c r="BK284" s="472"/>
      <c r="BL284" s="472"/>
    </row>
    <row r="285" spans="23:64" ht="18.95" customHeight="1">
      <c r="W285" s="472"/>
      <c r="X285" s="472"/>
      <c r="Y285" s="472"/>
      <c r="Z285" s="472"/>
      <c r="AA285" s="472"/>
      <c r="AB285" s="472"/>
      <c r="AC285" s="472"/>
      <c r="BG285" s="472"/>
      <c r="BH285" s="472"/>
      <c r="BI285" s="472"/>
      <c r="BJ285" s="472"/>
      <c r="BK285" s="472"/>
      <c r="BL285" s="472"/>
    </row>
    <row r="286" spans="23:64" ht="18.95" customHeight="1">
      <c r="W286" s="472"/>
      <c r="X286" s="472"/>
      <c r="Y286" s="472"/>
      <c r="Z286" s="472"/>
      <c r="AA286" s="472"/>
      <c r="AB286" s="472"/>
      <c r="AC286" s="472"/>
      <c r="BG286" s="472"/>
      <c r="BH286" s="472"/>
      <c r="BI286" s="472"/>
      <c r="BJ286" s="472"/>
      <c r="BK286" s="472"/>
      <c r="BL286" s="472"/>
    </row>
    <row r="287" spans="23:64" ht="18.95" customHeight="1">
      <c r="W287" s="472"/>
      <c r="X287" s="472"/>
      <c r="Y287" s="472"/>
      <c r="Z287" s="472"/>
      <c r="AA287" s="472"/>
      <c r="AB287" s="472"/>
      <c r="AC287" s="472"/>
      <c r="BG287" s="472"/>
      <c r="BH287" s="472"/>
      <c r="BI287" s="472"/>
      <c r="BJ287" s="472"/>
      <c r="BK287" s="472"/>
      <c r="BL287" s="472"/>
    </row>
    <row r="288" spans="23:64" ht="18.95" customHeight="1">
      <c r="W288" s="472"/>
      <c r="X288" s="472"/>
      <c r="Y288" s="472"/>
      <c r="Z288" s="472"/>
      <c r="AA288" s="472"/>
      <c r="AB288" s="472"/>
      <c r="AC288" s="472"/>
      <c r="BG288" s="472"/>
      <c r="BH288" s="472"/>
      <c r="BI288" s="472"/>
      <c r="BJ288" s="472"/>
      <c r="BK288" s="472"/>
      <c r="BL288" s="472"/>
    </row>
    <row r="289" spans="23:64" ht="18.95" customHeight="1">
      <c r="W289" s="472"/>
      <c r="X289" s="472"/>
      <c r="Y289" s="472"/>
      <c r="Z289" s="472"/>
      <c r="AA289" s="472"/>
      <c r="AB289" s="472"/>
      <c r="AC289" s="472"/>
      <c r="BG289" s="472"/>
      <c r="BH289" s="472"/>
      <c r="BI289" s="472"/>
      <c r="BJ289" s="472"/>
      <c r="BK289" s="472"/>
      <c r="BL289" s="472"/>
    </row>
    <row r="290" spans="23:64" ht="18.95" customHeight="1">
      <c r="W290" s="472"/>
      <c r="X290" s="472"/>
      <c r="Y290" s="472"/>
      <c r="Z290" s="472"/>
      <c r="AA290" s="472"/>
      <c r="AB290" s="472"/>
      <c r="AC290" s="472"/>
      <c r="BG290" s="472"/>
      <c r="BH290" s="472"/>
      <c r="BI290" s="472"/>
      <c r="BJ290" s="472"/>
      <c r="BK290" s="472"/>
      <c r="BL290" s="472"/>
    </row>
    <row r="291" spans="23:64" ht="18.95" customHeight="1">
      <c r="W291" s="472"/>
      <c r="X291" s="472"/>
      <c r="Y291" s="472"/>
      <c r="Z291" s="472"/>
      <c r="AA291" s="472"/>
      <c r="AB291" s="472"/>
      <c r="AC291" s="472"/>
      <c r="BG291" s="472"/>
      <c r="BH291" s="472"/>
      <c r="BI291" s="472"/>
      <c r="BJ291" s="472"/>
      <c r="BK291" s="472"/>
      <c r="BL291" s="472"/>
    </row>
    <row r="292" spans="23:64" ht="18.95" customHeight="1">
      <c r="W292" s="472"/>
      <c r="X292" s="472"/>
      <c r="Y292" s="472"/>
      <c r="Z292" s="472"/>
      <c r="AA292" s="472"/>
      <c r="AB292" s="472"/>
      <c r="AC292" s="472"/>
      <c r="BG292" s="472"/>
      <c r="BH292" s="472"/>
      <c r="BI292" s="472"/>
      <c r="BJ292" s="472"/>
      <c r="BK292" s="472"/>
      <c r="BL292" s="472"/>
    </row>
    <row r="293" spans="23:64" ht="18.95" customHeight="1">
      <c r="W293" s="472"/>
      <c r="X293" s="472"/>
      <c r="Y293" s="472"/>
      <c r="Z293" s="472"/>
      <c r="AA293" s="472"/>
      <c r="AB293" s="472"/>
      <c r="AC293" s="472"/>
      <c r="BG293" s="472"/>
      <c r="BH293" s="472"/>
      <c r="BI293" s="472"/>
      <c r="BJ293" s="472"/>
      <c r="BK293" s="472"/>
      <c r="BL293" s="472"/>
    </row>
    <row r="294" spans="23:64" ht="18.95" customHeight="1">
      <c r="W294" s="472"/>
      <c r="X294" s="472"/>
      <c r="Y294" s="472"/>
      <c r="Z294" s="472"/>
      <c r="AA294" s="472"/>
      <c r="AB294" s="472"/>
      <c r="AC294" s="472"/>
      <c r="BG294" s="472"/>
      <c r="BH294" s="472"/>
      <c r="BI294" s="472"/>
      <c r="BJ294" s="472"/>
      <c r="BK294" s="472"/>
      <c r="BL294" s="472"/>
    </row>
    <row r="295" spans="23:64" ht="18.95" customHeight="1">
      <c r="W295" s="472"/>
      <c r="X295" s="472"/>
      <c r="Y295" s="472"/>
      <c r="Z295" s="472"/>
      <c r="AA295" s="472"/>
      <c r="AB295" s="472"/>
      <c r="AC295" s="472"/>
      <c r="BG295" s="472"/>
      <c r="BH295" s="472"/>
      <c r="BI295" s="472"/>
      <c r="BJ295" s="472"/>
      <c r="BK295" s="472"/>
      <c r="BL295" s="472"/>
    </row>
    <row r="296" spans="23:64" ht="18.95" customHeight="1">
      <c r="W296" s="472"/>
      <c r="X296" s="472"/>
      <c r="Y296" s="472"/>
      <c r="Z296" s="472"/>
      <c r="AA296" s="472"/>
      <c r="AB296" s="472"/>
      <c r="AC296" s="472"/>
      <c r="BG296" s="472"/>
      <c r="BH296" s="472"/>
      <c r="BI296" s="472"/>
      <c r="BJ296" s="472"/>
      <c r="BK296" s="472"/>
      <c r="BL296" s="472"/>
    </row>
    <row r="297" spans="23:64" ht="18.95" customHeight="1">
      <c r="W297" s="472"/>
      <c r="X297" s="472"/>
      <c r="Y297" s="472"/>
      <c r="Z297" s="472"/>
      <c r="AA297" s="472"/>
      <c r="AB297" s="472"/>
      <c r="AC297" s="472"/>
      <c r="BG297" s="472"/>
      <c r="BH297" s="472"/>
      <c r="BI297" s="472"/>
      <c r="BJ297" s="472"/>
      <c r="BK297" s="472"/>
      <c r="BL297" s="472"/>
    </row>
    <row r="298" spans="23:64" ht="18.95" customHeight="1">
      <c r="W298" s="472"/>
      <c r="X298" s="472"/>
      <c r="Y298" s="472"/>
      <c r="Z298" s="472"/>
      <c r="AA298" s="472"/>
      <c r="AB298" s="472"/>
      <c r="AC298" s="472"/>
      <c r="BG298" s="472"/>
      <c r="BH298" s="472"/>
      <c r="BI298" s="472"/>
      <c r="BJ298" s="472"/>
      <c r="BK298" s="472"/>
      <c r="BL298" s="472"/>
    </row>
    <row r="299" spans="23:64" ht="18.95" customHeight="1">
      <c r="W299" s="472"/>
      <c r="X299" s="472"/>
      <c r="Y299" s="472"/>
      <c r="Z299" s="472"/>
      <c r="AA299" s="472"/>
      <c r="AB299" s="472"/>
      <c r="AC299" s="472"/>
      <c r="BG299" s="472"/>
      <c r="BH299" s="472"/>
      <c r="BI299" s="472"/>
      <c r="BJ299" s="472"/>
      <c r="BK299" s="472"/>
      <c r="BL299" s="472"/>
    </row>
    <row r="300" spans="23:64" ht="18.95" customHeight="1">
      <c r="W300" s="472"/>
      <c r="X300" s="472"/>
      <c r="Y300" s="472"/>
      <c r="Z300" s="472"/>
      <c r="AA300" s="472"/>
      <c r="AB300" s="472"/>
      <c r="AC300" s="472"/>
      <c r="BG300" s="472"/>
      <c r="BH300" s="472"/>
      <c r="BI300" s="472"/>
      <c r="BJ300" s="472"/>
      <c r="BK300" s="472"/>
      <c r="BL300" s="472"/>
    </row>
    <row r="301" spans="23:64" ht="18.95" customHeight="1">
      <c r="W301" s="472"/>
      <c r="X301" s="472"/>
      <c r="Y301" s="472"/>
      <c r="Z301" s="472"/>
      <c r="AA301" s="472"/>
      <c r="AB301" s="472"/>
      <c r="AC301" s="472"/>
      <c r="BG301" s="472"/>
      <c r="BH301" s="472"/>
      <c r="BI301" s="472"/>
      <c r="BJ301" s="472"/>
      <c r="BK301" s="472"/>
      <c r="BL301" s="472"/>
    </row>
    <row r="302" spans="23:64" ht="18.95" customHeight="1">
      <c r="W302" s="472"/>
      <c r="X302" s="472"/>
      <c r="Y302" s="472"/>
      <c r="Z302" s="472"/>
      <c r="AA302" s="472"/>
      <c r="AB302" s="472"/>
      <c r="AC302" s="472"/>
      <c r="BG302" s="472"/>
      <c r="BH302" s="472"/>
      <c r="BI302" s="472"/>
      <c r="BJ302" s="472"/>
      <c r="BK302" s="472"/>
      <c r="BL302" s="472"/>
    </row>
    <row r="303" spans="23:64" ht="18.95" customHeight="1">
      <c r="W303" s="472"/>
      <c r="X303" s="472"/>
      <c r="Y303" s="472"/>
      <c r="Z303" s="472"/>
      <c r="AA303" s="472"/>
      <c r="AB303" s="472"/>
      <c r="AC303" s="472"/>
      <c r="BG303" s="472"/>
      <c r="BH303" s="472"/>
      <c r="BI303" s="472"/>
      <c r="BJ303" s="472"/>
      <c r="BK303" s="472"/>
      <c r="BL303" s="472"/>
    </row>
    <row r="304" spans="23:64" ht="18.95" customHeight="1">
      <c r="W304" s="472"/>
      <c r="X304" s="472"/>
      <c r="Y304" s="472"/>
      <c r="Z304" s="472"/>
      <c r="AA304" s="472"/>
      <c r="AB304" s="472"/>
      <c r="AC304" s="472"/>
      <c r="BG304" s="472"/>
      <c r="BH304" s="472"/>
      <c r="BI304" s="472"/>
      <c r="BJ304" s="472"/>
      <c r="BK304" s="472"/>
      <c r="BL304" s="472"/>
    </row>
    <row r="305" spans="23:64" ht="18.95" customHeight="1">
      <c r="W305" s="472"/>
      <c r="X305" s="472"/>
      <c r="Y305" s="472"/>
      <c r="Z305" s="472"/>
      <c r="AA305" s="472"/>
      <c r="AB305" s="472"/>
      <c r="AC305" s="472"/>
      <c r="BG305" s="472"/>
      <c r="BH305" s="472"/>
      <c r="BI305" s="472"/>
      <c r="BJ305" s="472"/>
      <c r="BK305" s="472"/>
      <c r="BL305" s="472"/>
    </row>
    <row r="306" spans="23:64" ht="18.95" customHeight="1">
      <c r="W306" s="472"/>
      <c r="X306" s="472"/>
      <c r="Y306" s="472"/>
      <c r="Z306" s="472"/>
      <c r="AA306" s="472"/>
      <c r="AB306" s="472"/>
      <c r="AC306" s="472"/>
      <c r="BG306" s="472"/>
      <c r="BH306" s="472"/>
      <c r="BI306" s="472"/>
      <c r="BJ306" s="472"/>
      <c r="BK306" s="472"/>
      <c r="BL306" s="472"/>
    </row>
    <row r="307" spans="23:64" ht="18.95" customHeight="1">
      <c r="W307" s="472"/>
      <c r="X307" s="472"/>
      <c r="Y307" s="472"/>
      <c r="Z307" s="472"/>
      <c r="AA307" s="472"/>
      <c r="AB307" s="472"/>
      <c r="AC307" s="472"/>
      <c r="BG307" s="472"/>
      <c r="BH307" s="472"/>
      <c r="BI307" s="472"/>
      <c r="BJ307" s="472"/>
      <c r="BK307" s="472"/>
      <c r="BL307" s="472"/>
    </row>
    <row r="308" spans="23:64" ht="18.95" customHeight="1">
      <c r="W308" s="472"/>
      <c r="X308" s="472"/>
      <c r="Y308" s="472"/>
      <c r="Z308" s="472"/>
      <c r="AA308" s="472"/>
      <c r="AB308" s="472"/>
      <c r="AC308" s="472"/>
      <c r="BG308" s="472"/>
      <c r="BH308" s="472"/>
      <c r="BI308" s="472"/>
      <c r="BJ308" s="472"/>
      <c r="BK308" s="472"/>
      <c r="BL308" s="472"/>
    </row>
    <row r="309" spans="23:64" ht="18.95" customHeight="1">
      <c r="W309" s="472"/>
      <c r="X309" s="472"/>
      <c r="Y309" s="472"/>
      <c r="Z309" s="472"/>
      <c r="AA309" s="472"/>
      <c r="AB309" s="472"/>
      <c r="AC309" s="472"/>
      <c r="BG309" s="472"/>
      <c r="BH309" s="472"/>
      <c r="BI309" s="472"/>
      <c r="BJ309" s="472"/>
      <c r="BK309" s="472"/>
      <c r="BL309" s="472"/>
    </row>
    <row r="310" spans="23:64" ht="18.95" customHeight="1">
      <c r="W310" s="472"/>
      <c r="X310" s="472"/>
      <c r="Y310" s="472"/>
      <c r="Z310" s="472"/>
      <c r="AA310" s="472"/>
      <c r="AB310" s="472"/>
      <c r="AC310" s="472"/>
      <c r="BG310" s="472"/>
      <c r="BH310" s="472"/>
      <c r="BI310" s="472"/>
      <c r="BJ310" s="472"/>
      <c r="BK310" s="472"/>
      <c r="BL310" s="472"/>
    </row>
    <row r="311" spans="23:64" ht="18.95" customHeight="1">
      <c r="W311" s="472"/>
      <c r="X311" s="472"/>
      <c r="Y311" s="472"/>
      <c r="Z311" s="472"/>
      <c r="AA311" s="472"/>
      <c r="AB311" s="472"/>
      <c r="AC311" s="472"/>
      <c r="BG311" s="472"/>
      <c r="BH311" s="472"/>
      <c r="BI311" s="472"/>
      <c r="BJ311" s="472"/>
      <c r="BK311" s="472"/>
      <c r="BL311" s="472"/>
    </row>
    <row r="312" spans="23:64" ht="18.95" customHeight="1">
      <c r="W312" s="472"/>
      <c r="X312" s="472"/>
      <c r="Y312" s="472"/>
      <c r="Z312" s="472"/>
      <c r="AA312" s="472"/>
      <c r="AB312" s="472"/>
      <c r="AC312" s="472"/>
      <c r="BG312" s="472"/>
      <c r="BH312" s="472"/>
      <c r="BI312" s="472"/>
      <c r="BJ312" s="472"/>
      <c r="BK312" s="472"/>
      <c r="BL312" s="472"/>
    </row>
    <row r="313" spans="23:64" ht="18.95" customHeight="1">
      <c r="W313" s="472"/>
      <c r="X313" s="472"/>
      <c r="Y313" s="472"/>
      <c r="Z313" s="472"/>
      <c r="AA313" s="472"/>
      <c r="AB313" s="472"/>
      <c r="AC313" s="472"/>
      <c r="BG313" s="472"/>
      <c r="BH313" s="472"/>
      <c r="BI313" s="472"/>
      <c r="BJ313" s="472"/>
      <c r="BK313" s="472"/>
      <c r="BL313" s="472"/>
    </row>
    <row r="314" spans="23:64" ht="18.95" customHeight="1">
      <c r="W314" s="472"/>
      <c r="X314" s="472"/>
      <c r="Y314" s="472"/>
      <c r="Z314" s="472"/>
      <c r="AA314" s="472"/>
      <c r="AB314" s="472"/>
      <c r="AC314" s="472"/>
      <c r="BG314" s="472"/>
      <c r="BH314" s="472"/>
      <c r="BI314" s="472"/>
      <c r="BJ314" s="472"/>
      <c r="BK314" s="472"/>
      <c r="BL314" s="472"/>
    </row>
    <row r="315" spans="23:64" ht="18.95" customHeight="1">
      <c r="W315" s="472"/>
      <c r="X315" s="472"/>
      <c r="Y315" s="472"/>
      <c r="Z315" s="472"/>
      <c r="AA315" s="472"/>
      <c r="AB315" s="472"/>
      <c r="AC315" s="472"/>
      <c r="BG315" s="472"/>
      <c r="BH315" s="472"/>
      <c r="BI315" s="472"/>
      <c r="BJ315" s="472"/>
      <c r="BK315" s="472"/>
      <c r="BL315" s="472"/>
    </row>
    <row r="316" spans="23:64" ht="18.95" customHeight="1">
      <c r="W316" s="472"/>
      <c r="X316" s="472"/>
      <c r="Y316" s="472"/>
      <c r="Z316" s="472"/>
      <c r="AA316" s="472"/>
      <c r="AB316" s="472"/>
      <c r="AC316" s="472"/>
      <c r="BG316" s="472"/>
      <c r="BH316" s="472"/>
      <c r="BI316" s="472"/>
      <c r="BJ316" s="472"/>
      <c r="BK316" s="472"/>
      <c r="BL316" s="472"/>
    </row>
    <row r="317" spans="23:64" ht="18.95" customHeight="1">
      <c r="W317" s="472"/>
      <c r="X317" s="472"/>
      <c r="Y317" s="472"/>
      <c r="Z317" s="472"/>
      <c r="AA317" s="472"/>
      <c r="AB317" s="472"/>
      <c r="AC317" s="472"/>
      <c r="BG317" s="472"/>
      <c r="BH317" s="472"/>
      <c r="BI317" s="472"/>
      <c r="BJ317" s="472"/>
      <c r="BK317" s="472"/>
      <c r="BL317" s="472"/>
    </row>
    <row r="318" spans="23:64" ht="18.95" customHeight="1">
      <c r="W318" s="472"/>
      <c r="X318" s="472"/>
      <c r="Y318" s="472"/>
      <c r="Z318" s="472"/>
      <c r="AA318" s="472"/>
      <c r="AB318" s="472"/>
      <c r="AC318" s="472"/>
      <c r="BG318" s="472"/>
      <c r="BH318" s="472"/>
      <c r="BI318" s="472"/>
      <c r="BJ318" s="472"/>
      <c r="BK318" s="472"/>
      <c r="BL318" s="472"/>
    </row>
    <row r="319" spans="23:64" ht="18.95" customHeight="1">
      <c r="W319" s="472"/>
      <c r="X319" s="472"/>
      <c r="Y319" s="472"/>
      <c r="Z319" s="472"/>
      <c r="AA319" s="472"/>
      <c r="AB319" s="472"/>
      <c r="AC319" s="472"/>
      <c r="BG319" s="472"/>
      <c r="BH319" s="472"/>
      <c r="BI319" s="472"/>
      <c r="BJ319" s="472"/>
      <c r="BK319" s="472"/>
      <c r="BL319" s="472"/>
    </row>
    <row r="320" spans="23:64" ht="18.95" customHeight="1">
      <c r="W320" s="472"/>
      <c r="X320" s="472"/>
      <c r="Y320" s="472"/>
      <c r="Z320" s="472"/>
      <c r="AA320" s="472"/>
      <c r="AB320" s="472"/>
      <c r="AC320" s="472"/>
      <c r="BG320" s="472"/>
      <c r="BH320" s="472"/>
      <c r="BI320" s="472"/>
      <c r="BJ320" s="472"/>
      <c r="BK320" s="472"/>
      <c r="BL320" s="472"/>
    </row>
    <row r="321" spans="23:64" ht="18.95" customHeight="1">
      <c r="W321" s="472"/>
      <c r="X321" s="472"/>
      <c r="Y321" s="472"/>
      <c r="Z321" s="472"/>
      <c r="AA321" s="472"/>
      <c r="AB321" s="472"/>
      <c r="AC321" s="472"/>
      <c r="BG321" s="472"/>
      <c r="BH321" s="472"/>
      <c r="BI321" s="472"/>
      <c r="BJ321" s="472"/>
      <c r="BK321" s="472"/>
      <c r="BL321" s="472"/>
    </row>
    <row r="322" spans="23:64" ht="18.95" customHeight="1">
      <c r="W322" s="472"/>
      <c r="X322" s="472"/>
      <c r="Y322" s="472"/>
      <c r="Z322" s="472"/>
      <c r="AA322" s="472"/>
      <c r="AB322" s="472"/>
      <c r="AC322" s="472"/>
      <c r="BG322" s="472"/>
      <c r="BH322" s="472"/>
      <c r="BI322" s="472"/>
      <c r="BJ322" s="472"/>
      <c r="BK322" s="472"/>
      <c r="BL322" s="472"/>
    </row>
    <row r="323" spans="23:64" ht="18.95" customHeight="1">
      <c r="W323" s="472"/>
      <c r="X323" s="472"/>
      <c r="Y323" s="472"/>
      <c r="Z323" s="472"/>
      <c r="AA323" s="472"/>
      <c r="AB323" s="472"/>
      <c r="AC323" s="472"/>
      <c r="BG323" s="472"/>
      <c r="BH323" s="472"/>
      <c r="BI323" s="472"/>
      <c r="BJ323" s="472"/>
      <c r="BK323" s="472"/>
      <c r="BL323" s="472"/>
    </row>
    <row r="324" spans="23:64" ht="18.95" customHeight="1">
      <c r="W324" s="472"/>
      <c r="X324" s="472"/>
      <c r="Y324" s="472"/>
      <c r="Z324" s="472"/>
      <c r="AA324" s="472"/>
      <c r="AB324" s="472"/>
      <c r="AC324" s="472"/>
      <c r="BG324" s="472"/>
      <c r="BH324" s="472"/>
      <c r="BI324" s="472"/>
      <c r="BJ324" s="472"/>
      <c r="BK324" s="472"/>
      <c r="BL324" s="472"/>
    </row>
    <row r="325" spans="23:64" ht="18.95" customHeight="1">
      <c r="W325" s="472"/>
      <c r="X325" s="472"/>
      <c r="Y325" s="472"/>
      <c r="Z325" s="472"/>
      <c r="AA325" s="472"/>
      <c r="AB325" s="472"/>
      <c r="AC325" s="472"/>
      <c r="BG325" s="472"/>
      <c r="BH325" s="472"/>
      <c r="BI325" s="472"/>
      <c r="BJ325" s="472"/>
      <c r="BK325" s="472"/>
      <c r="BL325" s="472"/>
    </row>
    <row r="326" spans="23:64" ht="18.95" customHeight="1">
      <c r="W326" s="472"/>
      <c r="X326" s="472"/>
      <c r="Y326" s="472"/>
      <c r="Z326" s="472"/>
      <c r="AA326" s="472"/>
      <c r="AB326" s="472"/>
      <c r="AC326" s="472"/>
      <c r="BG326" s="472"/>
      <c r="BH326" s="472"/>
      <c r="BI326" s="472"/>
      <c r="BJ326" s="472"/>
      <c r="BK326" s="472"/>
      <c r="BL326" s="472"/>
    </row>
    <row r="327" spans="23:64" ht="18.95" customHeight="1">
      <c r="W327" s="472"/>
      <c r="X327" s="472"/>
      <c r="Y327" s="472"/>
      <c r="Z327" s="472"/>
      <c r="AA327" s="472"/>
      <c r="AB327" s="472"/>
      <c r="AC327" s="472"/>
      <c r="BG327" s="472"/>
      <c r="BH327" s="472"/>
      <c r="BI327" s="472"/>
      <c r="BJ327" s="472"/>
      <c r="BK327" s="472"/>
      <c r="BL327" s="472"/>
    </row>
    <row r="328" spans="23:64" ht="18.95" customHeight="1">
      <c r="W328" s="472"/>
      <c r="X328" s="472"/>
      <c r="Y328" s="472"/>
      <c r="Z328" s="472"/>
      <c r="AA328" s="472"/>
      <c r="AB328" s="472"/>
      <c r="AC328" s="472"/>
      <c r="BG328" s="472"/>
      <c r="BH328" s="472"/>
      <c r="BI328" s="472"/>
      <c r="BJ328" s="472"/>
      <c r="BK328" s="472"/>
      <c r="BL328" s="472"/>
    </row>
    <row r="329" spans="23:64" ht="18.95" customHeight="1">
      <c r="W329" s="472"/>
      <c r="X329" s="472"/>
      <c r="Y329" s="472"/>
      <c r="Z329" s="472"/>
      <c r="AA329" s="472"/>
      <c r="AB329" s="472"/>
      <c r="AC329" s="472"/>
      <c r="BG329" s="472"/>
      <c r="BH329" s="472"/>
      <c r="BI329" s="472"/>
      <c r="BJ329" s="472"/>
      <c r="BK329" s="472"/>
      <c r="BL329" s="472"/>
    </row>
    <row r="330" spans="23:64" ht="18.95" customHeight="1">
      <c r="W330" s="472"/>
      <c r="X330" s="472"/>
      <c r="Y330" s="472"/>
      <c r="Z330" s="472"/>
      <c r="AA330" s="472"/>
      <c r="AB330" s="472"/>
      <c r="AC330" s="472"/>
      <c r="BG330" s="472"/>
      <c r="BH330" s="472"/>
      <c r="BI330" s="472"/>
      <c r="BJ330" s="472"/>
      <c r="BK330" s="472"/>
      <c r="BL330" s="472"/>
    </row>
    <row r="331" spans="23:64" ht="18.95" customHeight="1">
      <c r="W331" s="472"/>
      <c r="X331" s="472"/>
      <c r="Y331" s="472"/>
      <c r="Z331" s="472"/>
      <c r="AA331" s="472"/>
      <c r="AB331" s="472"/>
      <c r="AC331" s="472"/>
      <c r="BG331" s="472"/>
      <c r="BH331" s="472"/>
      <c r="BI331" s="472"/>
      <c r="BJ331" s="472"/>
      <c r="BK331" s="472"/>
      <c r="BL331" s="472"/>
    </row>
    <row r="332" spans="23:64" ht="18.95" customHeight="1">
      <c r="W332" s="472"/>
      <c r="X332" s="472"/>
      <c r="Y332" s="472"/>
      <c r="Z332" s="472"/>
      <c r="AA332" s="472"/>
      <c r="AB332" s="472"/>
      <c r="AC332" s="472"/>
      <c r="BG332" s="472"/>
      <c r="BH332" s="472"/>
      <c r="BI332" s="472"/>
      <c r="BJ332" s="472"/>
      <c r="BK332" s="472"/>
      <c r="BL332" s="472"/>
    </row>
    <row r="333" spans="23:64" ht="18.95" customHeight="1">
      <c r="W333" s="472"/>
      <c r="X333" s="472"/>
      <c r="Y333" s="472"/>
      <c r="Z333" s="472"/>
      <c r="AA333" s="472"/>
      <c r="AB333" s="472"/>
      <c r="AC333" s="472"/>
      <c r="BG333" s="472"/>
      <c r="BH333" s="472"/>
      <c r="BI333" s="472"/>
      <c r="BJ333" s="472"/>
      <c r="BK333" s="472"/>
      <c r="BL333" s="472"/>
    </row>
    <row r="334" spans="23:64" ht="18.95" customHeight="1">
      <c r="W334" s="472"/>
      <c r="X334" s="472"/>
      <c r="Y334" s="472"/>
      <c r="Z334" s="472"/>
      <c r="AA334" s="472"/>
      <c r="AB334" s="472"/>
      <c r="AC334" s="472"/>
      <c r="BG334" s="472"/>
      <c r="BH334" s="472"/>
      <c r="BI334" s="472"/>
      <c r="BJ334" s="472"/>
      <c r="BK334" s="472"/>
      <c r="BL334" s="472"/>
    </row>
    <row r="335" spans="23:64" ht="18.95" customHeight="1">
      <c r="W335" s="472"/>
      <c r="X335" s="472"/>
      <c r="Y335" s="472"/>
      <c r="Z335" s="472"/>
      <c r="AA335" s="472"/>
      <c r="AB335" s="472"/>
      <c r="AC335" s="472"/>
      <c r="BG335" s="472"/>
      <c r="BH335" s="472"/>
      <c r="BI335" s="472"/>
      <c r="BJ335" s="472"/>
      <c r="BK335" s="472"/>
      <c r="BL335" s="472"/>
    </row>
    <row r="336" spans="23:64" ht="18.95" customHeight="1">
      <c r="W336" s="472"/>
      <c r="X336" s="472"/>
      <c r="Y336" s="472"/>
      <c r="Z336" s="472"/>
      <c r="AA336" s="472"/>
      <c r="AB336" s="472"/>
      <c r="AC336" s="472"/>
      <c r="BG336" s="472"/>
      <c r="BH336" s="472"/>
      <c r="BI336" s="472"/>
      <c r="BJ336" s="472"/>
      <c r="BK336" s="472"/>
      <c r="BL336" s="472"/>
    </row>
    <row r="337" spans="23:64" ht="18.95" customHeight="1">
      <c r="W337" s="472"/>
      <c r="X337" s="472"/>
      <c r="Y337" s="472"/>
      <c r="Z337" s="472"/>
      <c r="AA337" s="472"/>
      <c r="AB337" s="472"/>
      <c r="AC337" s="472"/>
      <c r="BG337" s="472"/>
      <c r="BH337" s="472"/>
      <c r="BI337" s="472"/>
      <c r="BJ337" s="472"/>
      <c r="BK337" s="472"/>
      <c r="BL337" s="472"/>
    </row>
    <row r="338" spans="23:64" ht="18.95" customHeight="1">
      <c r="W338" s="472"/>
      <c r="X338" s="472"/>
      <c r="Y338" s="472"/>
      <c r="Z338" s="472"/>
      <c r="AA338" s="472"/>
      <c r="AB338" s="472"/>
      <c r="AC338" s="472"/>
      <c r="BG338" s="472"/>
      <c r="BH338" s="472"/>
      <c r="BI338" s="472"/>
      <c r="BJ338" s="472"/>
      <c r="BK338" s="472"/>
      <c r="BL338" s="472"/>
    </row>
    <row r="339" spans="23:64" ht="18.95" customHeight="1">
      <c r="W339" s="472"/>
      <c r="X339" s="472"/>
      <c r="Y339" s="472"/>
      <c r="Z339" s="472"/>
      <c r="AA339" s="472"/>
      <c r="AB339" s="472"/>
      <c r="AC339" s="472"/>
      <c r="BG339" s="472"/>
      <c r="BH339" s="472"/>
      <c r="BI339" s="472"/>
      <c r="BJ339" s="472"/>
      <c r="BK339" s="472"/>
      <c r="BL339" s="472"/>
    </row>
    <row r="340" spans="23:64" ht="18.95" customHeight="1">
      <c r="W340" s="472"/>
      <c r="X340" s="472"/>
      <c r="Y340" s="472"/>
      <c r="Z340" s="472"/>
      <c r="AA340" s="472"/>
      <c r="AB340" s="472"/>
      <c r="AC340" s="472"/>
      <c r="BG340" s="472"/>
      <c r="BH340" s="472"/>
      <c r="BI340" s="472"/>
      <c r="BJ340" s="472"/>
      <c r="BK340" s="472"/>
      <c r="BL340" s="472"/>
    </row>
    <row r="341" spans="23:64" ht="18.95" customHeight="1">
      <c r="W341" s="472"/>
      <c r="X341" s="472"/>
      <c r="Y341" s="472"/>
      <c r="Z341" s="472"/>
      <c r="AA341" s="472"/>
      <c r="AB341" s="472"/>
      <c r="AC341" s="472"/>
      <c r="BG341" s="472"/>
      <c r="BH341" s="472"/>
      <c r="BI341" s="472"/>
      <c r="BJ341" s="472"/>
      <c r="BK341" s="472"/>
      <c r="BL341" s="472"/>
    </row>
    <row r="342" spans="23:64" ht="18.95" customHeight="1">
      <c r="W342" s="472"/>
      <c r="X342" s="472"/>
      <c r="Y342" s="472"/>
      <c r="Z342" s="472"/>
      <c r="AA342" s="472"/>
      <c r="AB342" s="472"/>
      <c r="AC342" s="472"/>
      <c r="BG342" s="472"/>
      <c r="BH342" s="472"/>
      <c r="BI342" s="472"/>
      <c r="BJ342" s="472"/>
      <c r="BK342" s="472"/>
      <c r="BL342" s="472"/>
    </row>
    <row r="343" spans="23:64" ht="18.95" customHeight="1">
      <c r="W343" s="472"/>
      <c r="X343" s="472"/>
      <c r="Y343" s="472"/>
      <c r="Z343" s="472"/>
      <c r="AA343" s="472"/>
      <c r="AB343" s="472"/>
      <c r="AC343" s="472"/>
      <c r="BG343" s="472"/>
      <c r="BH343" s="472"/>
      <c r="BI343" s="472"/>
      <c r="BJ343" s="472"/>
      <c r="BK343" s="472"/>
      <c r="BL343" s="472"/>
    </row>
    <row r="344" spans="23:64" ht="18.95" customHeight="1">
      <c r="W344" s="472"/>
      <c r="X344" s="472"/>
      <c r="Y344" s="472"/>
      <c r="Z344" s="472"/>
      <c r="AA344" s="472"/>
      <c r="AB344" s="472"/>
      <c r="AC344" s="472"/>
      <c r="BG344" s="472"/>
      <c r="BH344" s="472"/>
      <c r="BI344" s="472"/>
      <c r="BJ344" s="472"/>
      <c r="BK344" s="472"/>
      <c r="BL344" s="472"/>
    </row>
    <row r="345" spans="23:64" ht="18.95" customHeight="1">
      <c r="W345" s="472"/>
      <c r="X345" s="472"/>
      <c r="Y345" s="472"/>
      <c r="Z345" s="472"/>
      <c r="AA345" s="472"/>
      <c r="AB345" s="472"/>
      <c r="AC345" s="472"/>
      <c r="BG345" s="472"/>
      <c r="BH345" s="472"/>
      <c r="BI345" s="472"/>
      <c r="BJ345" s="472"/>
      <c r="BK345" s="472"/>
      <c r="BL345" s="472"/>
    </row>
    <row r="346" spans="23:64" ht="18.95" customHeight="1">
      <c r="W346" s="472"/>
      <c r="X346" s="472"/>
      <c r="Y346" s="472"/>
      <c r="Z346" s="472"/>
      <c r="AA346" s="472"/>
      <c r="AB346" s="472"/>
      <c r="AC346" s="472"/>
      <c r="BG346" s="472"/>
      <c r="BH346" s="472"/>
      <c r="BI346" s="472"/>
      <c r="BJ346" s="472"/>
      <c r="BK346" s="472"/>
      <c r="BL346" s="472"/>
    </row>
    <row r="347" spans="23:64" ht="18.95" customHeight="1">
      <c r="W347" s="472"/>
      <c r="X347" s="472"/>
      <c r="Y347" s="472"/>
      <c r="Z347" s="472"/>
      <c r="AA347" s="472"/>
      <c r="AB347" s="472"/>
      <c r="AC347" s="472"/>
      <c r="BG347" s="472"/>
      <c r="BH347" s="472"/>
      <c r="BI347" s="472"/>
      <c r="BJ347" s="472"/>
      <c r="BK347" s="472"/>
      <c r="BL347" s="472"/>
    </row>
    <row r="348" spans="23:64" ht="18.95" customHeight="1">
      <c r="W348" s="472"/>
      <c r="X348" s="472"/>
      <c r="Y348" s="472"/>
      <c r="Z348" s="472"/>
      <c r="AA348" s="472"/>
      <c r="AB348" s="472"/>
      <c r="AC348" s="472"/>
      <c r="BG348" s="472"/>
      <c r="BH348" s="472"/>
      <c r="BI348" s="472"/>
      <c r="BJ348" s="472"/>
      <c r="BK348" s="472"/>
      <c r="BL348" s="472"/>
    </row>
    <row r="349" spans="23:64" ht="18.95" customHeight="1">
      <c r="W349" s="472"/>
      <c r="X349" s="472"/>
      <c r="Y349" s="472"/>
      <c r="Z349" s="472"/>
      <c r="AA349" s="472"/>
      <c r="AB349" s="472"/>
      <c r="AC349" s="472"/>
      <c r="BG349" s="472"/>
      <c r="BH349" s="472"/>
      <c r="BI349" s="472"/>
      <c r="BJ349" s="472"/>
      <c r="BK349" s="472"/>
      <c r="BL349" s="472"/>
    </row>
    <row r="350" spans="23:64" ht="18.95" customHeight="1">
      <c r="W350" s="472"/>
      <c r="X350" s="472"/>
      <c r="Y350" s="472"/>
      <c r="Z350" s="472"/>
      <c r="AA350" s="472"/>
      <c r="AB350" s="472"/>
      <c r="AC350" s="472"/>
      <c r="BG350" s="472"/>
      <c r="BH350" s="472"/>
      <c r="BI350" s="472"/>
      <c r="BJ350" s="472"/>
      <c r="BK350" s="472"/>
      <c r="BL350" s="472"/>
    </row>
    <row r="351" spans="23:64" ht="18.95" customHeight="1">
      <c r="W351" s="472"/>
      <c r="X351" s="472"/>
      <c r="Y351" s="472"/>
      <c r="Z351" s="472"/>
      <c r="AA351" s="472"/>
      <c r="AB351" s="472"/>
      <c r="AC351" s="472"/>
      <c r="BG351" s="472"/>
      <c r="BH351" s="472"/>
      <c r="BI351" s="472"/>
      <c r="BJ351" s="472"/>
      <c r="BK351" s="472"/>
      <c r="BL351" s="472"/>
    </row>
    <row r="352" spans="23:64" ht="18.95" customHeight="1">
      <c r="W352" s="472"/>
      <c r="X352" s="472"/>
      <c r="Y352" s="472"/>
      <c r="Z352" s="472"/>
      <c r="AA352" s="472"/>
      <c r="AB352" s="472"/>
      <c r="AC352" s="472"/>
      <c r="BG352" s="472"/>
      <c r="BH352" s="472"/>
      <c r="BI352" s="472"/>
      <c r="BJ352" s="472"/>
      <c r="BK352" s="472"/>
      <c r="BL352" s="472"/>
    </row>
    <row r="353" spans="23:64" ht="18.95" customHeight="1">
      <c r="W353" s="472"/>
      <c r="X353" s="472"/>
      <c r="Y353" s="472"/>
      <c r="Z353" s="472"/>
      <c r="AA353" s="472"/>
      <c r="AB353" s="472"/>
      <c r="AC353" s="472"/>
      <c r="BG353" s="472"/>
      <c r="BH353" s="472"/>
      <c r="BI353" s="472"/>
      <c r="BJ353" s="472"/>
      <c r="BK353" s="472"/>
      <c r="BL353" s="472"/>
    </row>
    <row r="354" spans="23:64" ht="18.95" customHeight="1">
      <c r="W354" s="472"/>
      <c r="X354" s="472"/>
      <c r="Y354" s="472"/>
      <c r="Z354" s="472"/>
      <c r="AA354" s="472"/>
      <c r="AB354" s="472"/>
      <c r="AC354" s="472"/>
      <c r="BG354" s="472"/>
      <c r="BH354" s="472"/>
      <c r="BI354" s="472"/>
      <c r="BJ354" s="472"/>
      <c r="BK354" s="472"/>
      <c r="BL354" s="472"/>
    </row>
    <row r="355" spans="23:64" ht="18.95" customHeight="1">
      <c r="W355" s="472"/>
      <c r="X355" s="472"/>
      <c r="Y355" s="472"/>
      <c r="Z355" s="472"/>
      <c r="AA355" s="472"/>
      <c r="AB355" s="472"/>
      <c r="AC355" s="472"/>
      <c r="BG355" s="472"/>
      <c r="BH355" s="472"/>
      <c r="BI355" s="472"/>
      <c r="BJ355" s="472"/>
      <c r="BK355" s="472"/>
      <c r="BL355" s="472"/>
    </row>
    <row r="356" spans="23:64" ht="18.95" customHeight="1">
      <c r="W356" s="472"/>
      <c r="X356" s="472"/>
      <c r="Y356" s="472"/>
      <c r="Z356" s="472"/>
      <c r="AA356" s="472"/>
      <c r="AB356" s="472"/>
      <c r="AC356" s="472"/>
      <c r="BG356" s="472"/>
      <c r="BH356" s="472"/>
      <c r="BI356" s="472"/>
      <c r="BJ356" s="472"/>
      <c r="BK356" s="472"/>
      <c r="BL356" s="472"/>
    </row>
    <row r="357" spans="23:64" ht="18.95" customHeight="1">
      <c r="W357" s="472"/>
      <c r="X357" s="472"/>
      <c r="Y357" s="472"/>
      <c r="Z357" s="472"/>
      <c r="AA357" s="472"/>
      <c r="AB357" s="472"/>
      <c r="AC357" s="472"/>
      <c r="BG357" s="472"/>
      <c r="BH357" s="472"/>
      <c r="BI357" s="472"/>
      <c r="BJ357" s="472"/>
      <c r="BK357" s="472"/>
      <c r="BL357" s="472"/>
    </row>
    <row r="358" spans="23:64" ht="18.95" customHeight="1">
      <c r="W358" s="472"/>
      <c r="X358" s="472"/>
      <c r="Y358" s="472"/>
      <c r="Z358" s="472"/>
      <c r="AA358" s="472"/>
      <c r="AB358" s="472"/>
      <c r="AC358" s="472"/>
      <c r="BG358" s="472"/>
      <c r="BH358" s="472"/>
      <c r="BI358" s="472"/>
      <c r="BJ358" s="472"/>
      <c r="BK358" s="472"/>
      <c r="BL358" s="472"/>
    </row>
    <row r="359" spans="23:64" ht="18.95" customHeight="1">
      <c r="W359" s="472"/>
      <c r="X359" s="472"/>
      <c r="Y359" s="472"/>
      <c r="Z359" s="472"/>
      <c r="AA359" s="472"/>
      <c r="AB359" s="472"/>
      <c r="AC359" s="472"/>
      <c r="BG359" s="472"/>
      <c r="BH359" s="472"/>
      <c r="BI359" s="472"/>
      <c r="BJ359" s="472"/>
      <c r="BK359" s="472"/>
      <c r="BL359" s="472"/>
    </row>
    <row r="360" spans="23:64" ht="18.95" customHeight="1">
      <c r="W360" s="472"/>
      <c r="X360" s="472"/>
      <c r="Y360" s="472"/>
      <c r="Z360" s="472"/>
      <c r="AA360" s="472"/>
      <c r="AB360" s="472"/>
      <c r="AC360" s="472"/>
      <c r="BG360" s="472"/>
      <c r="BH360" s="472"/>
      <c r="BI360" s="472"/>
      <c r="BJ360" s="472"/>
      <c r="BK360" s="472"/>
      <c r="BL360" s="472"/>
    </row>
    <row r="361" spans="23:64" ht="18.95" customHeight="1">
      <c r="W361" s="472"/>
      <c r="X361" s="472"/>
      <c r="Y361" s="472"/>
      <c r="Z361" s="472"/>
      <c r="AA361" s="472"/>
      <c r="AB361" s="472"/>
      <c r="AC361" s="472"/>
      <c r="BG361" s="472"/>
      <c r="BH361" s="472"/>
      <c r="BI361" s="472"/>
      <c r="BJ361" s="472"/>
      <c r="BK361" s="472"/>
      <c r="BL361" s="472"/>
    </row>
    <row r="362" spans="23:64" ht="18.95" customHeight="1">
      <c r="W362" s="472"/>
      <c r="X362" s="472"/>
      <c r="Y362" s="472"/>
      <c r="Z362" s="472"/>
      <c r="AA362" s="472"/>
      <c r="AB362" s="472"/>
      <c r="AC362" s="472"/>
      <c r="BG362" s="472"/>
      <c r="BH362" s="472"/>
      <c r="BI362" s="472"/>
      <c r="BJ362" s="472"/>
      <c r="BK362" s="472"/>
      <c r="BL362" s="472"/>
    </row>
    <row r="363" spans="23:64" ht="18.95" customHeight="1">
      <c r="W363" s="472"/>
      <c r="X363" s="472"/>
      <c r="Y363" s="472"/>
      <c r="Z363" s="472"/>
      <c r="AA363" s="472"/>
      <c r="AB363" s="472"/>
      <c r="AC363" s="472"/>
      <c r="BG363" s="472"/>
      <c r="BH363" s="472"/>
      <c r="BI363" s="472"/>
      <c r="BJ363" s="472"/>
      <c r="BK363" s="472"/>
      <c r="BL363" s="472"/>
    </row>
    <row r="364" spans="23:64" ht="18.95" customHeight="1">
      <c r="W364" s="472"/>
      <c r="X364" s="472"/>
      <c r="Y364" s="472"/>
      <c r="Z364" s="472"/>
      <c r="AA364" s="472"/>
      <c r="AB364" s="472"/>
      <c r="AC364" s="472"/>
      <c r="BG364" s="472"/>
      <c r="BH364" s="472"/>
      <c r="BI364" s="472"/>
      <c r="BJ364" s="472"/>
      <c r="BK364" s="472"/>
      <c r="BL364" s="472"/>
    </row>
    <row r="365" spans="23:64" ht="18.95" customHeight="1">
      <c r="W365" s="472"/>
      <c r="X365" s="472"/>
      <c r="Y365" s="472"/>
      <c r="Z365" s="472"/>
      <c r="AA365" s="472"/>
      <c r="AB365" s="472"/>
      <c r="AC365" s="472"/>
      <c r="BG365" s="472"/>
      <c r="BH365" s="472"/>
      <c r="BI365" s="472"/>
      <c r="BJ365" s="472"/>
      <c r="BK365" s="472"/>
      <c r="BL365" s="472"/>
    </row>
    <row r="366" spans="23:64" ht="18.95" customHeight="1">
      <c r="W366" s="472"/>
      <c r="X366" s="472"/>
      <c r="Y366" s="472"/>
      <c r="Z366" s="472"/>
      <c r="AA366" s="472"/>
      <c r="AB366" s="472"/>
      <c r="AC366" s="472"/>
      <c r="BG366" s="472"/>
      <c r="BH366" s="472"/>
      <c r="BI366" s="472"/>
      <c r="BJ366" s="472"/>
      <c r="BK366" s="472"/>
      <c r="BL366" s="472"/>
    </row>
    <row r="367" spans="23:64" ht="18.95" customHeight="1">
      <c r="W367" s="472"/>
      <c r="X367" s="472"/>
      <c r="Y367" s="472"/>
      <c r="Z367" s="472"/>
      <c r="AA367" s="472"/>
      <c r="AB367" s="472"/>
      <c r="AC367" s="472"/>
      <c r="BG367" s="472"/>
      <c r="BH367" s="472"/>
      <c r="BI367" s="472"/>
      <c r="BJ367" s="472"/>
      <c r="BK367" s="472"/>
      <c r="BL367" s="472"/>
    </row>
    <row r="368" spans="23:64" ht="18.95" customHeight="1">
      <c r="W368" s="472"/>
      <c r="X368" s="472"/>
      <c r="Y368" s="472"/>
      <c r="Z368" s="472"/>
      <c r="AA368" s="472"/>
      <c r="AB368" s="472"/>
      <c r="AC368" s="472"/>
      <c r="BG368" s="472"/>
      <c r="BH368" s="472"/>
      <c r="BI368" s="472"/>
      <c r="BJ368" s="472"/>
      <c r="BK368" s="472"/>
      <c r="BL368" s="472"/>
    </row>
    <row r="369" spans="23:64" ht="18.95" customHeight="1">
      <c r="W369" s="472"/>
      <c r="X369" s="472"/>
      <c r="Y369" s="472"/>
      <c r="Z369" s="472"/>
      <c r="AA369" s="472"/>
      <c r="AB369" s="472"/>
      <c r="AC369" s="472"/>
      <c r="BG369" s="472"/>
      <c r="BH369" s="472"/>
      <c r="BI369" s="472"/>
      <c r="BJ369" s="472"/>
      <c r="BK369" s="472"/>
      <c r="BL369" s="472"/>
    </row>
    <row r="370" spans="23:64" ht="18.95" customHeight="1">
      <c r="W370" s="472"/>
      <c r="X370" s="472"/>
      <c r="Y370" s="472"/>
      <c r="Z370" s="472"/>
      <c r="AA370" s="472"/>
      <c r="AB370" s="472"/>
      <c r="AC370" s="472"/>
      <c r="BG370" s="472"/>
      <c r="BH370" s="472"/>
      <c r="BI370" s="472"/>
      <c r="BJ370" s="472"/>
      <c r="BK370" s="472"/>
      <c r="BL370" s="472"/>
    </row>
    <row r="371" spans="23:64" ht="18.95" customHeight="1">
      <c r="W371" s="472"/>
      <c r="X371" s="472"/>
      <c r="Y371" s="472"/>
      <c r="Z371" s="472"/>
      <c r="AA371" s="472"/>
      <c r="AB371" s="472"/>
      <c r="AC371" s="472"/>
      <c r="BG371" s="472"/>
      <c r="BH371" s="472"/>
      <c r="BI371" s="472"/>
      <c r="BJ371" s="472"/>
      <c r="BK371" s="472"/>
      <c r="BL371" s="472"/>
    </row>
    <row r="372" spans="23:64" ht="18.95" customHeight="1">
      <c r="W372" s="472"/>
      <c r="X372" s="472"/>
      <c r="Y372" s="472"/>
      <c r="Z372" s="472"/>
      <c r="AA372" s="472"/>
      <c r="AB372" s="472"/>
      <c r="AC372" s="472"/>
      <c r="BG372" s="472"/>
      <c r="BH372" s="472"/>
      <c r="BI372" s="472"/>
      <c r="BJ372" s="472"/>
      <c r="BK372" s="472"/>
      <c r="BL372" s="472"/>
    </row>
    <row r="373" spans="23:64" ht="18.95" customHeight="1">
      <c r="W373" s="472"/>
      <c r="X373" s="472"/>
      <c r="Y373" s="472"/>
      <c r="Z373" s="472"/>
      <c r="AA373" s="472"/>
      <c r="AB373" s="472"/>
      <c r="AC373" s="472"/>
      <c r="BG373" s="472"/>
      <c r="BH373" s="472"/>
      <c r="BI373" s="472"/>
      <c r="BJ373" s="472"/>
      <c r="BK373" s="472"/>
      <c r="BL373" s="472"/>
    </row>
    <row r="374" spans="23:64" ht="18.95" customHeight="1">
      <c r="W374" s="472"/>
      <c r="X374" s="472"/>
      <c r="Y374" s="472"/>
      <c r="Z374" s="472"/>
      <c r="AA374" s="472"/>
      <c r="AB374" s="472"/>
      <c r="AC374" s="472"/>
      <c r="BG374" s="472"/>
      <c r="BH374" s="472"/>
      <c r="BI374" s="472"/>
      <c r="BJ374" s="472"/>
      <c r="BK374" s="472"/>
      <c r="BL374" s="472"/>
    </row>
    <row r="375" spans="23:64" ht="18.95" customHeight="1">
      <c r="W375" s="472"/>
      <c r="X375" s="472"/>
      <c r="Y375" s="472"/>
      <c r="Z375" s="472"/>
      <c r="AA375" s="472"/>
      <c r="AB375" s="472"/>
      <c r="AC375" s="472"/>
      <c r="BG375" s="472"/>
      <c r="BH375" s="472"/>
      <c r="BI375" s="472"/>
      <c r="BJ375" s="472"/>
      <c r="BK375" s="472"/>
      <c r="BL375" s="472"/>
    </row>
    <row r="376" spans="23:64" ht="18.95" customHeight="1">
      <c r="W376" s="472"/>
      <c r="X376" s="472"/>
      <c r="Y376" s="472"/>
      <c r="Z376" s="472"/>
      <c r="AA376" s="472"/>
      <c r="AB376" s="472"/>
      <c r="AC376" s="472"/>
      <c r="BG376" s="472"/>
      <c r="BH376" s="472"/>
      <c r="BI376" s="472"/>
      <c r="BJ376" s="472"/>
      <c r="BK376" s="472"/>
      <c r="BL376" s="472"/>
    </row>
    <row r="377" spans="23:64" ht="18.95" customHeight="1">
      <c r="W377" s="472"/>
      <c r="X377" s="472"/>
      <c r="Y377" s="472"/>
      <c r="Z377" s="472"/>
      <c r="AA377" s="472"/>
      <c r="AB377" s="472"/>
      <c r="AC377" s="472"/>
      <c r="BG377" s="472"/>
      <c r="BH377" s="472"/>
      <c r="BI377" s="472"/>
      <c r="BJ377" s="472"/>
      <c r="BK377" s="472"/>
      <c r="BL377" s="472"/>
    </row>
    <row r="378" spans="23:64" ht="18.95" customHeight="1">
      <c r="W378" s="472"/>
      <c r="X378" s="472"/>
      <c r="Y378" s="472"/>
      <c r="Z378" s="472"/>
      <c r="AA378" s="472"/>
      <c r="AB378" s="472"/>
      <c r="AC378" s="472"/>
      <c r="BG378" s="472"/>
      <c r="BH378" s="472"/>
      <c r="BI378" s="472"/>
      <c r="BJ378" s="472"/>
      <c r="BK378" s="472"/>
      <c r="BL378" s="472"/>
    </row>
    <row r="379" spans="23:64" ht="18.95" customHeight="1">
      <c r="W379" s="472"/>
      <c r="X379" s="472"/>
      <c r="Y379" s="472"/>
      <c r="Z379" s="472"/>
      <c r="AA379" s="472"/>
      <c r="AB379" s="472"/>
      <c r="AC379" s="472"/>
      <c r="BG379" s="472"/>
      <c r="BH379" s="472"/>
      <c r="BI379" s="472"/>
      <c r="BJ379" s="472"/>
      <c r="BK379" s="472"/>
      <c r="BL379" s="472"/>
    </row>
    <row r="380" spans="23:64" ht="18.95" customHeight="1">
      <c r="W380" s="472"/>
      <c r="X380" s="472"/>
      <c r="Y380" s="472"/>
      <c r="Z380" s="472"/>
      <c r="AA380" s="472"/>
      <c r="AB380" s="472"/>
      <c r="AC380" s="472"/>
      <c r="BG380" s="472"/>
      <c r="BH380" s="472"/>
      <c r="BI380" s="472"/>
      <c r="BJ380" s="472"/>
      <c r="BK380" s="472"/>
      <c r="BL380" s="472"/>
    </row>
    <row r="381" spans="23:64" ht="18.95" customHeight="1">
      <c r="W381" s="472"/>
      <c r="X381" s="472"/>
      <c r="Y381" s="472"/>
      <c r="Z381" s="472"/>
      <c r="AA381" s="472"/>
      <c r="AB381" s="472"/>
      <c r="AC381" s="472"/>
      <c r="BG381" s="472"/>
      <c r="BH381" s="472"/>
      <c r="BI381" s="472"/>
      <c r="BJ381" s="472"/>
      <c r="BK381" s="472"/>
      <c r="BL381" s="472"/>
    </row>
    <row r="382" spans="23:64" ht="18.95" customHeight="1">
      <c r="W382" s="472"/>
      <c r="X382" s="472"/>
      <c r="Y382" s="472"/>
      <c r="Z382" s="472"/>
      <c r="AA382" s="472"/>
      <c r="AB382" s="472"/>
      <c r="AC382" s="472"/>
      <c r="BG382" s="472"/>
      <c r="BH382" s="472"/>
      <c r="BI382" s="472"/>
      <c r="BJ382" s="472"/>
      <c r="BK382" s="472"/>
      <c r="BL382" s="472"/>
    </row>
    <row r="383" spans="23:64" ht="18.95" customHeight="1">
      <c r="W383" s="472"/>
      <c r="X383" s="472"/>
      <c r="Y383" s="472"/>
      <c r="Z383" s="472"/>
      <c r="AA383" s="472"/>
      <c r="AB383" s="472"/>
      <c r="AC383" s="472"/>
      <c r="BG383" s="472"/>
      <c r="BH383" s="472"/>
      <c r="BI383" s="472"/>
      <c r="BJ383" s="472"/>
      <c r="BK383" s="472"/>
      <c r="BL383" s="472"/>
    </row>
    <row r="384" spans="23:64" ht="18.95" customHeight="1">
      <c r="W384" s="472"/>
      <c r="X384" s="472"/>
      <c r="Y384" s="472"/>
      <c r="Z384" s="472"/>
      <c r="AA384" s="472"/>
      <c r="AB384" s="472"/>
      <c r="AC384" s="472"/>
      <c r="BG384" s="472"/>
      <c r="BH384" s="472"/>
      <c r="BI384" s="472"/>
      <c r="BJ384" s="472"/>
      <c r="BK384" s="472"/>
      <c r="BL384" s="472"/>
    </row>
    <row r="385" spans="23:64" ht="18.95" customHeight="1">
      <c r="W385" s="472"/>
      <c r="X385" s="472"/>
      <c r="Y385" s="472"/>
      <c r="Z385" s="472"/>
      <c r="AA385" s="472"/>
      <c r="AB385" s="472"/>
      <c r="AC385" s="472"/>
      <c r="BG385" s="472"/>
      <c r="BH385" s="472"/>
      <c r="BI385" s="472"/>
      <c r="BJ385" s="472"/>
      <c r="BK385" s="472"/>
      <c r="BL385" s="472"/>
    </row>
    <row r="386" spans="23:64" ht="18.95" customHeight="1">
      <c r="W386" s="472"/>
      <c r="X386" s="472"/>
      <c r="Y386" s="472"/>
      <c r="Z386" s="472"/>
      <c r="AA386" s="472"/>
      <c r="AB386" s="472"/>
      <c r="AC386" s="472"/>
      <c r="BG386" s="472"/>
      <c r="BH386" s="472"/>
      <c r="BI386" s="472"/>
      <c r="BJ386" s="472"/>
      <c r="BK386" s="472"/>
      <c r="BL386" s="472"/>
    </row>
    <row r="387" spans="23:64" ht="18.95" customHeight="1">
      <c r="W387" s="472"/>
      <c r="X387" s="472"/>
      <c r="Y387" s="472"/>
      <c r="Z387" s="472"/>
      <c r="AA387" s="472"/>
      <c r="AB387" s="472"/>
      <c r="AC387" s="472"/>
      <c r="BG387" s="472"/>
      <c r="BH387" s="472"/>
      <c r="BI387" s="472"/>
      <c r="BJ387" s="472"/>
      <c r="BK387" s="472"/>
      <c r="BL387" s="472"/>
    </row>
    <row r="388" spans="23:64" ht="18.95" customHeight="1">
      <c r="W388" s="472"/>
      <c r="X388" s="472"/>
      <c r="Y388" s="472"/>
      <c r="Z388" s="472"/>
      <c r="AA388" s="472"/>
      <c r="AB388" s="472"/>
      <c r="AC388" s="472"/>
      <c r="BG388" s="472"/>
      <c r="BH388" s="472"/>
      <c r="BI388" s="472"/>
      <c r="BJ388" s="472"/>
      <c r="BK388" s="472"/>
      <c r="BL388" s="472"/>
    </row>
    <row r="389" spans="23:64" ht="18.95" customHeight="1">
      <c r="W389" s="472"/>
      <c r="X389" s="472"/>
      <c r="Y389" s="472"/>
      <c r="Z389" s="472"/>
      <c r="AA389" s="472"/>
      <c r="AB389" s="472"/>
      <c r="AC389" s="472"/>
      <c r="BG389" s="472"/>
      <c r="BH389" s="472"/>
      <c r="BI389" s="472"/>
      <c r="BJ389" s="472"/>
      <c r="BK389" s="472"/>
      <c r="BL389" s="472"/>
    </row>
    <row r="390" spans="23:64" ht="18.95" customHeight="1">
      <c r="W390" s="472"/>
      <c r="X390" s="472"/>
      <c r="Y390" s="472"/>
      <c r="Z390" s="472"/>
      <c r="AA390" s="472"/>
      <c r="AB390" s="472"/>
      <c r="AC390" s="472"/>
      <c r="BG390" s="472"/>
      <c r="BH390" s="472"/>
      <c r="BI390" s="472"/>
      <c r="BJ390" s="472"/>
      <c r="BK390" s="472"/>
      <c r="BL390" s="472"/>
    </row>
    <row r="391" spans="23:64" ht="18.95" customHeight="1">
      <c r="W391" s="472"/>
      <c r="X391" s="472"/>
      <c r="Y391" s="472"/>
      <c r="Z391" s="472"/>
      <c r="AA391" s="472"/>
      <c r="AB391" s="472"/>
      <c r="AC391" s="472"/>
      <c r="BG391" s="472"/>
      <c r="BH391" s="472"/>
      <c r="BI391" s="472"/>
      <c r="BJ391" s="472"/>
      <c r="BK391" s="472"/>
      <c r="BL391" s="472"/>
    </row>
    <row r="392" spans="23:64" ht="18.95" customHeight="1">
      <c r="W392" s="472"/>
      <c r="X392" s="472"/>
      <c r="Y392" s="472"/>
      <c r="Z392" s="472"/>
      <c r="AA392" s="472"/>
      <c r="AB392" s="472"/>
      <c r="AC392" s="472"/>
      <c r="BG392" s="472"/>
      <c r="BH392" s="472"/>
      <c r="BI392" s="472"/>
      <c r="BJ392" s="472"/>
      <c r="BK392" s="472"/>
      <c r="BL392" s="472"/>
    </row>
    <row r="393" spans="23:64" ht="18.95" customHeight="1">
      <c r="W393" s="472"/>
      <c r="X393" s="472"/>
      <c r="Y393" s="472"/>
      <c r="Z393" s="472"/>
      <c r="AA393" s="472"/>
      <c r="AB393" s="472"/>
      <c r="AC393" s="472"/>
      <c r="BG393" s="472"/>
      <c r="BH393" s="472"/>
      <c r="BI393" s="472"/>
      <c r="BJ393" s="472"/>
      <c r="BK393" s="472"/>
      <c r="BL393" s="472"/>
    </row>
    <row r="394" spans="23:64" ht="18.95" customHeight="1">
      <c r="W394" s="472"/>
      <c r="X394" s="472"/>
      <c r="Y394" s="472"/>
      <c r="Z394" s="472"/>
      <c r="AA394" s="472"/>
      <c r="AB394" s="472"/>
      <c r="AC394" s="472"/>
      <c r="BG394" s="472"/>
      <c r="BH394" s="472"/>
      <c r="BI394" s="472"/>
      <c r="BJ394" s="472"/>
      <c r="BK394" s="472"/>
      <c r="BL394" s="472"/>
    </row>
    <row r="395" spans="23:64" ht="18.95" customHeight="1">
      <c r="W395" s="472"/>
      <c r="X395" s="472"/>
      <c r="Y395" s="472"/>
      <c r="Z395" s="472"/>
      <c r="AA395" s="472"/>
      <c r="AB395" s="472"/>
      <c r="AC395" s="472"/>
      <c r="BG395" s="472"/>
      <c r="BH395" s="472"/>
      <c r="BI395" s="472"/>
      <c r="BJ395" s="472"/>
      <c r="BK395" s="472"/>
      <c r="BL395" s="472"/>
    </row>
    <row r="396" spans="23:64" ht="18.95" customHeight="1">
      <c r="W396" s="472"/>
      <c r="X396" s="472"/>
      <c r="Y396" s="472"/>
      <c r="Z396" s="472"/>
      <c r="AA396" s="472"/>
      <c r="AB396" s="472"/>
      <c r="AC396" s="472"/>
      <c r="BG396" s="472"/>
      <c r="BH396" s="472"/>
      <c r="BI396" s="472"/>
      <c r="BJ396" s="472"/>
      <c r="BK396" s="472"/>
      <c r="BL396" s="472"/>
    </row>
    <row r="397" spans="23:64" ht="18.95" customHeight="1">
      <c r="W397" s="472"/>
      <c r="X397" s="472"/>
      <c r="Y397" s="472"/>
      <c r="Z397" s="472"/>
      <c r="AA397" s="472"/>
      <c r="AB397" s="472"/>
      <c r="AC397" s="472"/>
      <c r="BG397" s="472"/>
      <c r="BH397" s="472"/>
      <c r="BI397" s="472"/>
      <c r="BJ397" s="472"/>
      <c r="BK397" s="472"/>
      <c r="BL397" s="472"/>
    </row>
    <row r="398" spans="23:64" ht="18.95" customHeight="1">
      <c r="W398" s="472"/>
      <c r="X398" s="472"/>
      <c r="Y398" s="472"/>
      <c r="Z398" s="472"/>
      <c r="AA398" s="472"/>
      <c r="AB398" s="472"/>
      <c r="AC398" s="472"/>
      <c r="BG398" s="472"/>
      <c r="BH398" s="472"/>
      <c r="BI398" s="472"/>
      <c r="BJ398" s="472"/>
      <c r="BK398" s="472"/>
      <c r="BL398" s="472"/>
    </row>
    <row r="399" spans="23:64" ht="18.95" customHeight="1">
      <c r="W399" s="472"/>
      <c r="X399" s="472"/>
      <c r="Y399" s="472"/>
      <c r="Z399" s="472"/>
      <c r="AA399" s="472"/>
      <c r="AB399" s="472"/>
      <c r="AC399" s="472"/>
      <c r="BG399" s="472"/>
      <c r="BH399" s="472"/>
      <c r="BI399" s="472"/>
      <c r="BJ399" s="472"/>
      <c r="BK399" s="472"/>
      <c r="BL399" s="472"/>
    </row>
    <row r="400" spans="23:64" ht="18.95" customHeight="1">
      <c r="W400" s="472"/>
      <c r="X400" s="472"/>
      <c r="Y400" s="472"/>
      <c r="Z400" s="472"/>
      <c r="AA400" s="472"/>
      <c r="AB400" s="472"/>
      <c r="AC400" s="472"/>
      <c r="BG400" s="472"/>
      <c r="BH400" s="472"/>
      <c r="BI400" s="472"/>
      <c r="BJ400" s="472"/>
      <c r="BK400" s="472"/>
      <c r="BL400" s="472"/>
    </row>
    <row r="401" spans="23:64" ht="18.95" customHeight="1">
      <c r="W401" s="472"/>
      <c r="X401" s="472"/>
      <c r="Y401" s="472"/>
      <c r="Z401" s="472"/>
      <c r="AA401" s="472"/>
      <c r="AB401" s="472"/>
      <c r="AC401" s="472"/>
      <c r="BG401" s="472"/>
      <c r="BH401" s="472"/>
      <c r="BI401" s="472"/>
      <c r="BJ401" s="472"/>
      <c r="BK401" s="472"/>
      <c r="BL401" s="472"/>
    </row>
    <row r="402" spans="23:64" ht="18.95" customHeight="1">
      <c r="W402" s="472"/>
      <c r="X402" s="472"/>
      <c r="Y402" s="472"/>
      <c r="Z402" s="472"/>
      <c r="AA402" s="472"/>
      <c r="AB402" s="472"/>
      <c r="AC402" s="472"/>
      <c r="BG402" s="472"/>
      <c r="BH402" s="472"/>
      <c r="BI402" s="472"/>
      <c r="BJ402" s="472"/>
      <c r="BK402" s="472"/>
      <c r="BL402" s="472"/>
    </row>
    <row r="403" spans="23:64" ht="18.95" customHeight="1">
      <c r="W403" s="472"/>
      <c r="X403" s="472"/>
      <c r="Y403" s="472"/>
      <c r="Z403" s="472"/>
      <c r="AA403" s="472"/>
      <c r="AB403" s="472"/>
      <c r="AC403" s="472"/>
      <c r="BG403" s="472"/>
      <c r="BH403" s="472"/>
      <c r="BI403" s="472"/>
      <c r="BJ403" s="472"/>
      <c r="BK403" s="472"/>
      <c r="BL403" s="472"/>
    </row>
    <row r="404" spans="23:64" ht="18.95" customHeight="1">
      <c r="W404" s="472"/>
      <c r="X404" s="472"/>
      <c r="Y404" s="472"/>
      <c r="Z404" s="472"/>
      <c r="AA404" s="472"/>
      <c r="AB404" s="472"/>
      <c r="AC404" s="472"/>
      <c r="BG404" s="472"/>
      <c r="BH404" s="472"/>
      <c r="BI404" s="472"/>
      <c r="BJ404" s="472"/>
      <c r="BK404" s="472"/>
      <c r="BL404" s="472"/>
    </row>
    <row r="405" spans="23:64" ht="18.95" customHeight="1">
      <c r="W405" s="472"/>
      <c r="X405" s="472"/>
      <c r="Y405" s="472"/>
      <c r="Z405" s="472"/>
      <c r="AA405" s="472"/>
      <c r="AB405" s="472"/>
      <c r="AC405" s="472"/>
      <c r="BG405" s="472"/>
      <c r="BH405" s="472"/>
      <c r="BI405" s="472"/>
      <c r="BJ405" s="472"/>
      <c r="BK405" s="472"/>
      <c r="BL405" s="472"/>
    </row>
    <row r="406" spans="23:64" ht="18.95" customHeight="1">
      <c r="W406" s="472"/>
      <c r="X406" s="472"/>
      <c r="Y406" s="472"/>
      <c r="Z406" s="472"/>
      <c r="AA406" s="472"/>
      <c r="AB406" s="472"/>
      <c r="AC406" s="472"/>
      <c r="BG406" s="472"/>
      <c r="BH406" s="472"/>
      <c r="BI406" s="472"/>
      <c r="BJ406" s="472"/>
      <c r="BK406" s="472"/>
      <c r="BL406" s="472"/>
    </row>
    <row r="407" spans="23:64" ht="18.95" customHeight="1">
      <c r="W407" s="472"/>
      <c r="X407" s="472"/>
      <c r="Y407" s="472"/>
      <c r="Z407" s="472"/>
      <c r="AA407" s="472"/>
      <c r="AB407" s="472"/>
      <c r="AC407" s="472"/>
      <c r="BG407" s="472"/>
      <c r="BH407" s="472"/>
      <c r="BI407" s="472"/>
      <c r="BJ407" s="472"/>
      <c r="BK407" s="472"/>
      <c r="BL407" s="472"/>
    </row>
    <row r="408" spans="23:64" ht="18.95" customHeight="1">
      <c r="W408" s="472"/>
      <c r="X408" s="472"/>
      <c r="Y408" s="472"/>
      <c r="Z408" s="472"/>
      <c r="AA408" s="472"/>
      <c r="AB408" s="472"/>
      <c r="AC408" s="472"/>
      <c r="BG408" s="472"/>
      <c r="BH408" s="472"/>
      <c r="BI408" s="472"/>
      <c r="BJ408" s="472"/>
      <c r="BK408" s="472"/>
      <c r="BL408" s="472"/>
    </row>
    <row r="409" spans="23:64" ht="18.95" customHeight="1">
      <c r="W409" s="472"/>
      <c r="X409" s="472"/>
      <c r="Y409" s="472"/>
      <c r="Z409" s="472"/>
      <c r="AA409" s="472"/>
      <c r="AB409" s="472"/>
      <c r="AC409" s="472"/>
      <c r="BG409" s="472"/>
      <c r="BH409" s="472"/>
      <c r="BI409" s="472"/>
      <c r="BJ409" s="472"/>
      <c r="BK409" s="472"/>
      <c r="BL409" s="472"/>
    </row>
    <row r="410" spans="23:64" ht="18.95" customHeight="1">
      <c r="W410" s="472"/>
      <c r="X410" s="472"/>
      <c r="Y410" s="472"/>
      <c r="Z410" s="472"/>
      <c r="AA410" s="472"/>
      <c r="AB410" s="472"/>
      <c r="AC410" s="472"/>
      <c r="BG410" s="472"/>
      <c r="BH410" s="472"/>
      <c r="BI410" s="472"/>
      <c r="BJ410" s="472"/>
      <c r="BK410" s="472"/>
      <c r="BL410" s="472"/>
    </row>
    <row r="411" spans="23:64" ht="18.95" customHeight="1">
      <c r="W411" s="472"/>
      <c r="X411" s="472"/>
      <c r="Y411" s="472"/>
      <c r="Z411" s="472"/>
      <c r="AA411" s="472"/>
      <c r="AB411" s="472"/>
      <c r="AC411" s="472"/>
      <c r="BG411" s="472"/>
      <c r="BH411" s="472"/>
      <c r="BI411" s="472"/>
      <c r="BJ411" s="472"/>
      <c r="BK411" s="472"/>
      <c r="BL411" s="472"/>
    </row>
    <row r="412" spans="23:64" ht="18.95" customHeight="1">
      <c r="W412" s="472"/>
      <c r="X412" s="472"/>
      <c r="Y412" s="472"/>
      <c r="Z412" s="472"/>
      <c r="AA412" s="472"/>
      <c r="AB412" s="472"/>
      <c r="AC412" s="472"/>
      <c r="BG412" s="472"/>
      <c r="BH412" s="472"/>
      <c r="BI412" s="472"/>
      <c r="BJ412" s="472"/>
      <c r="BK412" s="472"/>
      <c r="BL412" s="472"/>
    </row>
    <row r="413" spans="23:64" ht="18.95" customHeight="1">
      <c r="W413" s="472"/>
      <c r="X413" s="472"/>
      <c r="Y413" s="472"/>
      <c r="Z413" s="472"/>
      <c r="AA413" s="472"/>
      <c r="AB413" s="472"/>
      <c r="AC413" s="472"/>
      <c r="BG413" s="472"/>
      <c r="BH413" s="472"/>
      <c r="BI413" s="472"/>
      <c r="BJ413" s="472"/>
      <c r="BK413" s="472"/>
      <c r="BL413" s="472"/>
    </row>
    <row r="414" spans="23:64" ht="18.95" customHeight="1">
      <c r="W414" s="472"/>
      <c r="X414" s="472"/>
      <c r="Y414" s="472"/>
      <c r="Z414" s="472"/>
      <c r="AA414" s="472"/>
      <c r="AB414" s="472"/>
      <c r="AC414" s="472"/>
      <c r="BG414" s="472"/>
      <c r="BH414" s="472"/>
      <c r="BI414" s="472"/>
      <c r="BJ414" s="472"/>
      <c r="BK414" s="472"/>
      <c r="BL414" s="472"/>
    </row>
    <row r="415" spans="23:64" ht="18.95" customHeight="1">
      <c r="W415" s="472"/>
      <c r="X415" s="472"/>
      <c r="Y415" s="472"/>
      <c r="Z415" s="472"/>
      <c r="AA415" s="472"/>
      <c r="AB415" s="472"/>
      <c r="AC415" s="472"/>
      <c r="BG415" s="472"/>
      <c r="BH415" s="472"/>
      <c r="BI415" s="472"/>
      <c r="BJ415" s="472"/>
      <c r="BK415" s="472"/>
      <c r="BL415" s="472"/>
    </row>
    <row r="416" spans="23:64" ht="18.95" customHeight="1">
      <c r="W416" s="472"/>
      <c r="X416" s="472"/>
      <c r="Y416" s="472"/>
      <c r="Z416" s="472"/>
      <c r="AA416" s="472"/>
      <c r="AB416" s="472"/>
      <c r="AC416" s="472"/>
      <c r="BG416" s="472"/>
      <c r="BH416" s="472"/>
      <c r="BI416" s="472"/>
      <c r="BJ416" s="472"/>
      <c r="BK416" s="472"/>
      <c r="BL416" s="472"/>
    </row>
    <row r="417" spans="23:64" ht="18.95" customHeight="1">
      <c r="W417" s="472"/>
      <c r="X417" s="472"/>
      <c r="Y417" s="472"/>
      <c r="Z417" s="472"/>
      <c r="AA417" s="472"/>
      <c r="AB417" s="472"/>
      <c r="AC417" s="472"/>
      <c r="BG417" s="472"/>
      <c r="BH417" s="472"/>
      <c r="BI417" s="472"/>
      <c r="BJ417" s="472"/>
      <c r="BK417" s="472"/>
      <c r="BL417" s="472"/>
    </row>
    <row r="418" spans="23:64" ht="18.95" customHeight="1">
      <c r="W418" s="472"/>
      <c r="X418" s="472"/>
      <c r="Y418" s="472"/>
      <c r="Z418" s="472"/>
      <c r="AA418" s="472"/>
      <c r="AB418" s="472"/>
      <c r="AC418" s="472"/>
      <c r="BG418" s="472"/>
      <c r="BH418" s="472"/>
      <c r="BI418" s="472"/>
      <c r="BJ418" s="472"/>
      <c r="BK418" s="472"/>
      <c r="BL418" s="472"/>
    </row>
    <row r="419" spans="23:64" ht="18.95" customHeight="1">
      <c r="W419" s="472"/>
      <c r="X419" s="472"/>
      <c r="Y419" s="472"/>
      <c r="Z419" s="472"/>
      <c r="AA419" s="472"/>
      <c r="AB419" s="472"/>
      <c r="AC419" s="472"/>
      <c r="BG419" s="472"/>
      <c r="BH419" s="472"/>
      <c r="BI419" s="472"/>
      <c r="BJ419" s="472"/>
      <c r="BK419" s="472"/>
      <c r="BL419" s="472"/>
    </row>
    <row r="420" spans="23:64" ht="18.95" customHeight="1">
      <c r="W420" s="472"/>
      <c r="X420" s="472"/>
      <c r="Y420" s="472"/>
      <c r="Z420" s="472"/>
      <c r="AA420" s="472"/>
      <c r="AB420" s="472"/>
      <c r="AC420" s="472"/>
      <c r="BG420" s="472"/>
      <c r="BH420" s="472"/>
      <c r="BI420" s="472"/>
      <c r="BJ420" s="472"/>
      <c r="BK420" s="472"/>
      <c r="BL420" s="472"/>
    </row>
    <row r="421" spans="23:64" ht="18.95" customHeight="1">
      <c r="W421" s="472"/>
      <c r="X421" s="472"/>
      <c r="Y421" s="472"/>
      <c r="Z421" s="472"/>
      <c r="AA421" s="472"/>
      <c r="AB421" s="472"/>
      <c r="AC421" s="472"/>
      <c r="BG421" s="472"/>
      <c r="BH421" s="472"/>
      <c r="BI421" s="472"/>
      <c r="BJ421" s="472"/>
      <c r="BK421" s="472"/>
      <c r="BL421" s="472"/>
    </row>
    <row r="422" spans="23:64" ht="18.95" customHeight="1">
      <c r="W422" s="472"/>
      <c r="X422" s="472"/>
      <c r="Y422" s="472"/>
      <c r="Z422" s="472"/>
      <c r="AA422" s="472"/>
      <c r="AB422" s="472"/>
      <c r="AC422" s="472"/>
      <c r="BG422" s="472"/>
      <c r="BH422" s="472"/>
      <c r="BI422" s="472"/>
      <c r="BJ422" s="472"/>
      <c r="BK422" s="472"/>
      <c r="BL422" s="472"/>
    </row>
    <row r="423" spans="23:64" ht="18.95" customHeight="1">
      <c r="W423" s="472"/>
      <c r="X423" s="472"/>
      <c r="Y423" s="472"/>
      <c r="Z423" s="472"/>
      <c r="AA423" s="472"/>
      <c r="AB423" s="472"/>
      <c r="AC423" s="472"/>
      <c r="BG423" s="472"/>
      <c r="BH423" s="472"/>
      <c r="BI423" s="472"/>
      <c r="BJ423" s="472"/>
      <c r="BK423" s="472"/>
      <c r="BL423" s="472"/>
    </row>
    <row r="424" spans="23:64" ht="18.95" customHeight="1">
      <c r="W424" s="472"/>
      <c r="X424" s="472"/>
      <c r="Y424" s="472"/>
      <c r="Z424" s="472"/>
      <c r="AA424" s="472"/>
      <c r="AB424" s="472"/>
      <c r="AC424" s="472"/>
      <c r="BG424" s="472"/>
      <c r="BH424" s="472"/>
      <c r="BI424" s="472"/>
      <c r="BJ424" s="472"/>
      <c r="BK424" s="472"/>
      <c r="BL424" s="472"/>
    </row>
    <row r="425" spans="23:64" ht="18.95" customHeight="1">
      <c r="W425" s="472"/>
      <c r="X425" s="472"/>
      <c r="Y425" s="472"/>
      <c r="Z425" s="472"/>
      <c r="AA425" s="472"/>
      <c r="AB425" s="472"/>
      <c r="AC425" s="472"/>
      <c r="BG425" s="472"/>
      <c r="BH425" s="472"/>
      <c r="BI425" s="472"/>
      <c r="BJ425" s="472"/>
      <c r="BK425" s="472"/>
      <c r="BL425" s="472"/>
    </row>
    <row r="426" spans="23:64" ht="18.95" customHeight="1">
      <c r="W426" s="472"/>
      <c r="X426" s="472"/>
      <c r="Y426" s="472"/>
      <c r="Z426" s="472"/>
      <c r="AA426" s="472"/>
      <c r="AB426" s="472"/>
      <c r="AC426" s="472"/>
      <c r="BG426" s="472"/>
      <c r="BH426" s="472"/>
      <c r="BI426" s="472"/>
      <c r="BJ426" s="472"/>
      <c r="BK426" s="472"/>
      <c r="BL426" s="472"/>
    </row>
    <row r="427" spans="23:64" ht="18.95" customHeight="1">
      <c r="W427" s="472"/>
      <c r="X427" s="472"/>
      <c r="Y427" s="472"/>
      <c r="Z427" s="472"/>
      <c r="AA427" s="472"/>
      <c r="AB427" s="472"/>
      <c r="AC427" s="472"/>
      <c r="BG427" s="472"/>
      <c r="BH427" s="472"/>
      <c r="BI427" s="472"/>
      <c r="BJ427" s="472"/>
      <c r="BK427" s="472"/>
      <c r="BL427" s="472"/>
    </row>
    <row r="428" spans="23:64" ht="18.95" customHeight="1">
      <c r="W428" s="472"/>
      <c r="X428" s="472"/>
      <c r="Y428" s="472"/>
      <c r="Z428" s="472"/>
      <c r="AA428" s="472"/>
      <c r="AB428" s="472"/>
      <c r="AC428" s="472"/>
      <c r="BG428" s="472"/>
      <c r="BH428" s="472"/>
      <c r="BI428" s="472"/>
      <c r="BJ428" s="472"/>
      <c r="BK428" s="472"/>
      <c r="BL428" s="472"/>
    </row>
    <row r="429" spans="23:64" ht="18.95" customHeight="1">
      <c r="W429" s="472"/>
      <c r="X429" s="472"/>
      <c r="Y429" s="472"/>
      <c r="Z429" s="472"/>
      <c r="AA429" s="472"/>
      <c r="AB429" s="472"/>
      <c r="AC429" s="472"/>
      <c r="BG429" s="472"/>
      <c r="BH429" s="472"/>
      <c r="BI429" s="472"/>
      <c r="BJ429" s="472"/>
      <c r="BK429" s="472"/>
      <c r="BL429" s="472"/>
    </row>
    <row r="430" spans="23:64" ht="18.95" customHeight="1">
      <c r="W430" s="472"/>
      <c r="X430" s="472"/>
      <c r="Y430" s="472"/>
      <c r="Z430" s="472"/>
      <c r="AA430" s="472"/>
      <c r="AB430" s="472"/>
      <c r="AC430" s="472"/>
      <c r="BG430" s="472"/>
      <c r="BH430" s="472"/>
      <c r="BI430" s="472"/>
      <c r="BJ430" s="472"/>
      <c r="BK430" s="472"/>
      <c r="BL430" s="472"/>
    </row>
    <row r="431" spans="23:64" ht="18.95" customHeight="1">
      <c r="W431" s="472"/>
      <c r="X431" s="472"/>
      <c r="Y431" s="472"/>
      <c r="Z431" s="472"/>
      <c r="AA431" s="472"/>
      <c r="AB431" s="472"/>
      <c r="AC431" s="472"/>
      <c r="BG431" s="472"/>
      <c r="BH431" s="472"/>
      <c r="BI431" s="472"/>
      <c r="BJ431" s="472"/>
      <c r="BK431" s="472"/>
      <c r="BL431" s="472"/>
    </row>
    <row r="432" spans="23:64" ht="18.95" customHeight="1">
      <c r="W432" s="472"/>
      <c r="X432" s="472"/>
      <c r="Y432" s="472"/>
      <c r="Z432" s="472"/>
      <c r="AA432" s="472"/>
      <c r="AB432" s="472"/>
      <c r="AC432" s="472"/>
      <c r="BG432" s="472"/>
      <c r="BH432" s="472"/>
      <c r="BI432" s="472"/>
      <c r="BJ432" s="472"/>
      <c r="BK432" s="472"/>
      <c r="BL432" s="472"/>
    </row>
    <row r="433" spans="23:64" ht="18.95" customHeight="1">
      <c r="W433" s="472"/>
      <c r="X433" s="472"/>
      <c r="Y433" s="472"/>
      <c r="Z433" s="472"/>
      <c r="AA433" s="472"/>
      <c r="AB433" s="472"/>
      <c r="AC433" s="472"/>
      <c r="BG433" s="472"/>
      <c r="BH433" s="472"/>
      <c r="BI433" s="472"/>
      <c r="BJ433" s="472"/>
      <c r="BK433" s="472"/>
      <c r="BL433" s="472"/>
    </row>
    <row r="434" spans="23:64" ht="18.95" customHeight="1">
      <c r="W434" s="472"/>
      <c r="X434" s="472"/>
      <c r="Y434" s="472"/>
      <c r="Z434" s="472"/>
      <c r="AA434" s="472"/>
      <c r="AB434" s="472"/>
      <c r="AC434" s="472"/>
      <c r="BG434" s="472"/>
      <c r="BH434" s="472"/>
      <c r="BI434" s="472"/>
      <c r="BJ434" s="472"/>
      <c r="BK434" s="472"/>
      <c r="BL434" s="472"/>
    </row>
    <row r="435" spans="23:64" ht="18.95" customHeight="1">
      <c r="W435" s="472"/>
      <c r="X435" s="472"/>
      <c r="Y435" s="472"/>
      <c r="Z435" s="472"/>
      <c r="AA435" s="472"/>
      <c r="AB435" s="472"/>
      <c r="AC435" s="472"/>
      <c r="BG435" s="472"/>
      <c r="BH435" s="472"/>
      <c r="BI435" s="472"/>
      <c r="BJ435" s="472"/>
      <c r="BK435" s="472"/>
      <c r="BL435" s="472"/>
    </row>
    <row r="436" spans="23:64" ht="18.95" customHeight="1">
      <c r="W436" s="472"/>
      <c r="X436" s="472"/>
      <c r="Y436" s="472"/>
      <c r="Z436" s="472"/>
      <c r="AA436" s="472"/>
      <c r="AB436" s="472"/>
      <c r="AC436" s="472"/>
      <c r="BG436" s="472"/>
      <c r="BH436" s="472"/>
      <c r="BI436" s="472"/>
      <c r="BJ436" s="472"/>
      <c r="BK436" s="472"/>
      <c r="BL436" s="472"/>
    </row>
    <row r="437" spans="23:64" ht="18.95" customHeight="1">
      <c r="W437" s="472"/>
      <c r="X437" s="472"/>
      <c r="Y437" s="472"/>
      <c r="Z437" s="472"/>
      <c r="AA437" s="472"/>
      <c r="AB437" s="472"/>
      <c r="AC437" s="472"/>
      <c r="BG437" s="472"/>
      <c r="BH437" s="472"/>
      <c r="BI437" s="472"/>
      <c r="BJ437" s="472"/>
      <c r="BK437" s="472"/>
      <c r="BL437" s="472"/>
    </row>
    <row r="438" spans="23:64" ht="18.95" customHeight="1">
      <c r="W438" s="472"/>
      <c r="X438" s="472"/>
      <c r="Y438" s="472"/>
      <c r="Z438" s="472"/>
      <c r="AA438" s="472"/>
      <c r="AB438" s="472"/>
      <c r="AC438" s="472"/>
      <c r="BG438" s="472"/>
      <c r="BH438" s="472"/>
      <c r="BI438" s="472"/>
      <c r="BJ438" s="472"/>
      <c r="BK438" s="472"/>
      <c r="BL438" s="472"/>
    </row>
    <row r="439" spans="23:64" ht="18.95" customHeight="1">
      <c r="W439" s="472"/>
      <c r="X439" s="472"/>
      <c r="Y439" s="472"/>
      <c r="Z439" s="472"/>
      <c r="AA439" s="472"/>
      <c r="AB439" s="472"/>
      <c r="AC439" s="472"/>
      <c r="BG439" s="472"/>
      <c r="BH439" s="472"/>
      <c r="BI439" s="472"/>
      <c r="BJ439" s="472"/>
      <c r="BK439" s="472"/>
      <c r="BL439" s="472"/>
    </row>
    <row r="440" spans="23:64" ht="18.95" customHeight="1">
      <c r="W440" s="472"/>
      <c r="X440" s="472"/>
      <c r="Y440" s="472"/>
      <c r="Z440" s="472"/>
      <c r="AA440" s="472"/>
      <c r="AB440" s="472"/>
      <c r="AC440" s="472"/>
      <c r="BG440" s="472"/>
      <c r="BH440" s="472"/>
      <c r="BI440" s="472"/>
      <c r="BJ440" s="472"/>
      <c r="BK440" s="472"/>
      <c r="BL440" s="472"/>
    </row>
    <row r="441" spans="23:64" ht="18.95" customHeight="1">
      <c r="W441" s="472"/>
      <c r="X441" s="472"/>
      <c r="Y441" s="472"/>
      <c r="Z441" s="472"/>
      <c r="AA441" s="472"/>
      <c r="AB441" s="472"/>
      <c r="AC441" s="472"/>
      <c r="BG441" s="472"/>
      <c r="BH441" s="472"/>
      <c r="BI441" s="472"/>
      <c r="BJ441" s="472"/>
      <c r="BK441" s="472"/>
      <c r="BL441" s="472"/>
    </row>
    <row r="442" spans="23:64" ht="18.95" customHeight="1">
      <c r="W442" s="472"/>
      <c r="X442" s="472"/>
      <c r="Y442" s="472"/>
      <c r="Z442" s="472"/>
      <c r="AA442" s="472"/>
      <c r="AB442" s="472"/>
      <c r="AC442" s="472"/>
      <c r="BG442" s="472"/>
      <c r="BH442" s="472"/>
      <c r="BI442" s="472"/>
      <c r="BJ442" s="472"/>
      <c r="BK442" s="472"/>
      <c r="BL442" s="472"/>
    </row>
    <row r="443" spans="23:64" ht="18.95" customHeight="1">
      <c r="W443" s="472"/>
      <c r="X443" s="472"/>
      <c r="Y443" s="472"/>
      <c r="Z443" s="472"/>
      <c r="AA443" s="472"/>
      <c r="AB443" s="472"/>
      <c r="AC443" s="472"/>
      <c r="BG443" s="472"/>
      <c r="BH443" s="472"/>
      <c r="BI443" s="472"/>
      <c r="BJ443" s="472"/>
      <c r="BK443" s="472"/>
      <c r="BL443" s="472"/>
    </row>
    <row r="444" spans="23:64" ht="18.95" customHeight="1">
      <c r="W444" s="472"/>
      <c r="X444" s="472"/>
      <c r="Y444" s="472"/>
      <c r="Z444" s="472"/>
      <c r="AA444" s="472"/>
      <c r="AB444" s="472"/>
      <c r="AC444" s="472"/>
      <c r="BG444" s="472"/>
      <c r="BH444" s="472"/>
      <c r="BI444" s="472"/>
      <c r="BJ444" s="472"/>
      <c r="BK444" s="472"/>
      <c r="BL444" s="472"/>
    </row>
    <row r="445" spans="23:64" ht="18.95" customHeight="1">
      <c r="W445" s="472"/>
      <c r="X445" s="472"/>
      <c r="Y445" s="472"/>
      <c r="Z445" s="472"/>
      <c r="AA445" s="472"/>
      <c r="AB445" s="472"/>
      <c r="AC445" s="472"/>
      <c r="BG445" s="472"/>
      <c r="BH445" s="472"/>
      <c r="BI445" s="472"/>
      <c r="BJ445" s="472"/>
      <c r="BK445" s="472"/>
      <c r="BL445" s="472"/>
    </row>
    <row r="446" spans="23:64" ht="18.95" customHeight="1">
      <c r="W446" s="472"/>
      <c r="X446" s="472"/>
      <c r="Y446" s="472"/>
      <c r="Z446" s="472"/>
      <c r="AA446" s="472"/>
      <c r="AB446" s="472"/>
      <c r="AC446" s="472"/>
      <c r="BG446" s="472"/>
      <c r="BH446" s="472"/>
      <c r="BI446" s="472"/>
      <c r="BJ446" s="472"/>
      <c r="BK446" s="472"/>
      <c r="BL446" s="472"/>
    </row>
    <row r="447" spans="23:64" ht="18.95" customHeight="1">
      <c r="W447" s="472"/>
      <c r="X447" s="472"/>
      <c r="Y447" s="472"/>
      <c r="Z447" s="472"/>
      <c r="AA447" s="472"/>
      <c r="AB447" s="472"/>
      <c r="AC447" s="472"/>
      <c r="BG447" s="472"/>
      <c r="BH447" s="472"/>
      <c r="BI447" s="472"/>
      <c r="BJ447" s="472"/>
      <c r="BK447" s="472"/>
      <c r="BL447" s="472"/>
    </row>
    <row r="448" spans="23:64" ht="18.95" customHeight="1">
      <c r="W448" s="472"/>
      <c r="X448" s="472"/>
      <c r="Y448" s="472"/>
      <c r="Z448" s="472"/>
      <c r="AA448" s="472"/>
      <c r="AB448" s="472"/>
      <c r="AC448" s="472"/>
      <c r="BG448" s="472"/>
      <c r="BH448" s="472"/>
      <c r="BI448" s="472"/>
      <c r="BJ448" s="472"/>
      <c r="BK448" s="472"/>
      <c r="BL448" s="472"/>
    </row>
    <row r="449" spans="23:64" ht="18.95" customHeight="1">
      <c r="W449" s="472"/>
      <c r="X449" s="472"/>
      <c r="Y449" s="472"/>
      <c r="Z449" s="472"/>
      <c r="AA449" s="472"/>
      <c r="AB449" s="472"/>
      <c r="AC449" s="472"/>
      <c r="BG449" s="472"/>
      <c r="BH449" s="472"/>
      <c r="BI449" s="472"/>
      <c r="BJ449" s="472"/>
      <c r="BK449" s="472"/>
      <c r="BL449" s="472"/>
    </row>
    <row r="450" spans="23:64" ht="18.95" customHeight="1">
      <c r="W450" s="472"/>
      <c r="X450" s="472"/>
      <c r="Y450" s="472"/>
      <c r="Z450" s="472"/>
      <c r="AA450" s="472"/>
      <c r="AB450" s="472"/>
      <c r="AC450" s="472"/>
      <c r="BG450" s="472"/>
      <c r="BH450" s="472"/>
      <c r="BI450" s="472"/>
      <c r="BJ450" s="472"/>
      <c r="BK450" s="472"/>
      <c r="BL450" s="472"/>
    </row>
    <row r="451" spans="23:64" ht="18.95" customHeight="1">
      <c r="W451" s="472"/>
      <c r="X451" s="472"/>
      <c r="Y451" s="472"/>
      <c r="Z451" s="472"/>
      <c r="AA451" s="472"/>
      <c r="AB451" s="472"/>
      <c r="AC451" s="472"/>
      <c r="BG451" s="472"/>
      <c r="BH451" s="472"/>
      <c r="BI451" s="472"/>
      <c r="BJ451" s="472"/>
      <c r="BK451" s="472"/>
      <c r="BL451" s="472"/>
    </row>
    <row r="452" spans="23:64" ht="18.95" customHeight="1">
      <c r="W452" s="472"/>
      <c r="X452" s="472"/>
      <c r="Y452" s="472"/>
      <c r="Z452" s="472"/>
      <c r="AA452" s="472"/>
      <c r="AB452" s="472"/>
      <c r="AC452" s="472"/>
      <c r="BG452" s="472"/>
      <c r="BH452" s="472"/>
      <c r="BI452" s="472"/>
      <c r="BJ452" s="472"/>
      <c r="BK452" s="472"/>
      <c r="BL452" s="472"/>
    </row>
    <row r="453" spans="23:64" ht="18.95" customHeight="1">
      <c r="W453" s="472"/>
      <c r="X453" s="472"/>
      <c r="Y453" s="472"/>
      <c r="Z453" s="472"/>
      <c r="AA453" s="472"/>
      <c r="AB453" s="472"/>
      <c r="AC453" s="472"/>
      <c r="BG453" s="472"/>
      <c r="BH453" s="472"/>
      <c r="BI453" s="472"/>
      <c r="BJ453" s="472"/>
      <c r="BK453" s="472"/>
      <c r="BL453" s="472"/>
    </row>
    <row r="454" spans="23:64" ht="18.95" customHeight="1">
      <c r="W454" s="472"/>
      <c r="X454" s="472"/>
      <c r="Y454" s="472"/>
      <c r="Z454" s="472"/>
      <c r="AA454" s="472"/>
      <c r="AB454" s="472"/>
      <c r="AC454" s="472"/>
      <c r="BG454" s="472"/>
      <c r="BH454" s="472"/>
      <c r="BI454" s="472"/>
      <c r="BJ454" s="472"/>
      <c r="BK454" s="472"/>
      <c r="BL454" s="472"/>
    </row>
    <row r="455" spans="23:64" ht="18.95" customHeight="1">
      <c r="W455" s="472"/>
      <c r="X455" s="472"/>
      <c r="Y455" s="472"/>
      <c r="Z455" s="472"/>
      <c r="AA455" s="472"/>
      <c r="AB455" s="472"/>
      <c r="AC455" s="472"/>
      <c r="BG455" s="472"/>
      <c r="BH455" s="472"/>
      <c r="BI455" s="472"/>
      <c r="BJ455" s="472"/>
      <c r="BK455" s="472"/>
      <c r="BL455" s="472"/>
    </row>
    <row r="456" spans="23:64" ht="18.95" customHeight="1">
      <c r="W456" s="472"/>
      <c r="X456" s="472"/>
      <c r="Y456" s="472"/>
      <c r="Z456" s="472"/>
      <c r="AA456" s="472"/>
      <c r="AB456" s="472"/>
      <c r="AC456" s="472"/>
      <c r="BG456" s="472"/>
      <c r="BH456" s="472"/>
      <c r="BI456" s="472"/>
      <c r="BJ456" s="472"/>
      <c r="BK456" s="472"/>
      <c r="BL456" s="472"/>
    </row>
    <row r="457" spans="23:64" ht="18.95" customHeight="1">
      <c r="W457" s="472"/>
      <c r="X457" s="472"/>
      <c r="Y457" s="472"/>
      <c r="Z457" s="472"/>
      <c r="AA457" s="472"/>
      <c r="AB457" s="472"/>
      <c r="AC457" s="472"/>
      <c r="BG457" s="472"/>
      <c r="BH457" s="472"/>
      <c r="BI457" s="472"/>
      <c r="BJ457" s="472"/>
      <c r="BK457" s="472"/>
      <c r="BL457" s="472"/>
    </row>
    <row r="458" spans="23:64" ht="18.95" customHeight="1">
      <c r="W458" s="472"/>
      <c r="X458" s="472"/>
      <c r="Y458" s="472"/>
      <c r="Z458" s="472"/>
      <c r="AA458" s="472"/>
      <c r="AB458" s="472"/>
      <c r="AC458" s="472"/>
      <c r="BG458" s="472"/>
      <c r="BH458" s="472"/>
      <c r="BI458" s="472"/>
      <c r="BJ458" s="472"/>
      <c r="BK458" s="472"/>
      <c r="BL458" s="472"/>
    </row>
    <row r="459" spans="23:64" ht="18.95" customHeight="1">
      <c r="W459" s="472"/>
      <c r="X459" s="472"/>
      <c r="Y459" s="472"/>
      <c r="Z459" s="472"/>
      <c r="AA459" s="472"/>
      <c r="AB459" s="472"/>
      <c r="AC459" s="472"/>
      <c r="BG459" s="472"/>
      <c r="BH459" s="472"/>
      <c r="BI459" s="472"/>
      <c r="BJ459" s="472"/>
      <c r="BK459" s="472"/>
      <c r="BL459" s="472"/>
    </row>
    <row r="460" spans="23:64" ht="18.95" customHeight="1">
      <c r="W460" s="472"/>
      <c r="X460" s="472"/>
      <c r="Y460" s="472"/>
      <c r="Z460" s="472"/>
      <c r="AA460" s="472"/>
      <c r="AB460" s="472"/>
      <c r="AC460" s="472"/>
      <c r="BG460" s="472"/>
      <c r="BH460" s="472"/>
      <c r="BI460" s="472"/>
      <c r="BJ460" s="472"/>
      <c r="BK460" s="472"/>
      <c r="BL460" s="472"/>
    </row>
    <row r="461" spans="23:64" ht="18.95" customHeight="1">
      <c r="W461" s="472"/>
      <c r="X461" s="472"/>
      <c r="Y461" s="472"/>
      <c r="Z461" s="472"/>
      <c r="AA461" s="472"/>
      <c r="AB461" s="472"/>
      <c r="AC461" s="472"/>
      <c r="BG461" s="472"/>
      <c r="BH461" s="472"/>
      <c r="BI461" s="472"/>
      <c r="BJ461" s="472"/>
      <c r="BK461" s="472"/>
      <c r="BL461" s="472"/>
    </row>
  </sheetData>
  <autoFilter ref="A10:GK112">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101" t="s">
        <v>4144</v>
      </c>
      <c r="C5" s="101"/>
      <c r="D5" s="101"/>
      <c r="E5" s="101"/>
    </row>
    <row r="6" spans="1:13">
      <c r="F6" s="104"/>
      <c r="G6" s="103"/>
      <c r="H6" s="104"/>
      <c r="I6" s="104"/>
    </row>
    <row r="7" spans="1:13" ht="28.5">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5">
      <c r="A8" s="93" t="s">
        <v>2292</v>
      </c>
      <c r="B8" s="94"/>
      <c r="C8" s="94" t="s">
        <v>4147</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7.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7.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7.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7.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7.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7.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7.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7.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7.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7.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7.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7.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7.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7.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7.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7.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7.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7.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7.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7.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7.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7.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7.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7.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7.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7.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7.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7.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7.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7.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7.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7.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7.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7.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7.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7.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7.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7.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7.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7.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7.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7.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7.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99"/>
      <c r="F56" s="105"/>
      <c r="G56" s="113">
        <v>1</v>
      </c>
      <c r="H56" s="105"/>
      <c r="I56" s="105"/>
      <c r="J56" s="105"/>
    </row>
    <row r="57" spans="1:10" s="1" customFormat="1" ht="17.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7.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7.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7.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7.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7.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7.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7.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7.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7.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7.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7.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7.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7.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7.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7.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7.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7.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7.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7.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7.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7.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7.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7.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7.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7.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7.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7.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7.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7.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7.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7.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7.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7.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7.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7.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7.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7.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7.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7.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7.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7.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7.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7.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7.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7.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7.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7.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7.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7.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7.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7.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7.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800"/>
      <c r="F115" s="105"/>
      <c r="G115" s="113">
        <v>1</v>
      </c>
      <c r="H115" s="105"/>
      <c r="I115" s="105"/>
      <c r="J115" s="105"/>
    </row>
    <row r="116" spans="1:10" s="1" customFormat="1" ht="17.25">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7.25">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7.25">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7.25">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7.25">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7.25">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7.25">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7.25">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7.25">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7.25">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7.25">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7.25">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7.25">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7.25">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7.25">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7.25">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7.25">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7.25">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7.25">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7.25">
      <c r="A139" s="9" t="str">
        <f>chitiet!B1766</f>
        <v>R1</v>
      </c>
      <c r="B139" s="18"/>
      <c r="C139" s="16" t="e">
        <f t="shared" si="16"/>
        <v>#NAME?</v>
      </c>
      <c r="D139" s="19" t="e">
        <f t="shared" si="17"/>
        <v>#NAME?</v>
      </c>
      <c r="E139" s="29" t="e">
        <f>E138</f>
        <v>#NAME?</v>
      </c>
      <c r="F139" s="4"/>
      <c r="G139" s="7" t="e">
        <f>G138</f>
        <v>#NAME?</v>
      </c>
      <c r="H139" s="4"/>
      <c r="I139" s="4"/>
      <c r="J139" s="4"/>
    </row>
    <row r="140" spans="1:10" s="1" customFormat="1" ht="17.25">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7.25">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7.25">
      <c r="A142" s="9" t="str">
        <f>chitiet!B1769</f>
        <v>R1</v>
      </c>
      <c r="B142" s="18"/>
      <c r="C142" s="16" t="e">
        <f t="shared" si="16"/>
        <v>#NAME?</v>
      </c>
      <c r="D142" s="19" t="e">
        <f t="shared" si="17"/>
        <v>#NAME?</v>
      </c>
      <c r="E142" s="29" t="e">
        <f>E141</f>
        <v>#NAME?</v>
      </c>
      <c r="F142" s="4"/>
      <c r="G142" s="7" t="e">
        <f>G141</f>
        <v>#NAME?</v>
      </c>
      <c r="H142" s="4"/>
      <c r="I142" s="4"/>
      <c r="J142" s="4"/>
    </row>
    <row r="143" spans="1:10" s="1" customFormat="1" ht="17.25">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7.25">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7.25">
      <c r="A145" s="9" t="str">
        <f>chitiet!B1772</f>
        <v>R1</v>
      </c>
      <c r="B145" s="18"/>
      <c r="C145" s="16" t="e">
        <f t="shared" si="16"/>
        <v>#NAME?</v>
      </c>
      <c r="D145" s="19" t="e">
        <f t="shared" si="17"/>
        <v>#NAME?</v>
      </c>
      <c r="E145" s="19" t="e">
        <f>E144</f>
        <v>#NAME?</v>
      </c>
      <c r="F145" s="4"/>
      <c r="G145" s="7" t="e">
        <f>G144</f>
        <v>#NAME?</v>
      </c>
      <c r="H145" s="4"/>
      <c r="I145" s="4"/>
      <c r="J145" s="4"/>
    </row>
    <row r="146" spans="1:10" s="1" customFormat="1" ht="17.25">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7.25">
      <c r="A147" s="9" t="str">
        <f>chitiet!B1774</f>
        <v>ke50</v>
      </c>
      <c r="B147" s="18"/>
      <c r="C147" s="16" t="e">
        <f t="shared" si="16"/>
        <v>#NAME?</v>
      </c>
      <c r="D147" s="19" t="e">
        <f t="shared" si="17"/>
        <v>#NAME?</v>
      </c>
      <c r="E147" s="32" t="e">
        <f>E146*2</f>
        <v>#NAME?</v>
      </c>
      <c r="F147" s="4"/>
      <c r="G147" s="7" t="e">
        <f>G146</f>
        <v>#NAME?</v>
      </c>
      <c r="H147" s="4"/>
      <c r="I147" s="4"/>
      <c r="J147" s="4"/>
    </row>
    <row r="148" spans="1:10" ht="15">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7.25">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7.25">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7.25">
      <c r="A153" s="9" t="str">
        <f>chitiet!B1784</f>
        <v>kn50</v>
      </c>
      <c r="B153" s="18"/>
      <c r="C153" s="16" t="e">
        <f t="shared" si="16"/>
        <v>#NAME?</v>
      </c>
      <c r="D153" s="19" t="e">
        <f t="shared" si="17"/>
        <v>#NAME?</v>
      </c>
      <c r="E153" s="29" t="e">
        <f>E152</f>
        <v>#NAME?</v>
      </c>
      <c r="F153" s="4"/>
      <c r="G153" s="7" t="e">
        <f>G152</f>
        <v>#NAME?</v>
      </c>
      <c r="H153" s="4"/>
      <c r="I153" s="4"/>
      <c r="J153" s="4"/>
    </row>
    <row r="154" spans="1:10" s="1" customFormat="1" ht="17.25">
      <c r="A154" s="9" t="str">
        <f>chitiet!B1785</f>
        <v>MT</v>
      </c>
      <c r="B154" s="18"/>
      <c r="C154" s="16" t="e">
        <f t="shared" si="16"/>
        <v>#NAME?</v>
      </c>
      <c r="D154" s="19" t="e">
        <f t="shared" si="17"/>
        <v>#NAME?</v>
      </c>
      <c r="E154" s="29" t="e">
        <f>E153*2</f>
        <v>#NAME?</v>
      </c>
      <c r="F154" s="4"/>
      <c r="G154" s="7" t="e">
        <f>G153</f>
        <v>#NAME?</v>
      </c>
      <c r="H154" s="4"/>
      <c r="I154" s="4"/>
      <c r="J154" s="4"/>
    </row>
    <row r="155" spans="1:10" s="1" customFormat="1" ht="17.25">
      <c r="A155" s="9" t="str">
        <f>chitiet!B1786</f>
        <v>KE50</v>
      </c>
      <c r="B155" s="18"/>
      <c r="C155" s="16" t="e">
        <f t="shared" si="16"/>
        <v>#NAME?</v>
      </c>
      <c r="D155" s="19" t="e">
        <f t="shared" si="17"/>
        <v>#NAME?</v>
      </c>
      <c r="E155" s="29" t="e">
        <f>E153*0</f>
        <v>#NAME?</v>
      </c>
      <c r="F155" s="4"/>
      <c r="G155" s="7"/>
      <c r="H155" s="4"/>
      <c r="I155" s="4"/>
      <c r="J155" s="4"/>
    </row>
    <row r="156" spans="1:10" ht="15">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chitiet!B1788</f>
        <v>SD</v>
      </c>
      <c r="B157" s="114"/>
      <c r="C157" s="125" t="e">
        <f t="shared" si="16"/>
        <v>#NAME?</v>
      </c>
      <c r="D157" s="126" t="e">
        <f t="shared" si="17"/>
        <v>#NAME?</v>
      </c>
      <c r="E157" s="126" t="e">
        <f>E156</f>
        <v>#NAME?</v>
      </c>
      <c r="F157" s="105"/>
      <c r="G157" s="113" t="e">
        <f>G156</f>
        <v>#NAME?</v>
      </c>
      <c r="H157" s="105"/>
      <c r="I157" s="105"/>
      <c r="J157" s="105"/>
    </row>
    <row r="158" spans="1:10" ht="15">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7.25">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7.25">
      <c r="A160" s="9" t="str">
        <f>chitiet!B1791</f>
        <v>SD</v>
      </c>
      <c r="B160" s="18"/>
      <c r="C160" s="37" t="e">
        <f t="shared" si="16"/>
        <v>#NAME?</v>
      </c>
      <c r="D160" s="29" t="e">
        <f t="shared" si="17"/>
        <v>#NAME?</v>
      </c>
      <c r="E160" s="29" t="e">
        <f>E159</f>
        <v>#NAME?</v>
      </c>
      <c r="F160" s="4"/>
      <c r="G160" s="7" t="e">
        <f>G159</f>
        <v>#NAME?</v>
      </c>
      <c r="H160" s="4"/>
      <c r="I160" s="4"/>
      <c r="J160" s="4"/>
    </row>
    <row r="161" spans="1:10" s="1" customFormat="1" ht="17.25">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7.25">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7.25">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7.25">
      <c r="A164" s="9" t="str">
        <f>chitiet!B1795</f>
        <v>SD</v>
      </c>
      <c r="B164" s="18"/>
      <c r="C164" s="37" t="e">
        <f t="shared" si="16"/>
        <v>#NAME?</v>
      </c>
      <c r="D164" s="32" t="e">
        <f t="shared" si="17"/>
        <v>#NAME?</v>
      </c>
      <c r="E164" s="29" t="e">
        <f>E163*2</f>
        <v>#NAME?</v>
      </c>
      <c r="F164" s="4"/>
      <c r="G164" s="7" t="e">
        <f>G163</f>
        <v>#NAME?</v>
      </c>
      <c r="H164" s="4"/>
      <c r="I164" s="4"/>
      <c r="J164" s="4"/>
    </row>
    <row r="165" spans="1:10" s="1" customFormat="1" ht="17.25">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7.25">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7.25">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7.25">
      <c r="A168" s="9" t="str">
        <f>chitiet!B1799</f>
        <v>St</v>
      </c>
      <c r="B168" s="18"/>
      <c r="C168" s="37" t="e">
        <f t="shared" si="16"/>
        <v>#NAME?</v>
      </c>
      <c r="D168" s="29" t="e">
        <f t="shared" si="17"/>
        <v>#NAME?</v>
      </c>
      <c r="E168" s="29"/>
      <c r="F168" s="4"/>
      <c r="G168" s="7" t="e">
        <f>G167</f>
        <v>#NAME?</v>
      </c>
      <c r="H168" s="4"/>
      <c r="I168" s="4"/>
      <c r="J168" s="4"/>
    </row>
    <row r="169" spans="1:10" s="1" customFormat="1" ht="17.25">
      <c r="A169" s="9" t="str">
        <f>chitiet!B1800</f>
        <v>MT</v>
      </c>
      <c r="B169" s="18"/>
      <c r="C169" s="37" t="e">
        <f t="shared" si="16"/>
        <v>#NAME?</v>
      </c>
      <c r="D169" s="29" t="e">
        <f t="shared" si="17"/>
        <v>#NAME?</v>
      </c>
      <c r="E169" s="29"/>
      <c r="F169" s="4"/>
      <c r="G169" s="7" t="e">
        <f>G168</f>
        <v>#NAME?</v>
      </c>
      <c r="H169" s="4"/>
      <c r="I169" s="4"/>
      <c r="J169" s="4"/>
    </row>
    <row r="170" spans="1:10" s="1" customFormat="1" ht="17.25">
      <c r="A170" s="9" t="str">
        <f>chitiet!B1801</f>
        <v>VT</v>
      </c>
      <c r="B170" s="18"/>
      <c r="C170" s="37" t="e">
        <f t="shared" si="16"/>
        <v>#NAME?</v>
      </c>
      <c r="D170" s="29" t="e">
        <f t="shared" si="17"/>
        <v>#NAME?</v>
      </c>
      <c r="E170" s="29"/>
      <c r="F170" s="4"/>
      <c r="G170" s="7" t="e">
        <f>G169</f>
        <v>#NAME?</v>
      </c>
      <c r="H170" s="4"/>
      <c r="I170" s="4"/>
      <c r="J170" s="4"/>
    </row>
    <row r="171" spans="1:10" s="1" customFormat="1" ht="17.25">
      <c r="A171" s="9" t="str">
        <f>chitiet!B1802</f>
        <v>MND</v>
      </c>
      <c r="B171" s="18"/>
      <c r="C171" s="37" t="e">
        <f t="shared" si="16"/>
        <v>#NAME?</v>
      </c>
      <c r="D171" s="29" t="e">
        <f t="shared" si="17"/>
        <v>#NAME?</v>
      </c>
      <c r="E171" s="29"/>
      <c r="F171" s="4"/>
      <c r="G171" s="7" t="e">
        <f>G170</f>
        <v>#NAME?</v>
      </c>
      <c r="H171" s="4"/>
      <c r="I171" s="4"/>
      <c r="J171" s="4"/>
    </row>
    <row r="172" spans="1:10" s="1" customFormat="1" ht="17.25">
      <c r="A172" s="9" t="str">
        <f>chitiet!B1803</f>
        <v>Bm16300</v>
      </c>
      <c r="B172" s="18"/>
      <c r="C172" s="37" t="e">
        <f t="shared" si="16"/>
        <v>#NAME?</v>
      </c>
      <c r="D172" s="29" t="e">
        <f t="shared" si="17"/>
        <v>#NAME?</v>
      </c>
      <c r="E172" s="29"/>
      <c r="F172" s="4"/>
      <c r="G172" s="7" t="e">
        <f>G171</f>
        <v>#NAME?</v>
      </c>
      <c r="H172" s="4"/>
      <c r="I172" s="4"/>
      <c r="J172" s="4"/>
    </row>
    <row r="173" spans="1:10" ht="15">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5">
      <c r="A175" s="120" t="str">
        <f>chitiet!B1809</f>
        <v>MT</v>
      </c>
      <c r="B175" s="114"/>
      <c r="C175" s="125" t="e">
        <f t="shared" si="16"/>
        <v>#NAME?</v>
      </c>
      <c r="D175" s="126" t="e">
        <f t="shared" si="17"/>
        <v>#NAME?</v>
      </c>
      <c r="E175" s="126">
        <f>chitiet!D1809</f>
        <v>2</v>
      </c>
      <c r="F175" s="105"/>
      <c r="G175" s="113">
        <f t="shared" si="19"/>
        <v>1</v>
      </c>
      <c r="H175" s="105"/>
      <c r="I175" s="105"/>
      <c r="J175" s="105"/>
    </row>
    <row r="176" spans="1:10" ht="15">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7.25">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7.25">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7.25">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7.25">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7.25">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7.25">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7.25">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7.25">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7.25">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5">
      <c r="A186" s="120">
        <f>chitiet!B1824</f>
        <v>0</v>
      </c>
      <c r="B186" s="114">
        <f>IF(E186=0,"",COUNTIF($B$116:$B184,"&gt;0")+1)</f>
        <v>1</v>
      </c>
      <c r="C186" s="122" t="s">
        <v>4148</v>
      </c>
      <c r="D186" s="122"/>
      <c r="E186" s="122">
        <v>1</v>
      </c>
      <c r="F186" s="105"/>
      <c r="G186" s="113">
        <v>1</v>
      </c>
      <c r="H186" s="105"/>
      <c r="I186" s="105"/>
      <c r="J186" s="105"/>
    </row>
    <row r="187" spans="1:10" s="1" customFormat="1" ht="17.25">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7.25">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7.25">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7.25">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7.25">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7.25">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7.25">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7.25">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7.25">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7.25">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7.25">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7.25">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7.25">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7.25">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7.25">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7.25">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5">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7.25">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7.25">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7.25">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7.25">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7.25">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7.25">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7.25">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7.25">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7.25">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7.25">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7.25">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7.25">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7.25">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7.25">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7.25">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7.25">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7.25">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7.25">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7.25">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5">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7.25">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5">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7.25">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5">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7.25">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7.25">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7.25">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7.25">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7.25">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7.25">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7.25">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7.25">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7.25">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7.25">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7.25">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7.25">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7.25">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7.25">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5">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7.25">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7.25">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7.25">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7.25">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5">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7.25">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8.75">
      <c r="A249" s="12" t="s">
        <v>1902</v>
      </c>
      <c r="B249" s="15" t="s">
        <v>1903</v>
      </c>
      <c r="C249" s="97" t="s">
        <v>4149</v>
      </c>
      <c r="D249" s="98" t="s">
        <v>2309</v>
      </c>
      <c r="E249" s="29"/>
      <c r="F249" s="4"/>
      <c r="G249" s="7"/>
      <c r="H249" s="4"/>
      <c r="I249" s="4"/>
      <c r="J249" s="4"/>
    </row>
    <row r="250" spans="1:10" s="1" customFormat="1" ht="17.25">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7.25">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7.25">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7.25">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7.25">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7.25">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7.25">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8.75">
      <c r="A257" s="12" t="s">
        <v>1902</v>
      </c>
      <c r="B257" s="15" t="s">
        <v>1903</v>
      </c>
      <c r="C257" s="97" t="s">
        <v>2310</v>
      </c>
      <c r="D257" s="98" t="s">
        <v>2309</v>
      </c>
      <c r="E257" s="29"/>
      <c r="F257" s="4"/>
      <c r="G257" s="7">
        <f>IF(E257&lt;&gt;0,1,0)</f>
        <v>0</v>
      </c>
      <c r="H257" s="4"/>
      <c r="I257" s="4"/>
      <c r="J257" s="4"/>
    </row>
    <row r="258" spans="1:10" s="1" customFormat="1" ht="17.25">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7.25">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7.25">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7.25">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7.25">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7.25">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7.25">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7.25">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7.25">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7.25">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7.25">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7.25">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7.25">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7.25">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7.25">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7.25">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7.25">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8.75">
      <c r="A275" s="13" t="str">
        <f>chitiet!A2277</f>
        <v>TĐĐ</v>
      </c>
      <c r="B275" s="15" t="s">
        <v>1669</v>
      </c>
      <c r="C275" s="97" t="s">
        <v>2581</v>
      </c>
      <c r="D275" s="98" t="s">
        <v>2309</v>
      </c>
      <c r="E275" s="29"/>
      <c r="F275" s="4"/>
      <c r="G275" s="7"/>
      <c r="H275" s="4"/>
      <c r="I275" s="4"/>
      <c r="J275" s="4"/>
    </row>
    <row r="276" spans="1:10" s="1" customFormat="1" ht="17.25">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7.25">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7.25">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7.25">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7.25">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7.25">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7.25">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7.25">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7.25">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7.25">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7.25">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7.25">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7.25">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7.25">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7.25">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7.25">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7.25">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7.25">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7.25">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7.25">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7.25">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7.25">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7.25">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7.25">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7.25">
      <c r="A300" s="6"/>
      <c r="B300" s="14"/>
      <c r="C300" s="14"/>
      <c r="D300" s="14"/>
      <c r="E300" s="14"/>
      <c r="F300" s="4"/>
      <c r="G300" s="4"/>
      <c r="H300" s="4"/>
      <c r="I300" s="4"/>
      <c r="J300" s="4"/>
    </row>
    <row r="301" spans="1:10" s="1" customFormat="1" ht="17.25">
      <c r="A301" s="4"/>
      <c r="B301" s="46"/>
      <c r="C301" s="794" t="s">
        <v>4150</v>
      </c>
      <c r="D301" s="47"/>
      <c r="E301" s="48"/>
      <c r="F301" s="4"/>
      <c r="G301" s="4"/>
      <c r="H301" s="4"/>
      <c r="I301" s="4"/>
      <c r="J301" s="4"/>
    </row>
    <row r="302" spans="1:10" s="1" customFormat="1" ht="17.25">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7.25">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7.25">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96" t="s">
        <v>4154</v>
      </c>
      <c r="D311" s="50"/>
      <c r="E311" s="50"/>
      <c r="F311" s="4"/>
      <c r="G311" s="7">
        <f>IF(E311&lt;&gt;0,1,0)</f>
        <v>0</v>
      </c>
      <c r="H311" s="4"/>
      <c r="I311" s="4"/>
      <c r="J311" s="4"/>
    </row>
    <row r="312" spans="1:10" s="1" customFormat="1" ht="17.25">
      <c r="A312" s="9"/>
      <c r="B312" s="44" t="str">
        <f>IF(E312=0,"",COUNTIF($B$116:$B311,"&gt;0")+1)</f>
        <v/>
      </c>
      <c r="C312" s="795" t="s">
        <v>4155</v>
      </c>
      <c r="D312" s="797" t="s">
        <v>2394</v>
      </c>
      <c r="E312" s="45"/>
      <c r="F312" s="4"/>
      <c r="G312" s="7">
        <f>IF(E312&lt;&gt;0,1,0)</f>
        <v>0</v>
      </c>
      <c r="H312" s="4"/>
      <c r="I312" s="4"/>
      <c r="J312" s="4"/>
    </row>
    <row r="313" spans="1:10" s="1" customFormat="1" ht="17.25">
      <c r="A313" s="4"/>
      <c r="B313" s="14"/>
      <c r="C313" s="148" t="s">
        <v>4156</v>
      </c>
      <c r="D313" s="79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4157</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7.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7.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7.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7.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7.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7.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7.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7.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7.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7.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7.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7.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7.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7.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7.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7.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7.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7.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7.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7.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7.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7.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7.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7.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7.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8.75" hidden="1">
      <c r="A39" s="6"/>
      <c r="B39" s="15" t="s">
        <v>941</v>
      </c>
      <c r="C39" s="97" t="s">
        <v>2297</v>
      </c>
      <c r="D39" s="19"/>
      <c r="E39" s="17"/>
      <c r="F39" s="4"/>
      <c r="G39" s="7"/>
      <c r="H39" s="4"/>
      <c r="I39" s="4"/>
      <c r="J39" s="4"/>
    </row>
    <row r="40" spans="1:10" s="1" customFormat="1" ht="17.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7.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7.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7.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7.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7.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7.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7.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7.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7.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7.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7.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7.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7.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5">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7.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7.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7.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7.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7.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7.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5">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7.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7.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7.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7.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7.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7.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7.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7.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7.25"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5">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5">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5">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5">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5">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7.25"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7.25"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7.25"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7.25"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5">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5">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5">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5">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5">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7.25"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7.25"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7.25"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5">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5">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5">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5">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5">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5">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5">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5">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7.25"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7.25"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7.25"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7.25"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7.25"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7.25"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5">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5">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5">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5">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5">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5">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5">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5">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7.25"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5">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7.25"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7.25"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7.25"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7.25"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7.25"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5">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7.25"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7.25"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7.25"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5">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7.25"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7.25"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7.25"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7.25"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7.25"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7.25"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7.25"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7.25"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7.25"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7.25"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7.25"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7.25"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7.25"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7.25"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7.25"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5">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7.25"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5">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5">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5">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7.25"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5">
      <c r="A151" s="808" t="s">
        <v>1905</v>
      </c>
      <c r="B151" s="118" t="s">
        <v>1906</v>
      </c>
      <c r="C151" s="97" t="s">
        <v>2310</v>
      </c>
      <c r="D151" s="98" t="s">
        <v>2309</v>
      </c>
      <c r="E151" s="119"/>
      <c r="F151" s="105"/>
      <c r="G151" s="113">
        <v>1</v>
      </c>
      <c r="H151" s="105"/>
      <c r="I151" s="105"/>
      <c r="J151" s="105"/>
    </row>
    <row r="152" spans="1:10" ht="15">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5">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5">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728"/>
  <sheetViews>
    <sheetView showZeros="0" topLeftCell="A986" zoomScale="85" zoomScaleNormal="85" workbookViewId="0">
      <selection activeCell="F1033" sqref="F1033:I1053"/>
    </sheetView>
  </sheetViews>
  <sheetFormatPr defaultColWidth="8.88671875" defaultRowHeight="15" outlineLevelRow="1"/>
  <cols>
    <col min="1" max="1" width="6.33203125" style="87" customWidth="1"/>
    <col min="2" max="2" width="11.109375" style="1078" bestFit="1" customWidth="1"/>
    <col min="3" max="3" width="6.44140625" style="1078" customWidth="1"/>
    <col min="4" max="4" width="5.33203125" style="87" customWidth="1"/>
    <col min="5" max="5" width="8.77734375" style="87" customWidth="1"/>
    <col min="6" max="6" width="44.88671875" style="88" customWidth="1"/>
    <col min="7" max="7" width="7.33203125" style="87" customWidth="1"/>
    <col min="8" max="8" width="9.5546875" style="1922" customWidth="1"/>
    <col min="9" max="9" width="10.21875" style="1921" customWidth="1"/>
    <col min="10" max="11" width="9" style="87" customWidth="1"/>
    <col min="12" max="12" width="11.109375" style="90" customWidth="1"/>
    <col min="13" max="13" width="11.44140625" style="969"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t="15.75"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75" hidden="1" outlineLevel="1">
      <c r="F6" s="1300"/>
      <c r="G6" s="1301">
        <v>18</v>
      </c>
      <c r="H6" s="1923" t="s">
        <v>2059</v>
      </c>
      <c r="I6" s="1859">
        <v>0</v>
      </c>
      <c r="J6" s="1302">
        <f>I6*15</f>
        <v>0</v>
      </c>
      <c r="K6" s="1303" t="s">
        <v>4465</v>
      </c>
      <c r="L6" s="1301">
        <v>0</v>
      </c>
      <c r="M6" s="1304">
        <f>L6*3*15</f>
        <v>0</v>
      </c>
      <c r="N6" s="2713">
        <f>I17+L17</f>
        <v>0</v>
      </c>
      <c r="O6" s="1295"/>
    </row>
    <row r="7" spans="4:16" ht="15.75" hidden="1" outlineLevel="1">
      <c r="D7" s="1305"/>
      <c r="F7" s="1306"/>
      <c r="G7" s="1302" t="s">
        <v>4466</v>
      </c>
      <c r="H7" s="1924" t="s">
        <v>2060</v>
      </c>
      <c r="I7" s="1859"/>
      <c r="J7" s="1302">
        <f>I7*25</f>
        <v>0</v>
      </c>
      <c r="K7" s="1303" t="s">
        <v>4467</v>
      </c>
      <c r="L7" s="1301">
        <v>0</v>
      </c>
      <c r="M7" s="1304">
        <f>L7*3*25</f>
        <v>0</v>
      </c>
      <c r="N7" s="2714"/>
      <c r="O7" s="1295"/>
      <c r="P7" s="1307"/>
    </row>
    <row r="8" spans="4:16" ht="15.75" hidden="1" outlineLevel="1">
      <c r="E8" s="89"/>
      <c r="F8" s="1293"/>
      <c r="G8" s="1301">
        <v>22</v>
      </c>
      <c r="H8" s="1924" t="s">
        <v>4468</v>
      </c>
      <c r="I8" s="1859">
        <v>0</v>
      </c>
      <c r="J8" s="1302">
        <f>I8*37.5</f>
        <v>0</v>
      </c>
      <c r="K8" s="1303" t="s">
        <v>4469</v>
      </c>
      <c r="L8" s="1301">
        <v>0</v>
      </c>
      <c r="M8" s="1304">
        <f>L8*3*37.5</f>
        <v>0</v>
      </c>
      <c r="N8" s="1299" t="s">
        <v>4470</v>
      </c>
      <c r="O8" s="1295"/>
    </row>
    <row r="9" spans="4:16" ht="15.75" hidden="1" outlineLevel="1">
      <c r="E9" s="1305"/>
      <c r="F9" s="1293"/>
      <c r="G9" s="1308"/>
      <c r="H9" s="1924" t="s">
        <v>2061</v>
      </c>
      <c r="I9" s="1859"/>
      <c r="J9" s="1302">
        <f>I9*50</f>
        <v>0</v>
      </c>
      <c r="K9" s="1303" t="s">
        <v>4471</v>
      </c>
      <c r="L9" s="1301"/>
      <c r="M9" s="1304">
        <f>L9*3*50</f>
        <v>0</v>
      </c>
      <c r="N9" s="2713">
        <f>J18+M18</f>
        <v>160</v>
      </c>
      <c r="O9" s="1295"/>
    </row>
    <row r="10" spans="4:16" ht="15.75" hidden="1" outlineLevel="1">
      <c r="E10" s="1305"/>
      <c r="F10" s="1293"/>
      <c r="G10" s="1309"/>
      <c r="H10" s="1925" t="s">
        <v>2062</v>
      </c>
      <c r="I10" s="1859"/>
      <c r="J10" s="1302">
        <f>I10*75</f>
        <v>0</v>
      </c>
      <c r="K10" s="1310" t="s">
        <v>4472</v>
      </c>
      <c r="L10" s="1301">
        <v>1</v>
      </c>
      <c r="M10" s="1304">
        <f>L10*160</f>
        <v>160</v>
      </c>
      <c r="N10" s="2715"/>
      <c r="O10" s="1295"/>
    </row>
    <row r="11" spans="4:16" ht="15.75" hidden="1" outlineLevel="1">
      <c r="E11" s="1305"/>
      <c r="F11" s="1293"/>
      <c r="G11" s="1309"/>
      <c r="H11" s="1925" t="s">
        <v>2063</v>
      </c>
      <c r="I11" s="1859"/>
      <c r="J11" s="1302">
        <f>I11*100</f>
        <v>0</v>
      </c>
      <c r="K11" s="1310" t="s">
        <v>4473</v>
      </c>
      <c r="L11" s="1301"/>
      <c r="M11" s="1304">
        <f>L11*250</f>
        <v>0</v>
      </c>
      <c r="N11" s="2715"/>
      <c r="O11" s="1295"/>
    </row>
    <row r="12" spans="4:16" ht="15.75" hidden="1" outlineLevel="1">
      <c r="E12" s="1305"/>
      <c r="F12" s="1293"/>
      <c r="G12" s="1309"/>
      <c r="H12" s="1926"/>
      <c r="I12" s="1859"/>
      <c r="J12" s="1311"/>
      <c r="K12" s="1310" t="s">
        <v>4474</v>
      </c>
      <c r="L12" s="1301"/>
      <c r="M12" s="1304">
        <f>L12*320</f>
        <v>0</v>
      </c>
      <c r="N12" s="2715"/>
      <c r="O12" s="1295"/>
    </row>
    <row r="13" spans="4:16" ht="15.75" hidden="1" outlineLevel="1">
      <c r="E13" s="1305"/>
      <c r="F13" s="1293"/>
      <c r="G13" s="1309"/>
      <c r="H13" s="1926"/>
      <c r="I13" s="1859"/>
      <c r="J13" s="1311"/>
      <c r="K13" s="1310" t="s">
        <v>4475</v>
      </c>
      <c r="L13" s="1301">
        <v>0</v>
      </c>
      <c r="M13" s="1304">
        <f>L13*400</f>
        <v>0</v>
      </c>
      <c r="N13" s="2715"/>
      <c r="O13" s="1295"/>
    </row>
    <row r="14" spans="4:16" ht="15.75" hidden="1" outlineLevel="1">
      <c r="E14" s="1305"/>
      <c r="F14" s="1293"/>
      <c r="G14" s="1309"/>
      <c r="H14" s="1926"/>
      <c r="I14" s="1859"/>
      <c r="J14" s="1311"/>
      <c r="K14" s="1310" t="s">
        <v>4476</v>
      </c>
      <c r="L14" s="1301">
        <v>0</v>
      </c>
      <c r="M14" s="1304">
        <f>L14*560</f>
        <v>0</v>
      </c>
      <c r="N14" s="2715"/>
      <c r="O14" s="1295"/>
    </row>
    <row r="15" spans="4:16" ht="15.75" hidden="1" outlineLevel="1">
      <c r="E15" s="1305"/>
      <c r="F15" s="1293"/>
      <c r="G15" s="1309"/>
      <c r="H15" s="1926"/>
      <c r="I15" s="1859"/>
      <c r="J15" s="1311"/>
      <c r="K15" s="1310" t="s">
        <v>4477</v>
      </c>
      <c r="L15" s="1301">
        <v>0</v>
      </c>
      <c r="M15" s="1304">
        <f>L15*630</f>
        <v>0</v>
      </c>
      <c r="N15" s="2715"/>
      <c r="O15" s="1295"/>
    </row>
    <row r="16" spans="4:16" ht="15.75" hidden="1" outlineLevel="1">
      <c r="E16" s="1305"/>
      <c r="F16" s="1293"/>
      <c r="G16" s="1312"/>
      <c r="H16" s="1925"/>
      <c r="I16" s="1859"/>
      <c r="J16" s="1311"/>
      <c r="K16" s="1313">
        <v>1000</v>
      </c>
      <c r="L16" s="1301">
        <v>0</v>
      </c>
      <c r="M16" s="1304">
        <f>L16*1000</f>
        <v>0</v>
      </c>
      <c r="N16" s="2716"/>
      <c r="O16" s="1295"/>
    </row>
    <row r="17" spans="1:23" ht="15.75" hidden="1" outlineLevel="1">
      <c r="E17" s="87">
        <f>chitiet!G5</f>
        <v>3</v>
      </c>
      <c r="F17" s="1293"/>
      <c r="G17" s="1314"/>
      <c r="H17" s="1925"/>
      <c r="I17" s="1859"/>
      <c r="J17" s="1315"/>
      <c r="K17" s="1316">
        <v>2000</v>
      </c>
      <c r="L17" s="1301">
        <v>0</v>
      </c>
      <c r="M17" s="1304">
        <f>L17*2000</f>
        <v>0</v>
      </c>
      <c r="N17" s="271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7" t="s">
        <v>1714</v>
      </c>
      <c r="E22" s="2717" t="s">
        <v>2608</v>
      </c>
      <c r="F22" s="2717" t="s">
        <v>2609</v>
      </c>
      <c r="G22" s="2717" t="s">
        <v>2604</v>
      </c>
      <c r="H22" s="1864" t="s">
        <v>4315</v>
      </c>
      <c r="I22" s="1865"/>
      <c r="J22" s="1069"/>
      <c r="K22" s="1070"/>
      <c r="L22" s="2719" t="s">
        <v>2610</v>
      </c>
      <c r="M22" s="977"/>
    </row>
    <row r="23" spans="1:23" s="1086" customFormat="1" ht="27" customHeight="1">
      <c r="A23" s="1156"/>
      <c r="B23" s="1327"/>
      <c r="C23" s="1327"/>
      <c r="D23" s="2718"/>
      <c r="E23" s="2718"/>
      <c r="F23" s="2718"/>
      <c r="G23" s="2718"/>
      <c r="H23" s="1044" t="s">
        <v>4314</v>
      </c>
      <c r="I23" s="1044" t="s">
        <v>4311</v>
      </c>
      <c r="J23" s="1071" t="s">
        <v>4312</v>
      </c>
      <c r="K23" s="1071" t="s">
        <v>4313</v>
      </c>
      <c r="L23" s="2720"/>
      <c r="M23" s="977">
        <v>160</v>
      </c>
      <c r="N23" s="1086" t="s">
        <v>512</v>
      </c>
    </row>
    <row r="24" spans="1:23" s="1086" customFormat="1" ht="25.15"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15"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15"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15"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15"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15"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15"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15"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15"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15"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15"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15"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15"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15"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15"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15"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15"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15"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15"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15"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15"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15"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15"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15"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15"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15"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15"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15"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15"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15"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15"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15"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15"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15"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15"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15"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15"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15"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15"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15"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15"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15"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15"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15"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15"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15"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15"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15"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15"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15"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15"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15"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15"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15"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15"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15"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15"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15"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15"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15"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15"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15"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15"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15"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15"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15"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15"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15"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15"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15"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15"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15"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15"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15"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15"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15"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15"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15"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15" hidden="1" customHeight="1">
      <c r="A102" s="1156">
        <f t="shared" si="3"/>
        <v>0</v>
      </c>
      <c r="B102" s="1322"/>
      <c r="C102" s="1322"/>
      <c r="D102" s="1164"/>
      <c r="E102" s="977"/>
      <c r="H102" s="1903"/>
      <c r="I102" s="1262">
        <f t="shared" si="4"/>
        <v>0</v>
      </c>
      <c r="M102" s="977"/>
    </row>
    <row r="103" spans="1:14" s="1086" customFormat="1" ht="25.15"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15"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15"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15"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15"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15"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15"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15"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15"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15"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15"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15"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15"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15"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15"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15"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15"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15"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15"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15"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15"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15"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15"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15"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15"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15"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15"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15"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15"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15"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15"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15"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15"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15"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15"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15"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15"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15"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15"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15"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15"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15"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15"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15"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15"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15"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15"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15"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15"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15"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15"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15"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15"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15"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15"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15"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15"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15"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15"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15"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15"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15"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15"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15"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15"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15"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15"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15"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15"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15"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15"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15"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15"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15"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15"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15"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15"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15"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15"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15"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15"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15"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15"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15"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15"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15"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15"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15"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15"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15"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15" hidden="1" customHeight="1">
      <c r="A193" s="1156">
        <f t="shared" si="10"/>
        <v>0</v>
      </c>
      <c r="B193" s="1322"/>
      <c r="C193" s="1322"/>
      <c r="D193" s="1139"/>
      <c r="E193" s="1193"/>
      <c r="F193" s="1072"/>
      <c r="G193" s="1195"/>
      <c r="H193" s="1870"/>
      <c r="I193" s="1072"/>
      <c r="J193" s="1196"/>
      <c r="K193" s="1197"/>
      <c r="L193" s="1139"/>
      <c r="M193" s="977">
        <v>25</v>
      </c>
    </row>
    <row r="194" spans="1:14" s="1086" customFormat="1" ht="25.15" hidden="1" customHeight="1">
      <c r="A194" s="1156">
        <f t="shared" si="10"/>
        <v>0</v>
      </c>
      <c r="B194" s="1322"/>
      <c r="C194" s="1322"/>
      <c r="D194" s="1164"/>
      <c r="E194" s="977"/>
      <c r="H194" s="1903"/>
      <c r="I194" s="1262">
        <f t="shared" si="11"/>
        <v>0</v>
      </c>
      <c r="M194" s="977"/>
    </row>
    <row r="195" spans="1:14" s="1086" customFormat="1" ht="25.15"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15"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15"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15"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15"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15"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15"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15"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15"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15"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15"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15"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15"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15"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15"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15"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15"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15"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15"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15"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15"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15"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15"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15"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15"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15"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15"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15"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15"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15"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15"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15"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15"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15"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15"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15"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15"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15"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15"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15"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15"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15"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15"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15"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15"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15"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15"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15"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15"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15"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15"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15"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15"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15"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15"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15"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15"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15"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15"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15"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15"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15"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15"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15"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15"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15"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15"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15"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15"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15"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15"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15"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15"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15"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15" hidden="1" customHeight="1">
      <c r="A269" s="1156">
        <f t="shared" si="16"/>
        <v>0</v>
      </c>
      <c r="B269" s="1322"/>
      <c r="C269" s="1322"/>
      <c r="D269" s="1164"/>
      <c r="E269" s="977"/>
      <c r="H269" s="1903"/>
      <c r="I269" s="1262">
        <f t="shared" si="17"/>
        <v>0</v>
      </c>
      <c r="M269" s="977"/>
    </row>
    <row r="270" spans="1:13" s="1086" customFormat="1" ht="25.15"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15"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15"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15"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15"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15"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15"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15"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15"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15"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15"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15"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15"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15"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15"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15"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15"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15"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15"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15"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15"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15"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15"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15"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15"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15"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15"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15"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15"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15"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15"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15"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15"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15"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15"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15"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15"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15"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15"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15"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15"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15"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15"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15"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15"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15"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15"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15"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15"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15"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15"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15"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15"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15"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15"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15"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15"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15"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15"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15"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15"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15"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15"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15"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15"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15"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15"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15"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15"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15"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15"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15"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15"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15"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15"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15"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15"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15"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15"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15"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15"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15"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15"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15"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15"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15"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15"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15"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15"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15"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15"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15"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15"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15"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15"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15"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15"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15"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15" hidden="1" customHeight="1">
      <c r="A368" s="1156">
        <f t="shared" si="31"/>
        <v>0</v>
      </c>
      <c r="B368" s="1322"/>
      <c r="C368" s="1322"/>
      <c r="D368" s="1164"/>
      <c r="E368" s="977"/>
      <c r="H368" s="1903"/>
      <c r="I368" s="1262">
        <f t="shared" si="33"/>
        <v>0</v>
      </c>
      <c r="M368" s="977"/>
    </row>
    <row r="369" spans="1:14" s="1086" customFormat="1" ht="25.15"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15"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15"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15"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15"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15"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15"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15"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15"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15"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15"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15"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15"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15"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15"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15"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15"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15"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15"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15"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15"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15"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15"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15"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15"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15"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15"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15"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15"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15"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15"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15"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15"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15"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15"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15"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15"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15"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15"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15"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15"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15"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15"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15"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15"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15"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15"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15"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15"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15"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15"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15"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15"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15"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15"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15"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15"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15"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15"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15"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15"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15"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15"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15"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15"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15"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15"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15"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15"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15"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15"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15"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15"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15"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15"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15"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15"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15"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15"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15"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15"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15"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15" hidden="1" customHeight="1">
      <c r="A451" s="1156">
        <f t="shared" si="35"/>
        <v>0</v>
      </c>
      <c r="B451" s="1327"/>
      <c r="C451" s="1327"/>
      <c r="D451" s="1164"/>
      <c r="E451" s="1203"/>
      <c r="F451" s="1204"/>
      <c r="H451" s="1903"/>
      <c r="I451" s="1262">
        <f t="shared" si="36"/>
        <v>0</v>
      </c>
      <c r="M451" s="977"/>
    </row>
    <row r="452" spans="1:14" s="1086" customFormat="1" ht="25.15"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15"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15"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15"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15"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15"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15"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15"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15"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15"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15"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15"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15"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15"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15"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15"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15"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15"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15"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15"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15"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15"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15"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15"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15"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15"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15"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15"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15"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15"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15"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15"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15"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15"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15"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15"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15"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15"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15"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15"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15"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15"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15"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15"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15"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15"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15"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15"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15"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15"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15"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15"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15"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15"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15"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15"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15"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15"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15"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15"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15"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15"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15"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15"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15"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15"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15"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15"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15"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15"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15"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15"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15"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15"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15"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15"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15"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15"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15" hidden="1" customHeight="1">
      <c r="A530" s="1156">
        <f t="shared" si="44"/>
        <v>0</v>
      </c>
      <c r="B530" s="1327"/>
      <c r="C530" s="1327"/>
      <c r="D530" s="1164"/>
      <c r="E530" s="1203"/>
      <c r="F530" s="1204"/>
      <c r="H530" s="1903"/>
      <c r="I530" s="1262">
        <f t="shared" si="45"/>
        <v>0</v>
      </c>
      <c r="M530" s="977"/>
    </row>
    <row r="531" spans="1:13" s="1086" customFormat="1" ht="25.15"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15"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15"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15"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15"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15"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15"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15"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15"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15"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15"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15"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15"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15"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15"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15"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15"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15"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15"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15"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15"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15"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15"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15"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15"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15"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15"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15"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15"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15"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15"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15"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15"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15"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15"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15"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15"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15"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15"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15"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15"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15"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15"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15"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15"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15"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15"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15"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15"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15"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15"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15"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15"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15"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15"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15"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15"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15"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15"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15"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15"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15"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15"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15"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15"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15"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15"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15"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15"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15"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15"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15"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15"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15"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15"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15"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15"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15"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15"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15"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15"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15"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15"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15"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15"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15"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15"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15"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15"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15" hidden="1" customHeight="1">
      <c r="A620" s="1156">
        <f t="shared" si="51"/>
        <v>0</v>
      </c>
      <c r="B620" s="1322"/>
      <c r="C620" s="1322"/>
      <c r="D620" s="1164"/>
      <c r="E620" s="1203"/>
      <c r="H620" s="1903"/>
      <c r="I620" s="1262">
        <f t="shared" si="50"/>
        <v>0</v>
      </c>
      <c r="M620" s="977"/>
    </row>
    <row r="621" spans="1:13" s="1086" customFormat="1" ht="25.15"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15"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15"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15"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15"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15"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15"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15"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15"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15"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15"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15"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15"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15"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15"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15"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15"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15"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15"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15"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15"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15"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15"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15"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15"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15"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15"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15"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15"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15"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15"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15"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15"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15"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15"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15"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15"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15"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15"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15"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15"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15"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15"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15"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15"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15"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15"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15"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15"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15"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15"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15"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15"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15"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15"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15"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15"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15"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15"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15"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15"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15"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15"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15"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15"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15"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15"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15"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15"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15"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15"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15"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15"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15"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15"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15"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15"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15"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15"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15"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15"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15"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15"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15"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15"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15"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15"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15"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15"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15"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15"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15"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15"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15"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15"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15"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15"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15"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15"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15"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15"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15"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15"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15"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15"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15"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15"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15"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15"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15"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15"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15"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15"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15"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15"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15"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15"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15"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15"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15"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15"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15"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15"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15"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15"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15"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15"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15"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15"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15"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15"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15"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15"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15"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15"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15"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15"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15"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15"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15"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15"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15"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15"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15"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15"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15"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15"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15"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15"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15"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15"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15"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15"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15"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15"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15"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15"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15"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15"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15"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15"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15"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15"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15"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15"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15"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15"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15"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15"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15"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15"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15"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15"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15"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15"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15"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15"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15"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15"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15"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15"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15"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15"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15"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15"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15"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15"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15"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15"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15"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15"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15"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15"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15"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15"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15"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15"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15"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15" hidden="1" customHeight="1">
      <c r="A819" s="1156">
        <f t="shared" si="59"/>
        <v>0</v>
      </c>
      <c r="B819" s="1352"/>
      <c r="C819" s="1352"/>
      <c r="D819" s="1190"/>
      <c r="E819" s="1244"/>
      <c r="F819" s="1245"/>
      <c r="G819" s="1246"/>
      <c r="H819" s="1894"/>
      <c r="I819" s="1262">
        <f t="shared" si="60"/>
        <v>0</v>
      </c>
      <c r="J819" s="1245"/>
      <c r="K819" s="1245"/>
      <c r="M819" s="1190"/>
    </row>
    <row r="820" spans="1:13" s="1086" customFormat="1" ht="25.15"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15"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15"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15"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15"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15"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15"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15"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15"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15"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15"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15"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15"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15"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15"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15"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15"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15"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15"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15"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15"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15"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15"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15"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15"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15"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15"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15"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15"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15"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15"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15"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15"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15"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15"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15"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15"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15"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15"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15"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15"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15"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15"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15"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15"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15"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15"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15"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15"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15"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15"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15"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15"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15"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15"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15"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15"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15"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15"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15"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15"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15"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15"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15"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15"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15"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15"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15"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15"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15"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15"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15"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15"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15"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15"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15"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15"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15"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15"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15"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15"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15"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15"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15"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15"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15"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15"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15"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15"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15"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15"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15"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15"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15"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15"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15"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15"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15"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15"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15"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15"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15"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15"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15"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15"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15"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15"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15"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15"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15"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15" hidden="1" customHeight="1">
      <c r="A930" s="1156">
        <f t="shared" si="66"/>
        <v>0</v>
      </c>
      <c r="B930" s="1327"/>
      <c r="C930" s="1327"/>
      <c r="D930" s="1152"/>
      <c r="E930" s="1141"/>
      <c r="F930" s="1108"/>
      <c r="G930" s="1142"/>
      <c r="H930" s="1901"/>
      <c r="I930" s="1901"/>
      <c r="J930" s="1901"/>
      <c r="K930" s="1901"/>
      <c r="L930" s="1901"/>
      <c r="M930" s="977"/>
    </row>
    <row r="931" spans="1:13" s="1086" customFormat="1" ht="25.15"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15" hidden="1" customHeight="1">
      <c r="A932" s="1156">
        <f t="shared" si="66"/>
        <v>0</v>
      </c>
      <c r="B932" s="1322"/>
      <c r="C932" s="1322"/>
      <c r="D932" s="1103"/>
      <c r="E932" s="977"/>
      <c r="F932" s="1104"/>
      <c r="G932" s="977"/>
      <c r="H932" s="1903"/>
      <c r="I932" s="1262">
        <f t="shared" si="67"/>
        <v>0</v>
      </c>
      <c r="L932" s="977"/>
      <c r="M932" s="977"/>
    </row>
    <row r="933" spans="1:13" s="1086" customFormat="1" ht="25.15"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15"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15"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15"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15"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15"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15"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15"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15"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15"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15"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15"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15"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15"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15"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15"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15"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15"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15"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15"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15"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15"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15"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15"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15"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15"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15"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15"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15"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15"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15"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15"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15"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15"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15"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15"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15"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15"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15"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15"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15"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15"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15"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15"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15"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15"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15"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15"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15"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15"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15"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15"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15"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15"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15"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15"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15"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15"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15"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15"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15"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15"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15"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15"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15"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15"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15"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15"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15"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15"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15"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15"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15"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15"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15"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15"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15"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15"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15"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15"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15"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15"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15"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15"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15"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15"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15"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15"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15"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15"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15"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15"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15"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15"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15"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15"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15"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15"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15"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15"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15"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15"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15"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15"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15"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15"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15"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15"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15"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15"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15"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15"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15"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15"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15"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15"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15"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15"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15"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15"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15"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15"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15"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15"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15"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15"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15"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15"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15"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15"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15"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15"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15"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15"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15"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15"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15"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15"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15"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15"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15"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15"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15"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15"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15"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15"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15"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15"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15"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15"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15"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15"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15"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15"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15"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15"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15"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15"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15"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15"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15"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15"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15"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15"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15"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15"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15"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15"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15"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15"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15"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15"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15"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15"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15"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15"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15"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15"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15"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15"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15"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15"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15"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15"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15"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15"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15"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15"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15"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15"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15"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15"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15"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15"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15"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15"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15"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15"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15"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15"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15"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15"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15"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15"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15"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15"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15"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15"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15"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15"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15"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15"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15"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15"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15"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15"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15"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15"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15"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15"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15"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15"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15"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15"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15"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15"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15"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15"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15"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15"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15"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15"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15"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15"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15"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15"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15"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15"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15"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15"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15"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15"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15"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15"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15"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15"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15"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15"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15"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15"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15"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15"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15"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15"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15" hidden="1" customHeight="1">
      <c r="A1187" s="1156">
        <f t="shared" si="104"/>
        <v>0</v>
      </c>
      <c r="B1187" s="1157"/>
      <c r="C1187" s="1157"/>
      <c r="D1187" s="1145"/>
      <c r="F1187" s="1146"/>
      <c r="H1187" s="1903"/>
      <c r="I1187" s="1262">
        <f t="shared" si="99"/>
        <v>0</v>
      </c>
      <c r="M1187" s="977"/>
    </row>
    <row r="1188" spans="1:13" s="1086" customFormat="1" ht="25.15"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15"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15"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15"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15"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15"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15"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15"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15"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15"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15"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15"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15"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15"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15"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15"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15"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15"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15"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15"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15"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15"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15"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15"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15"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15"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15"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15"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15"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15"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15"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15"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15"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15"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15"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15"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15"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15"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15"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15"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15"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15"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15"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15"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15"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15"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15"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15"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15"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15"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15"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15"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15"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15"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15"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15"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15"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15"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15"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15"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15"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15"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15"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15"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15"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15"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15"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15"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15"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15"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15"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15"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15"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15"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15"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15"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15"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15"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15"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15"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15"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15"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15"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15"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15"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15"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15"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15"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15"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15"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15"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15"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15"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15"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15"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15"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15"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15"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15"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15"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15"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15"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15"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15"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15"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15"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15"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15"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15"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15"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15"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15"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15"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15"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15"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15"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15"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15"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15"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15"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15"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15"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15"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15"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15"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15"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15"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15"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15"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15"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15"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15"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15"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15"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15"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15"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15"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15"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15"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15"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15"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15"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15"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15"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15"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15"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15"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15"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15"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15"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15"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15"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15"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15"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15"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15"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15"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15"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15"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15"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15"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15"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15"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15"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15"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15"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15"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15"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15"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15"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15"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15"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15"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15"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15"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15"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15"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15"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15"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15"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15"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15"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15"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15"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15"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15"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15"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15"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15"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15"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15"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15"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15"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15"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15"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15"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15"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15"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15"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15"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15"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15"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15"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15"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15"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15"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15"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15"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15"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15"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15"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15"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15"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15"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15"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15"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15"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15"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15"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15"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15"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15"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15"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15"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15"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15"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15"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15"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15"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15"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15"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15"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15"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15"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15"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15"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15"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15"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15"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15"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15"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15"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15"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15"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15"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15"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15" hidden="1" customHeight="1">
      <c r="A1434" s="1156">
        <f t="shared" si="118"/>
        <v>0</v>
      </c>
      <c r="B1434" s="1157"/>
      <c r="C1434" s="1157"/>
      <c r="D1434" s="1145"/>
      <c r="F1434" s="1146"/>
      <c r="H1434" s="1903"/>
      <c r="I1434" s="1262">
        <f t="shared" si="112"/>
        <v>0</v>
      </c>
      <c r="M1434" s="977"/>
    </row>
    <row r="1435" spans="1:13" s="1086" customFormat="1" ht="25.15"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15"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15"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15"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15"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15"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15"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15"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15"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15"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15"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15"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15"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15"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15"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15"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15"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15"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15"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15"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15"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15"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15"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15"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15"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15"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15"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15"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15"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15"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15"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15"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15"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15"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15"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15"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15"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15"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15"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15"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15"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15"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15"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15"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15"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15"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15"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15"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15"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15"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15"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15"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15"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15"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15"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15"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15"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15"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15"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15"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15"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15"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15"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15"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15"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15"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15"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15"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15"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15"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15"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15"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15"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15"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15"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15"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15"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15"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15"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15"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15"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15"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15"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15"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15"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15"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15"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15"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15"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15"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15"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15"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15"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15"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15"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15"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15"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15"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15"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15"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15"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15"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15"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15"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15"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15"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15"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15"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15"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15"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15"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15"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15"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15"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15"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15"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15"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15"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15"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15"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15"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15"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15"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15"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15"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15"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15"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15"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15"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15"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15"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15"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15"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15"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15"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15"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15"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15"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15"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5"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15"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15"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15"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15"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15"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15"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15"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15"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15"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15"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15"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15"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15"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15"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15"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15"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15"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15"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15"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15"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15"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15"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15"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15"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15"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15"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15"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15"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15"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15"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15"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15"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15"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15"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15"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15"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15"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15"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15"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15"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15"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15"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15"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15"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15"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15"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15"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15"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15"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15"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15"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15"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15"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15"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15"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15"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15"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15"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15"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15"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15"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15"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15"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15"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15"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15"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15"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15"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15"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15"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15"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15"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15"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15"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15"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15"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15"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15"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15"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15"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15"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15"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15"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15"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15"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15"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15"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15"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15"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15"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15"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15"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15"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15"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15"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15"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15" hidden="1" customHeight="1">
      <c r="A1671" s="1156">
        <f t="shared" si="129"/>
        <v>0</v>
      </c>
      <c r="B1671" s="1157"/>
      <c r="C1671" s="1157"/>
      <c r="D1671" s="1145"/>
      <c r="F1671" s="1146"/>
      <c r="H1671" s="1903"/>
      <c r="I1671" s="1262">
        <f t="shared" si="132"/>
        <v>0</v>
      </c>
      <c r="M1671" s="977"/>
    </row>
    <row r="1672" spans="1:13" s="1086" customFormat="1" ht="25.15"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15"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15"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15"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15"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15"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15"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15"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15"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15"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15"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15"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15"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15"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15"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15"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15"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15"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15"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15"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15"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15"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15"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15"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15"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15"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15"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15"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15"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15"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15"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15"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15"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15"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15"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15"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15"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15"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15"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15"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15"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15"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15"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15"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15"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15"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15"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15"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15"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15"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15"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15"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15"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15"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15"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15"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15"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15"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15"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15"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15"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15"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15"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15"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15"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15"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15"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15"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15"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15"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15"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15"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15"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15"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15"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15"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15"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15"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15"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15"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15"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15"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15"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15"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15"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15"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15"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15"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15"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15"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15"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15"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15"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15"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15"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15"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15"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15"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15"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15"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15"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15"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15"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15"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15"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15"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15"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15"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15"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15"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15"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15"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15"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15"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15"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15"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15"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15"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15"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15"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15"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15"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15"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15"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15"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15"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15"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15"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15"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15"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15"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15"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15"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15"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15"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15"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15"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15"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15"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15"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15"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15"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15"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15"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15"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15"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15"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15"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15"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15"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15"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15"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15"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15"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15"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15"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15"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15"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15"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15"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15"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15"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15"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15"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15"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15"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15"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15"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15"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15"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15"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15"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15"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15"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15"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15"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15"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15"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15"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15"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15"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15"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15"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15"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15"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15"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15"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15"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15"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15"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15"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15"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15"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15"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15"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15"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15"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15"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15"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15"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15"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15"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15"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15"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15"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15"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15"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15"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15"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15"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15"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15"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15"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15"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15"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15"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15"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15"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15" hidden="1" customHeight="1">
      <c r="A1890" s="1156">
        <f t="shared" si="140"/>
        <v>0</v>
      </c>
      <c r="B1890" s="1157"/>
      <c r="C1890" s="1157"/>
      <c r="D1890" s="1145"/>
      <c r="F1890" s="1146"/>
      <c r="H1890" s="1903"/>
      <c r="I1890" s="1262">
        <f t="shared" si="139"/>
        <v>0</v>
      </c>
      <c r="M1890" s="977"/>
    </row>
    <row r="1891" spans="1:13" s="1086" customFormat="1" ht="25.15"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15"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15"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15"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15"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15"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15"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15"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15"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15"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15"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15"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15"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15"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15"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15"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15"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15"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15"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15"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15"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15"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15"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15"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15"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15"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15"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15"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15"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15"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15"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15"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15"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15"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15"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15"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15"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15"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15"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15"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15"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15"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15"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15"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15"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15"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15"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15"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15"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15"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15"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15"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15"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15"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15"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15"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15"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15"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15"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15"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15"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15"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15"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15"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15"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15"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15"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15"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15"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15"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15"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15"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15"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15"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15"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15"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15"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15"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15"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15"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15"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15"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15"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15"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15"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15"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15"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15"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15"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15"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15"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15"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15"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15"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15"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15"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15"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15"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15"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15"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15"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15"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15"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15"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15"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15"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15"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15"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15"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15"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15"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15"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15"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15"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15"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15"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15"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15"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15"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15"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15"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15"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15"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15"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15"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15"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15"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15"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15"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15"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15"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15"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15"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15"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15"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15"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15"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15"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15"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15"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15"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15"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15"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15"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15"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15"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15"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15"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15"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15"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15"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15"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15"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15"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15"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15"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15"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15"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15"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15"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15"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15"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15"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15"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15"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15"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15"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15"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15"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15"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15"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15"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15"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15"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15"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15"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15"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15"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15"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15"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15"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15"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15"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15"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15"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15"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15"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15"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15"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15"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15"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15"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15"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15"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15"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15"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15"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15"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15"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15"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15"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15"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15"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15"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15"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15"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15"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15"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15"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15"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15"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15"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15"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15"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15"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15"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15"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15"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15"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15"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15"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15"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15"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15"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15"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15"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15"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15"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15"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15"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15"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15"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15"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15"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15"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15"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15"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15" hidden="1" customHeight="1">
      <c r="A2128" s="1156">
        <f t="shared" si="149"/>
        <v>0</v>
      </c>
      <c r="B2128" s="1157"/>
      <c r="C2128" s="1157"/>
      <c r="D2128" s="1145"/>
      <c r="F2128" s="1146"/>
      <c r="H2128" s="1903"/>
      <c r="I2128" s="1262">
        <f t="shared" si="148"/>
        <v>0</v>
      </c>
      <c r="M2128" s="977"/>
    </row>
    <row r="2129" spans="1:13" s="1086" customFormat="1" ht="25.15"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15"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15"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15"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15"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15"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15"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15"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15"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15"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15"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15"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15"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15"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15"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15"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15"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15"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15"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15"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15"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15"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15"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15"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15"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15"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15"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15"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15"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15"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15"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15"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15"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15"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15"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15"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15"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15"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15"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15"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15"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15"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15"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15"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15"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15"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15"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15"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15"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15"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15"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15"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15"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15"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15"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15"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15"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15"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15"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15"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15"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15"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15"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15"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15"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15"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15"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15"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15"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15"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15"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15"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15"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15"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15"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15"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15"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15"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15"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15"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15"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15"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15"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15"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15"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15"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15"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15"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15"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15"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15"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15"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15"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15"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15"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15"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15"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15"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15"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15"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15"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15"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15"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15"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15"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15"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15"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15"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15"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15"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15"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15"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15"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15"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15"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15"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15"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15"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15"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15"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15"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15"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15"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15"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15"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15"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15"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15"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15"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15"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15"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15"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15"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15"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15"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15"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15"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15"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15"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15"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15"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15"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15"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15"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15"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15"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15"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15"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15"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15"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15"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15"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15"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15"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15"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15"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15"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15"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15"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15"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15"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15"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15"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15"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15"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15"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15"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15"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15"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15"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15"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15"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15"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15"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15"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15"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15"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15"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15"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15"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15"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15"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15"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15"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15"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15"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15"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15"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15"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15"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15"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15"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15"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15"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15"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15"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15"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15"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15"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15"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15"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15"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15"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15"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15"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15"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15"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15"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15"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15"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15"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15"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15"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15"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15"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15"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15"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15"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15"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15"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15"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15"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15"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15"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15" hidden="1" customHeight="1">
      <c r="A2353" s="1156">
        <f t="shared" si="156"/>
        <v>0</v>
      </c>
      <c r="B2353" s="1157"/>
      <c r="C2353" s="1157"/>
      <c r="D2353" s="1145"/>
      <c r="F2353" s="1146"/>
      <c r="H2353" s="1903"/>
      <c r="I2353" s="1262">
        <f t="shared" si="157"/>
        <v>0</v>
      </c>
      <c r="M2353" s="977"/>
    </row>
    <row r="2354" spans="1:13" s="1086" customFormat="1" ht="25.15"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15"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15"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15"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15"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15"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15"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15"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15"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15"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15"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15"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15"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15"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15"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15"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15"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15"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15"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15"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15"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15"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15"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15"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15"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15"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15"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15"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15"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15"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15"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15"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15"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15"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15"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15"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15"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15"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15"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15"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15"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15"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15"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15"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15"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15"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15"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15"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15"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15"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15"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15"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15"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15"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15"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15"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15"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15"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15"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15"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15"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15"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15"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15"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15"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15"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15"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15"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15"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15"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15"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15"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15"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15"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15"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15"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15"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15"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15"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15"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15"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15"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15"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15"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15"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15"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15"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15"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15"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15"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15"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15"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15"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15"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15"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15"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15"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15"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15"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15"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15"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15"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15"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15"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15"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15"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15"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15"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15"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15"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15"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15"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15"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15"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15"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15"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15"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15"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15"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15"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15"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15"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15"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15"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15"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15"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15"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15"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15"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15"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15"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15"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15"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15"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15"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15"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15"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15"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15"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15"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15"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15"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15"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15"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15"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15"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15"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15"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15"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15"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15"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15"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15"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15"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15"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15"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15"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15"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15"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15"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15"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15"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15"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15"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15"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15"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15"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15"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15"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15"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15"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15"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15"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15"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15"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15"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15"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15"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15"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15"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15"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15"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15"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15"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15"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15"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15"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15" hidden="1" customHeight="1">
      <c r="A2541" s="1156">
        <f t="shared" si="164"/>
        <v>0</v>
      </c>
      <c r="B2541" s="1157"/>
      <c r="C2541" s="1157"/>
      <c r="D2541" s="1145"/>
      <c r="F2541" s="1146"/>
      <c r="H2541" s="1903"/>
      <c r="I2541" s="1262">
        <f t="shared" si="165"/>
        <v>0</v>
      </c>
      <c r="M2541" s="977"/>
    </row>
    <row r="2542" spans="1:13" s="1086" customFormat="1" ht="25.15"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15"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15"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15"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15"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15"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15"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15"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15"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15"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15"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15"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15"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15"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15"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15"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15"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15"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15"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15"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15"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15"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15"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15"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15"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15"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15"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15"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15"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15"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15"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15"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15"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15"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15"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15"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15"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15"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15"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15"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15"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15"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15"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15"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15"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15"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15"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15"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15"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15"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15"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15"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15"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15"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15"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15"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15"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15"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15"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15"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15"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15"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15"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15"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15"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15"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15"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15"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15"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15"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15"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15"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15"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15"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15"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15"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15"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15"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15"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15"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15"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15"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15"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15"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15"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15"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15"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15"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15"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15"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15"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15"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15"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15"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15"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15"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15"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15"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15"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15"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15"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15"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15"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15"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15"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15"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15"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15"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15"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15"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15"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15"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15"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15"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15"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15"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15"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15"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15"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15"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15"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15"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15"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15"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15"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15"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15"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15"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15"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15"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15"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15"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15"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15"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15"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15"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15"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15"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15"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15"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15"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15"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15"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15"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15"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15"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15"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15"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15"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15"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15"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15"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15"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15"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15"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15"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15"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15"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15"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15"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15"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15"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15"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15"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15"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15"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15"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15"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15"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15"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15"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15"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15"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15"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15"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15"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15"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15"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15"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15"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15"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15"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15"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15"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15"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15"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T2801"/>
  <sheetViews>
    <sheetView showZeros="0" zoomScale="90" zoomScaleNormal="90" workbookViewId="0">
      <pane ySplit="10" topLeftCell="A1869" activePane="bottomLeft" state="frozen"/>
      <selection activeCell="D399" sqref="D399"/>
      <selection pane="bottomLeft" activeCell="F2367" sqref="F2367"/>
    </sheetView>
  </sheetViews>
  <sheetFormatPr defaultColWidth="8.88671875" defaultRowHeight="12.75" outlineLevelRow="1" outlineLevelCol="1"/>
  <cols>
    <col min="1" max="1" width="8.21875" style="1578" customWidth="1"/>
    <col min="2" max="2" width="9.44140625" style="1577" customWidth="1"/>
    <col min="3" max="3" width="4.5546875" style="1854" customWidth="1"/>
    <col min="4" max="4" width="8.33203125" style="1534" customWidth="1"/>
    <col min="5" max="5" width="9.77734375" style="61" customWidth="1"/>
    <col min="6" max="6" width="48.33203125" style="1000" customWidth="1"/>
    <col min="7" max="7" width="11.21875" style="61" customWidth="1"/>
    <col min="8" max="8" width="10" style="1841" customWidth="1"/>
    <col min="9" max="15" width="10" style="1841" hidden="1" customWidth="1" outlineLevel="1"/>
    <col min="16" max="16" width="10" style="1843" customWidth="1" collapsed="1"/>
    <col min="17" max="18" width="10" style="53" customWidth="1"/>
    <col min="19" max="19" width="9.88671875" style="53" customWidth="1"/>
    <col min="20" max="20" width="11.44140625" style="2057" customWidth="1"/>
    <col min="21" max="16384" width="8.8867187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7" t="s">
        <v>2289</v>
      </c>
      <c r="G9" s="2717" t="s">
        <v>2604</v>
      </c>
      <c r="H9" s="1956" t="s">
        <v>4315</v>
      </c>
      <c r="I9" s="1833"/>
      <c r="J9" s="1833"/>
      <c r="K9" s="1833"/>
      <c r="L9" s="1833"/>
      <c r="M9" s="1833"/>
      <c r="N9" s="1833"/>
      <c r="O9" s="1833"/>
      <c r="P9" s="929"/>
      <c r="Q9" s="930"/>
      <c r="R9" s="931"/>
      <c r="S9" s="2721" t="s">
        <v>2610</v>
      </c>
    </row>
    <row r="10" spans="1:20" ht="23.25" customHeight="1">
      <c r="B10" s="1580"/>
      <c r="C10" s="1020" t="s">
        <v>512</v>
      </c>
      <c r="D10" s="1538" t="s">
        <v>4317</v>
      </c>
      <c r="E10" s="1044" t="s">
        <v>4422</v>
      </c>
      <c r="F10" s="2718"/>
      <c r="G10" s="2718"/>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2"/>
      <c r="T10" s="2059" t="s">
        <v>4202</v>
      </c>
    </row>
    <row r="11" spans="1:20" ht="22.15"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15"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15"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15"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15"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15"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15"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15"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15"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15"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15"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15"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15"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15"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15"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15"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15"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15"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15"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15"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15"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15"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15"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15"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15"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15"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15"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15"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15"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15"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15"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15"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15"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15"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15"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15"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15"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15"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15"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15"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15"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15"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15"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15"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15"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15"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15"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15"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15"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15"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15"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15"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15"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15"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15"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15"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15"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15"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15"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15"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15"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15"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15"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15"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15"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15"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15"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15"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15"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15"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15"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15"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15"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15"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15"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15"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15"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15"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15"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15"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15"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15"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15"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15"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15"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15"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15"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15"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15"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15"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15"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15"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15"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15"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15"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15"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15"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15"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15"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15"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15"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15"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15"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15"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15"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15"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15"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15"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15"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15"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15"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15"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15"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15"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15"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15"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15"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15"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15"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15"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15"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15"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15"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15"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15"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15"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15"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15"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15"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15"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15"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15"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15"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15"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15"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15"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15"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15"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15"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15"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15"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15"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15"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15"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15"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15"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15"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15"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15"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15"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15"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15"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15"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15"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15"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15"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15"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15"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15"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15"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15"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15"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15"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15"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15"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15"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15"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15"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15"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15"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15"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15"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15"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15"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15"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15"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15"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15"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15"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15"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15"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15"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15"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15"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15"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15"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15"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15"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15"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15"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15"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15"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15"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15"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15"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15"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15"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15"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15"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15"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15"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15"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15"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15"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15"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15"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15"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15"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15"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15"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15"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15"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15"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15"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15"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15"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15"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15"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15"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15"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15"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15"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15"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15"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15"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15"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15"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15"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15"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15"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15"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15"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15"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15"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15"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15"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15"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15"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15"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15"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15"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15"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15"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15"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15"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15"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15"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15"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15"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15"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15"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15"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15"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15"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15"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15"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15"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15"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15"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15"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15"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15"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15"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15"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15"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15"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15"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15"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15"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15"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15"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15"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15"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15"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15"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15"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15"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15"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15"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15"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15"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15"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15"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15"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15"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15"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15"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15"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15"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15"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15"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15"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15"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15"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15"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15"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15"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15"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15"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15"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15"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15"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15"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15"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15"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15"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15"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15"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15"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15"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15"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15"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15"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15"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15"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15"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15"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15"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15"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15"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15"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15"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15"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15"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15"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15"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15"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15"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15"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15"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15"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15"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15"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15"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15"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15"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15"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15"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15"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15"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15"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15"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15"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15"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15"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15"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15"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15"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15"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15"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15"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15"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15"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15"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15"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15"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15"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15"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15"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15"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15"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15"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15"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15"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15"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15"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15"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15"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15"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15"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15"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15"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15"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15"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15"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15"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15"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15"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15"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15"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15"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15"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15"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15"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15"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15"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15"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15"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15"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15"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15"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15"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15"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15"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15"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15"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15"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15"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15"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15"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15"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15"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15"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15"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15"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15"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15"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15"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15"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15"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15"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15"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15"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15"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15"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15"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15"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15"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15"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15"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15"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15"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15"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15"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15"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15"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15"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15"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15"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15"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15"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15"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15"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15"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15"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15"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15"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15"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15"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15"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15"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15"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15"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15"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15"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15"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15"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15"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15"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15"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15"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15"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15"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15"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15"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15"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15"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15"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15"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15"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15"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15"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15"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15"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15"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15"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15"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15"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15"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15"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15"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15"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15"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15"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15"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15"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15"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15"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15"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15"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15"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15"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15"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15"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15"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15"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15"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15"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15"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15"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15"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15"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15"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15"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15"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15"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15"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15"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15"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15"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15"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15"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15"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15"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15"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15"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15"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15"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15"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15"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15"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15"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15"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15"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15"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15"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15"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15"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15"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15"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15"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15"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15"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15"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15"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15"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15"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15"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15"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15"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15"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15"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15"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15"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15"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15"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15"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15"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15"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15"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15"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15"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15"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15"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15"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15"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15"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15"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15"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15"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15"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15"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15"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15"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15"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15"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15"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15"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15"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15"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15"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15"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15"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15"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15"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15"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15"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15"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15"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15"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15"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15"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15"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15"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15"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15"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15"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15"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15"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15"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15"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15"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15"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15"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15"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15"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15"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15"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15"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15"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15"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15"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15"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15"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15"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15"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15"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15"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15"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15"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15"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15"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15"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15"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15"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15"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15"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15"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15"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15"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15"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15"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15"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15"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15"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15"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15"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15"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15"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15"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15"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15"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15"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15"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15"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15"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15"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15"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15"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15"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15"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15"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15"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15"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15"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15"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15"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15"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15"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15"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15"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15"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15"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15"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15"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15"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15"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15"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15"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15"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15"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15"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15"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15"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15"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15"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15"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15"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15"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15"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15"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15"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15"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15"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15"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15"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15"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15"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15"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15"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15"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15"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15"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15"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15"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15"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15"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15"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15"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15"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15"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15"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15"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15"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15"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15"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15"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15"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15"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15"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15"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15"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15"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15"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15"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15"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15"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15"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15"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15"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15"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15"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15"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15"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15"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15"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15"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15"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15"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15"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15"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15"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15"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15"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15"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15"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15"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15"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15"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15"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15"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15"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15"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15"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15"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15"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15"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15"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15"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15"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15"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15"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15"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15"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15"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15"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15"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15"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15"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15"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15"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15"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15"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15"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15"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15"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15"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15"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15"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15"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15"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15"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15"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15"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15"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15"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15"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15"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15"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15"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15"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15"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15"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15"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15"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15"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15"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15"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15"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15"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15"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15"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15"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15"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15"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15"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15"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15"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15"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15"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15"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15"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15"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15"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15"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15"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15"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15"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15"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15"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15"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15"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15"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15"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15"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15"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15"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15"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15"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15"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15"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15"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15"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15"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15"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15"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15"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15"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15"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15"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15"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15"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15"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15"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15"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15"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15"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15"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15"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15"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15"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15"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15"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15"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15"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15"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15"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15"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15"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15"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15"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15"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15"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15"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15"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15"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15"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15"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15"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15"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15"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15"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15"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15"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15"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15"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15"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15"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15"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15"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15"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15"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15"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15"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15"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15"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15"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15"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15"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15"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15"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15"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15"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15"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15"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15"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15"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15"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15"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15"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15"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15"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15"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15"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15"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15"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15"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15"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15"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15"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15"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15"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15"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15"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15"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15"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15"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15"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15"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15"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15"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15"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15"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15"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15"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15"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15"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15"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15"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15"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15"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15"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15"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15"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15"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15"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15"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15"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15"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15"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15"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15"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15"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15"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15"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15"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15"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15"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15"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15"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15"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15"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15"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15"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15"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15"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15"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15"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15"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15"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15"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15"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15"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15"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15"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15"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15"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15"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15"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15"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15"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15"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15"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15"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15"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15"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15"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15"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15"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15"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15"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15"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15"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15"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15"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15"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15"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15"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15"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15"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15"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15"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15"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15"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15"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15"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15"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15"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15"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15"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15"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15"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15"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15"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15"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15"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15"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15"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15"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15"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15"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15"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15"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15"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15"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15"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15"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15"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15"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15"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15"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15"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15"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15"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15"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15"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15"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15"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15"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15"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15"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15"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15"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15"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15"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15"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15"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15"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15"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15"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15"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15"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15"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15"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15"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15"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15"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15"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15"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15"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15"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15"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15"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15"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15"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15"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15"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15"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15"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15"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15"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15"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15"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15"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15"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15"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15"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15"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15"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15"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15"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15"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15"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15"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15"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15"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15"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15"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15"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15"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15"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15"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15"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15"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15"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15"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15"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15"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15"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15"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15"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15"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15"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15"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15"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15"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15"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15"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15"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15"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15"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15"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15"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15"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15"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15"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15"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15"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15"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15"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15"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15"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15"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15"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15"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15"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15"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15"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15"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15"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15"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15"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15"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15"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15"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15"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15"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15"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15"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15"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15"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15"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15"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15"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15"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15"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15"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15"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15"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15"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15"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15"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15"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15"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15"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15"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15"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15"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15"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15"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15"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15"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15"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15"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15"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15"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15"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15"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15"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15"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15"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15"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15"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15"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15"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15"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15"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15"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15"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15"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15"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15"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15"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15"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15"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15"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15"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15"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15"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15"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15"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15"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15"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15"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15"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15"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15"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15"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15"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15"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15"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15"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15"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15"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15"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15"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15"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15"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15"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15"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15"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15"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15"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15"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15"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15"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15"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15"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15"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15"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15"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15"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15"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15"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15"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15"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15"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15"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15"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15"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15"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15"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15"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15"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15"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15"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15"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15"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15"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15"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15"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15"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15"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15"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15"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15"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15"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15"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15"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15"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15"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15"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15"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15"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15"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15"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15"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15"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15"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15"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15"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15"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15"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15"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15"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15"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15"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15"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15"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15"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15"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15"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15"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15"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15"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15"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15"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15"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15"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15"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15"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15"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15"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15"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15"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15"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15"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15"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15"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15"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15"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15"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15"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15"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15"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15"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15"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15"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15"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15"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15"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15"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15"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15"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15"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15"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15"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15"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15"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15"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15"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15"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15"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15"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15"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15"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15"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15"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15"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15"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15"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15"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15"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15"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15"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15"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15"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15"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15"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15"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15"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15"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15"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15"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15"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15"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15"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15"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15"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15"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15"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15"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15"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15"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15"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15"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15"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15"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15"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15"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15"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15"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15"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15"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15"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15"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15"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15"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15"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15"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15"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15"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15"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15"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15"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15"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15"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15"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15"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15"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15"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15"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15"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15"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15"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15"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15"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15"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15"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15"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15"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15"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15"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15"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15"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15"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15"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15"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15"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15"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15"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15"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15"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15"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15"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15"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15"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15"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15"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15"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15"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15"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15"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15"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15"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15"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15"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15"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15"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15"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15"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15"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15"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15"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15"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15"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15"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15"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15"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15"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15"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15"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15"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15"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15"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15"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15"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15"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15"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15"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15"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15"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15"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15"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15"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15"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15"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15"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15"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15"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15"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15"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15"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15"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15"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15"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15"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15"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15"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15"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15"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15"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15"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15"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15"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15"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15"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15"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15"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15"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15"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15"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15"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15"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15"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15"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15"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15"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15"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15"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15"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15"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15"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15"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15"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15"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15"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15"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15"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15"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15"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15"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15"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15"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15"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15"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15"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15"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15"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15"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15"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15"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15"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15"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15"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15"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15"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15"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15"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15"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15"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15"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15"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15"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15"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15"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15"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15"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15"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15"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15"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15"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15"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15"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15"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15"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15"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15"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15"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15"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15"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15"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15"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15"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15"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15"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15"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15"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15"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15"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15"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15"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15"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15"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15"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15"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15"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15"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15"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15"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15"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15"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15"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15"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15"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15"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15"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15"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15"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15"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15"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15"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15"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15"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15"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15"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15"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15"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15"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15"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15"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15"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15"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15"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15"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15"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15"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15"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15"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15"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15"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15"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15"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15"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15"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15"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15"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15"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15"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15"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15"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15"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15"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15"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15"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15"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15"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15"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15"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15"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15"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15"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15"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15"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15"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15"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15"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15"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15"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15"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15"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15"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15"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15"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15"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15"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15"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15"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15"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15"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15"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15"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15"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15"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15"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15"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15"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15"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15"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15"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15"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15"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15"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15"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15"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15"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15"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15"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15"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15"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15"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15"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15"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15"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15"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15"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15"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15"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15"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15"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15"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15"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15"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15"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15"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15"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15"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15"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15"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15"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15"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15"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15"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15"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15"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15"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15"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15"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15"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15"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15"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15"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15"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15"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15"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15"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15"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15"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15"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15"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15"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15"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15"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15"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15"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15"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15"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15"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15"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15"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15"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15"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15"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15"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15"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15"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15"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15"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15"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15"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15"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15"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15"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15"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15"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15"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15"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15"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15"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15"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15"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15"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15"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15"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15"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15"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15"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15"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15"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15"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15"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15"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15"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15"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15"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15"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15"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15"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15"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15"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15"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15"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15"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15"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15"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15"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15"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15"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15"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15"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15"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15"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15"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15"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15"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15"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15"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15"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15"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15"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15"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15"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15"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15"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15"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15"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15"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15"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15"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15"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15"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15"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15"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15"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15"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15"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15"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15"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15"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15"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15"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15"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15"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15"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15"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15"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15"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15"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15"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15"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15"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15"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15"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15"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15"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15"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15"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15"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15"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15"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15"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15"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15"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15"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15"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15"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15"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15"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15"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15"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15"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15"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15"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15"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15"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15"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15"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15"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15"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15"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15"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15"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15"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15"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15"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15"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15"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15"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15"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15"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15"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15"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15"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15"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15"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15"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15"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15"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15"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15"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15"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15"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15"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15"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15"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15"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15"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15"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15"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15"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15"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15"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15"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15"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15"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15"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15"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15"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15"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15"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15"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15"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15"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15"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15"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15"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15"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15"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15"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15"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15"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15"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15"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15"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15"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15"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15"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15"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15"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15"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15"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15"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15"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15"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15"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15"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15"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15"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15"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15"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15"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15"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15"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15"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15"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15"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15"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15"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15"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15"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15"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15"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15"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15"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15"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15"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15"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15"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15"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15"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15"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15"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15"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15"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15"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15"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15"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15"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15"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15"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15"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15"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15"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15"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15"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15"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15"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15"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15"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15"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15"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15"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15"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15"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15"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15"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15"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15"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15"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15"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15"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15"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15"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15"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15"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15"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15"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15"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15"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15"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15"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15"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15"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15"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15"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15"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15"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15"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15"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15"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15"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15"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15"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15"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15"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15"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15"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15"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15"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15"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15"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15"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15"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15"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15"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15"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15"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15"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15"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15"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15"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15"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15"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15"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15"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15"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15"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15"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15"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15"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15"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15"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15"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15"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15"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15"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15"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15"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15"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15"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15"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15"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15"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15"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15"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15"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15"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15"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15"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15"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15"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15"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15"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15"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15"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15"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15"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15"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15"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15"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15"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15"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15"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15"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15"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15"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15"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15"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15"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15"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15"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15"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15"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15"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15"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15"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15"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15"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15"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15"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15"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15"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15"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15"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15"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15"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15"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15"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15"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15"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15"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15"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15"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15"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15"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15"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15"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15"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15"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15"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15"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15"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15"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15"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15"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15"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15"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15"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15"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15"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15"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15"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15"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15"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15"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15"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15"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15"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15"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15"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15"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15"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15"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15"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15"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15"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15"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15"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15"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15"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15"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15"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15"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15"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15"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15"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15"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15"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15"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15"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15"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15"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15"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15"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15"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15"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15"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15"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15"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15"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15"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15"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15"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15"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15"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15"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15"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15"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15"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15"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15"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15"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15"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15"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15"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15"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15"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15"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15"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15"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15"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15"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15"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15"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15"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15"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15"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15"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15"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15"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15"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15"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15"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15"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15"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15"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15"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15"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15"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15"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15"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15"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15"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15"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15"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15"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15"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15"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15"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15"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15"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15"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15"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15"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15"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15"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15"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15"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15"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15"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15"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15"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15"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15"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15"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15"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15"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15"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15"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15"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15"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15"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15"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15"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15"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15"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15"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15"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15"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15"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15"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15"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15"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15"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15"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15"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15"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15"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15"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15"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15"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15"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15"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15"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15"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15"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15"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15"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15"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15"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15"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15"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15"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15"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15"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15"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15"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15"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15"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15"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15"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15"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15"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15"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15"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15"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15"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15"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15"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15"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15"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15"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15"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15"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15"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15"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15"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15"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15"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15"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15"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15"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15"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15"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15"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15"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15"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15"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15"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15"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15"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15"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15"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15"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15"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15"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15"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15"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15"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15"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15"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15"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15"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15"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15"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15"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15"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15"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15"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15"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15"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15"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15"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15"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15"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15"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15"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15"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15"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15"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15"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15"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15"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15"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15"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15"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15"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15"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15"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15"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15"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15"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15"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15"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15"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15"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15"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15"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15"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15"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15"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15"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15"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15"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15"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15"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15"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15"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15"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15"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15"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15"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15"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15"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15"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15"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15"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15"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15"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15"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15"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15"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15"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15"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15"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15"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15"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15"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15"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15"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15"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15"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15"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15"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15"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15"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15"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15"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15"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15"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15"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15"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15"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15"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15"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15"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15"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15"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15"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15"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15"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15"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15"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15"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15"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15"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15"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15"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15"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15"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15"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15"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15"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15"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15"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15"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15"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15"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15"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15"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15"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15"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15"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15"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15"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15"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15"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15"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15"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15"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15"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15"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15"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15"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15"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15"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15"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15"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15"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15"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15"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15"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15"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15"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15"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15"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15"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15"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15"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15"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15"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15"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15"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15"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15"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15"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15"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15"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15"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15"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5.75">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5.75" hidden="1">
      <c r="A2362" s="59"/>
      <c r="C2362" s="1016"/>
      <c r="D2362" s="1575"/>
      <c r="T2362" s="53"/>
    </row>
    <row r="2363" spans="1:20" ht="15.75">
      <c r="D2363" s="1575"/>
    </row>
    <row r="2364" spans="1:20" ht="15.75">
      <c r="D2364" s="1575"/>
    </row>
    <row r="2365" spans="1:20" ht="15.75">
      <c r="D2365" s="1575"/>
    </row>
    <row r="2366" spans="1:20" ht="15.75">
      <c r="D2366" s="1575"/>
    </row>
    <row r="2367" spans="1:20" ht="15.75">
      <c r="D2367" s="1575"/>
      <c r="F2367" s="1001"/>
    </row>
    <row r="2368" spans="1:20" ht="16.5">
      <c r="D2368" s="1575"/>
      <c r="F2368" s="1002"/>
    </row>
    <row r="2369" spans="4:4" ht="15.75">
      <c r="D2369" s="1575"/>
    </row>
    <row r="2370" spans="4:4" ht="15.75">
      <c r="D2370" s="1575"/>
    </row>
    <row r="2371" spans="4:4" ht="15.75">
      <c r="D2371" s="1575"/>
    </row>
    <row r="2372" spans="4:4" ht="15.75">
      <c r="D2372" s="1575"/>
    </row>
    <row r="2373" spans="4:4" ht="15.75">
      <c r="D2373" s="1575"/>
    </row>
    <row r="2374" spans="4:4" ht="15.75">
      <c r="D2374" s="1575"/>
    </row>
    <row r="2375" spans="4:4" ht="15.75">
      <c r="D2375" s="1575"/>
    </row>
    <row r="2376" spans="4:4" ht="15.75">
      <c r="D2376" s="1575"/>
    </row>
    <row r="2377" spans="4:4" ht="15.75">
      <c r="D2377" s="1575"/>
    </row>
    <row r="2378" spans="4:4" ht="15.75">
      <c r="D2378" s="1575"/>
    </row>
    <row r="2379" spans="4:4" ht="15.75">
      <c r="D2379" s="1575"/>
    </row>
    <row r="2380" spans="4:4" ht="15.75">
      <c r="D2380" s="1575"/>
    </row>
    <row r="2381" spans="4:4" ht="15.75">
      <c r="D2381" s="1575"/>
    </row>
    <row r="2382" spans="4:4" ht="15.75">
      <c r="D2382" s="1575"/>
    </row>
    <row r="2383" spans="4:4" ht="15.75">
      <c r="D2383" s="1575"/>
    </row>
    <row r="2384" spans="4:4" ht="15.75">
      <c r="D2384" s="1575"/>
    </row>
    <row r="2385" spans="4:4" ht="15.75">
      <c r="D2385" s="1575"/>
    </row>
    <row r="2386" spans="4:4" ht="15.75">
      <c r="D2386" s="1575"/>
    </row>
    <row r="2387" spans="4:4" ht="15.75">
      <c r="D2387" s="1575"/>
    </row>
    <row r="2388" spans="4:4" ht="15.75">
      <c r="D2388" s="1575"/>
    </row>
    <row r="2389" spans="4:4" ht="15.75">
      <c r="D2389" s="1575"/>
    </row>
    <row r="2390" spans="4:4" ht="15.75">
      <c r="D2390" s="1575"/>
    </row>
    <row r="2391" spans="4:4" ht="15.75">
      <c r="D2391" s="1575"/>
    </row>
    <row r="2392" spans="4:4" ht="15.75">
      <c r="D2392" s="1575"/>
    </row>
    <row r="2393" spans="4:4" ht="15.75">
      <c r="D2393" s="1575"/>
    </row>
    <row r="2394" spans="4:4" ht="15.75">
      <c r="D2394" s="1575"/>
    </row>
    <row r="2395" spans="4:4" ht="15.75">
      <c r="D2395" s="1575"/>
    </row>
    <row r="2396" spans="4:4" ht="15.75">
      <c r="D2396" s="1575"/>
    </row>
    <row r="2397" spans="4:4" ht="15.75">
      <c r="D2397" s="1575"/>
    </row>
    <row r="2398" spans="4:4" ht="15.75">
      <c r="D2398" s="1575"/>
    </row>
    <row r="2399" spans="4:4" ht="15.75">
      <c r="D2399" s="1575"/>
    </row>
    <row r="2400" spans="4:4" ht="15.75">
      <c r="D2400" s="1575"/>
    </row>
    <row r="2401" spans="4:4" ht="15.75">
      <c r="D2401" s="1575"/>
    </row>
    <row r="2402" spans="4:4" ht="15.75">
      <c r="D2402" s="1575"/>
    </row>
    <row r="2403" spans="4:4" ht="15.75">
      <c r="D2403" s="1575"/>
    </row>
    <row r="2404" spans="4:4" ht="15.75">
      <c r="D2404" s="1575"/>
    </row>
    <row r="2405" spans="4:4" ht="15.75">
      <c r="D2405" s="1575"/>
    </row>
    <row r="2406" spans="4:4" ht="15.75">
      <c r="D2406" s="1575"/>
    </row>
    <row r="2407" spans="4:4" ht="15.75">
      <c r="D2407" s="1575"/>
    </row>
    <row r="2408" spans="4:4" ht="15.75">
      <c r="D2408" s="1575"/>
    </row>
    <row r="2409" spans="4:4" ht="15.75">
      <c r="D2409" s="1575"/>
    </row>
    <row r="2410" spans="4:4" ht="15.75">
      <c r="D2410" s="1575"/>
    </row>
    <row r="2411" spans="4:4" ht="15.75">
      <c r="D2411" s="1575"/>
    </row>
    <row r="2412" spans="4:4" ht="15.75">
      <c r="D2412" s="1575"/>
    </row>
    <row r="2413" spans="4:4" ht="15.75">
      <c r="D2413" s="1575"/>
    </row>
    <row r="2414" spans="4:4" ht="15.75">
      <c r="D2414" s="1575"/>
    </row>
    <row r="2415" spans="4:4" ht="15.75">
      <c r="D2415" s="1575"/>
    </row>
    <row r="2416" spans="4:4" ht="15.75">
      <c r="D2416" s="1575"/>
    </row>
    <row r="2417" spans="4:4" ht="15.75">
      <c r="D2417" s="1575"/>
    </row>
    <row r="2418" spans="4:4" ht="15.75">
      <c r="D2418" s="1575"/>
    </row>
    <row r="2419" spans="4:4" ht="15.75">
      <c r="D2419" s="1575"/>
    </row>
    <row r="2420" spans="4:4" ht="15.75">
      <c r="D2420" s="1575"/>
    </row>
    <row r="2421" spans="4:4" ht="15.75">
      <c r="D2421" s="1575"/>
    </row>
    <row r="2422" spans="4:4" ht="15.75">
      <c r="D2422" s="1575"/>
    </row>
    <row r="2423" spans="4:4" ht="15.75">
      <c r="D2423" s="1575"/>
    </row>
    <row r="2424" spans="4:4" ht="15.75">
      <c r="D2424" s="1575"/>
    </row>
    <row r="2425" spans="4:4" ht="15.75">
      <c r="D2425" s="1575"/>
    </row>
    <row r="2426" spans="4:4" ht="15.75">
      <c r="D2426" s="1575"/>
    </row>
    <row r="2427" spans="4:4" ht="15.75">
      <c r="D2427" s="1575"/>
    </row>
    <row r="2428" spans="4:4" ht="15.75">
      <c r="D2428" s="1575"/>
    </row>
    <row r="2429" spans="4:4" ht="15.75">
      <c r="D2429" s="1575"/>
    </row>
    <row r="2430" spans="4:4" ht="15.75">
      <c r="D2430" s="1575"/>
    </row>
    <row r="2431" spans="4:4" ht="15.75">
      <c r="D2431" s="1575"/>
    </row>
    <row r="2432" spans="4:4" ht="15.75">
      <c r="D2432" s="1575"/>
    </row>
    <row r="2433" spans="4:4" ht="15.75">
      <c r="D2433" s="1575"/>
    </row>
    <row r="2434" spans="4:4" ht="15.75">
      <c r="D2434" s="1575"/>
    </row>
    <row r="2435" spans="4:4" ht="15.75">
      <c r="D2435" s="1575"/>
    </row>
    <row r="2436" spans="4:4" ht="15.75">
      <c r="D2436" s="1575"/>
    </row>
    <row r="2437" spans="4:4" ht="15.75">
      <c r="D2437" s="1575"/>
    </row>
    <row r="2438" spans="4:4" ht="15.75">
      <c r="D2438" s="1575"/>
    </row>
    <row r="2439" spans="4:4" ht="15.75">
      <c r="D2439" s="1575"/>
    </row>
    <row r="2440" spans="4:4" ht="15.75">
      <c r="D2440" s="1575"/>
    </row>
    <row r="2441" spans="4:4" ht="15.75">
      <c r="D2441" s="1575"/>
    </row>
    <row r="2442" spans="4:4" ht="15.75">
      <c r="D2442" s="1575"/>
    </row>
    <row r="2443" spans="4:4" ht="15.75">
      <c r="D2443" s="1575"/>
    </row>
    <row r="2444" spans="4:4" ht="15.75">
      <c r="D2444" s="1575"/>
    </row>
    <row r="2445" spans="4:4" ht="15.75">
      <c r="D2445" s="1575"/>
    </row>
    <row r="2446" spans="4:4" ht="15.75">
      <c r="D2446" s="1575"/>
    </row>
    <row r="2447" spans="4:4" ht="15.75">
      <c r="D2447" s="1575"/>
    </row>
    <row r="2448" spans="4:4" ht="15.75">
      <c r="D2448" s="1575"/>
    </row>
    <row r="2449" spans="4:4" ht="15.75">
      <c r="D2449" s="1575"/>
    </row>
    <row r="2450" spans="4:4" ht="15.75">
      <c r="D2450" s="1575"/>
    </row>
    <row r="2451" spans="4:4" ht="15.75">
      <c r="D2451" s="1575"/>
    </row>
    <row r="2452" spans="4:4" ht="15.75">
      <c r="D2452" s="1575"/>
    </row>
    <row r="2453" spans="4:4" ht="15.75">
      <c r="D2453" s="1575"/>
    </row>
    <row r="2454" spans="4:4" ht="15.75">
      <c r="D2454" s="1575"/>
    </row>
    <row r="2455" spans="4:4" ht="15.75">
      <c r="D2455" s="1575"/>
    </row>
    <row r="2456" spans="4:4" ht="15.75">
      <c r="D2456" s="1575"/>
    </row>
    <row r="2457" spans="4:4" ht="15.75">
      <c r="D2457" s="1575"/>
    </row>
    <row r="2458" spans="4:4" ht="15.75">
      <c r="D2458" s="1575"/>
    </row>
    <row r="2459" spans="4:4" ht="15.75">
      <c r="D2459" s="1575"/>
    </row>
    <row r="2460" spans="4:4" ht="15.75">
      <c r="D2460" s="1575"/>
    </row>
    <row r="2461" spans="4:4" ht="15.75">
      <c r="D2461" s="1575"/>
    </row>
    <row r="2462" spans="4:4" ht="15.75">
      <c r="D2462" s="1575"/>
    </row>
    <row r="2463" spans="4:4" ht="15.75">
      <c r="D2463" s="1575"/>
    </row>
    <row r="2464" spans="4:4" ht="15.75">
      <c r="D2464" s="1575"/>
    </row>
    <row r="2465" spans="4:4" ht="15.75">
      <c r="D2465" s="1575"/>
    </row>
    <row r="2466" spans="4:4" ht="15.75">
      <c r="D2466" s="1575"/>
    </row>
    <row r="2467" spans="4:4" ht="15.75">
      <c r="D2467" s="1575"/>
    </row>
    <row r="2468" spans="4:4" ht="15.75">
      <c r="D2468" s="1575"/>
    </row>
    <row r="2469" spans="4:4" ht="15.75">
      <c r="D2469" s="1575"/>
    </row>
    <row r="2470" spans="4:4" ht="15.75">
      <c r="D2470" s="1575"/>
    </row>
    <row r="2471" spans="4:4" ht="15.75">
      <c r="D2471" s="1575"/>
    </row>
    <row r="2472" spans="4:4" ht="15.75">
      <c r="D2472" s="1575"/>
    </row>
    <row r="2473" spans="4:4" ht="15.75">
      <c r="D2473" s="1575"/>
    </row>
    <row r="2474" spans="4:4" ht="15.75">
      <c r="D2474" s="1575"/>
    </row>
    <row r="2475" spans="4:4" ht="15.75">
      <c r="D2475" s="1575"/>
    </row>
    <row r="2476" spans="4:4" ht="15.75">
      <c r="D2476" s="1575"/>
    </row>
    <row r="2477" spans="4:4" ht="15.75">
      <c r="D2477" s="1575"/>
    </row>
    <row r="2478" spans="4:4" ht="15.75">
      <c r="D2478" s="1575"/>
    </row>
    <row r="2479" spans="4:4" ht="15.75">
      <c r="D2479" s="1575"/>
    </row>
    <row r="2480" spans="4:4" ht="15.75">
      <c r="D2480" s="1575"/>
    </row>
    <row r="2481" spans="4:4" ht="15.75">
      <c r="D2481" s="1575"/>
    </row>
    <row r="2482" spans="4:4" ht="15.75">
      <c r="D2482" s="1575"/>
    </row>
    <row r="2483" spans="4:4" ht="15.75">
      <c r="D2483" s="1575"/>
    </row>
    <row r="2484" spans="4:4" ht="15.75">
      <c r="D2484" s="1575"/>
    </row>
    <row r="2485" spans="4:4" ht="15.75">
      <c r="D2485" s="1575"/>
    </row>
    <row r="2486" spans="4:4" ht="15.75">
      <c r="D2486" s="1575"/>
    </row>
    <row r="2487" spans="4:4" ht="15.75">
      <c r="D2487" s="1575"/>
    </row>
    <row r="2488" spans="4:4" ht="15.75">
      <c r="D2488" s="1575"/>
    </row>
    <row r="2489" spans="4:4" ht="15.75">
      <c r="D2489" s="1575"/>
    </row>
    <row r="2490" spans="4:4" ht="15.75">
      <c r="D2490" s="1575"/>
    </row>
    <row r="2491" spans="4:4" ht="15.75">
      <c r="D2491" s="1575"/>
    </row>
    <row r="2492" spans="4:4" ht="15.75">
      <c r="D2492" s="1575"/>
    </row>
    <row r="2493" spans="4:4" ht="15.75">
      <c r="D2493" s="1575"/>
    </row>
    <row r="2494" spans="4:4" ht="15.75">
      <c r="D2494" s="1575"/>
    </row>
    <row r="2495" spans="4:4" ht="15.75">
      <c r="D2495" s="1575"/>
    </row>
    <row r="2496" spans="4:4" ht="15.75">
      <c r="D2496" s="1575"/>
    </row>
    <row r="2497" spans="4:4" ht="15.75">
      <c r="D2497" s="1575"/>
    </row>
    <row r="2498" spans="4:4" ht="15.75">
      <c r="D2498" s="1575"/>
    </row>
    <row r="2499" spans="4:4" ht="15.75">
      <c r="D2499" s="1575"/>
    </row>
    <row r="2500" spans="4:4" ht="15.75">
      <c r="D2500" s="1575"/>
    </row>
    <row r="2501" spans="4:4" ht="15.75">
      <c r="D2501" s="1575"/>
    </row>
    <row r="2502" spans="4:4" ht="15.75">
      <c r="D2502" s="1575"/>
    </row>
    <row r="2503" spans="4:4" ht="15.75">
      <c r="D2503" s="1575"/>
    </row>
    <row r="2504" spans="4:4" ht="15.75">
      <c r="D2504" s="1575"/>
    </row>
    <row r="2505" spans="4:4" ht="15.75">
      <c r="D2505" s="1575"/>
    </row>
    <row r="2506" spans="4:4" ht="15.75">
      <c r="D2506" s="1575"/>
    </row>
    <row r="2507" spans="4:4" ht="15.75">
      <c r="D2507" s="1575"/>
    </row>
    <row r="2508" spans="4:4" ht="15.75">
      <c r="D2508" s="1575"/>
    </row>
    <row r="2509" spans="4:4" ht="15.75">
      <c r="D2509" s="1575"/>
    </row>
    <row r="2510" spans="4:4" ht="15.75">
      <c r="D2510" s="1575"/>
    </row>
    <row r="2511" spans="4:4" ht="15.75">
      <c r="D2511" s="1575"/>
    </row>
    <row r="2512" spans="4:4" ht="15.75">
      <c r="D2512" s="1575"/>
    </row>
    <row r="2513" spans="4:4" ht="15.75">
      <c r="D2513" s="1575"/>
    </row>
    <row r="2514" spans="4:4" ht="15.75">
      <c r="D2514" s="1575"/>
    </row>
    <row r="2515" spans="4:4" ht="15.75">
      <c r="D2515" s="1575"/>
    </row>
    <row r="2516" spans="4:4" ht="15.75">
      <c r="D2516" s="1575"/>
    </row>
    <row r="2517" spans="4:4" ht="15.75">
      <c r="D2517" s="1575"/>
    </row>
    <row r="2518" spans="4:4" ht="15.75">
      <c r="D2518" s="1575"/>
    </row>
    <row r="2519" spans="4:4" ht="15.75">
      <c r="D2519" s="1575"/>
    </row>
    <row r="2520" spans="4:4" ht="15.75">
      <c r="D2520" s="1575"/>
    </row>
    <row r="2521" spans="4:4" ht="15.75">
      <c r="D2521" s="1575"/>
    </row>
    <row r="2522" spans="4:4" ht="15.75">
      <c r="D2522" s="1575"/>
    </row>
    <row r="2523" spans="4:4" ht="15.75">
      <c r="D2523" s="1575"/>
    </row>
    <row r="2524" spans="4:4" ht="15.75">
      <c r="D2524" s="1575"/>
    </row>
    <row r="2525" spans="4:4" ht="15.75">
      <c r="D2525" s="1575"/>
    </row>
    <row r="2526" spans="4:4" ht="15.75">
      <c r="D2526" s="1575"/>
    </row>
    <row r="2527" spans="4:4" ht="15.75">
      <c r="D2527" s="1575"/>
    </row>
    <row r="2528" spans="4:4" ht="15.75">
      <c r="D2528" s="1575"/>
    </row>
    <row r="2529" spans="4:4" ht="15.75">
      <c r="D2529" s="1575"/>
    </row>
    <row r="2530" spans="4:4" ht="15.75">
      <c r="D2530" s="1575"/>
    </row>
    <row r="2531" spans="4:4" ht="15.75">
      <c r="D2531" s="1575"/>
    </row>
    <row r="2532" spans="4:4" ht="15.75">
      <c r="D2532" s="1575"/>
    </row>
    <row r="2533" spans="4:4" ht="15.75">
      <c r="D2533" s="1575"/>
    </row>
    <row r="2534" spans="4:4" ht="15.75">
      <c r="D2534" s="1575"/>
    </row>
    <row r="2535" spans="4:4" ht="15.75">
      <c r="D2535" s="1575"/>
    </row>
    <row r="2536" spans="4:4" ht="15.75">
      <c r="D2536" s="1575"/>
    </row>
    <row r="2537" spans="4:4" ht="15.75">
      <c r="D2537" s="1575"/>
    </row>
    <row r="2538" spans="4:4" ht="15.75">
      <c r="D2538" s="1575"/>
    </row>
    <row r="2539" spans="4:4" ht="15.75">
      <c r="D2539" s="1575"/>
    </row>
    <row r="2540" spans="4:4" ht="15.75">
      <c r="D2540" s="1575"/>
    </row>
    <row r="2541" spans="4:4" ht="15.75">
      <c r="D2541" s="1575"/>
    </row>
    <row r="2542" spans="4:4" ht="15.75">
      <c r="D2542" s="1575"/>
    </row>
    <row r="2543" spans="4:4" ht="15.75">
      <c r="D2543" s="1575"/>
    </row>
    <row r="2544" spans="4:4" ht="15.75">
      <c r="D2544" s="1575"/>
    </row>
    <row r="2545" spans="4:4" ht="15.75">
      <c r="D2545" s="1575"/>
    </row>
    <row r="2546" spans="4:4" ht="15.75">
      <c r="D2546" s="1575"/>
    </row>
    <row r="2547" spans="4:4" ht="15.75">
      <c r="D2547" s="1575"/>
    </row>
    <row r="2548" spans="4:4" ht="15.75">
      <c r="D2548" s="1575"/>
    </row>
    <row r="2549" spans="4:4" ht="15.75">
      <c r="D2549" s="1575"/>
    </row>
    <row r="2550" spans="4:4" ht="15.75">
      <c r="D2550" s="1575"/>
    </row>
    <row r="2551" spans="4:4" ht="15.75">
      <c r="D2551" s="1575"/>
    </row>
    <row r="2552" spans="4:4" ht="15.75">
      <c r="D2552" s="1575"/>
    </row>
    <row r="2553" spans="4:4" ht="15.75">
      <c r="D2553" s="1575"/>
    </row>
    <row r="2554" spans="4:4" ht="15.75">
      <c r="D2554" s="1575"/>
    </row>
    <row r="2555" spans="4:4" ht="15.75">
      <c r="D2555" s="1575"/>
    </row>
    <row r="2556" spans="4:4" ht="15.75">
      <c r="D2556" s="1575"/>
    </row>
    <row r="2557" spans="4:4" ht="15.75">
      <c r="D2557" s="1575"/>
    </row>
    <row r="2558" spans="4:4" ht="15.75">
      <c r="D2558" s="1575"/>
    </row>
    <row r="2559" spans="4:4" ht="15.75">
      <c r="D2559" s="1575"/>
    </row>
    <row r="2560" spans="4:4" ht="15.75">
      <c r="D2560" s="1575"/>
    </row>
    <row r="2561" spans="4:4" ht="15.75">
      <c r="D2561" s="1575"/>
    </row>
    <row r="2562" spans="4:4" ht="15.75">
      <c r="D2562" s="1575"/>
    </row>
    <row r="2563" spans="4:4" ht="15.75">
      <c r="D2563" s="1575"/>
    </row>
    <row r="2564" spans="4:4" ht="15.75">
      <c r="D2564" s="1575"/>
    </row>
    <row r="2565" spans="4:4" ht="15.75">
      <c r="D2565" s="1575"/>
    </row>
    <row r="2566" spans="4:4" ht="15.75">
      <c r="D2566" s="1575"/>
    </row>
    <row r="2567" spans="4:4" ht="15.75">
      <c r="D2567" s="1575"/>
    </row>
    <row r="2568" spans="4:4" ht="15.75">
      <c r="D2568" s="1575"/>
    </row>
    <row r="2569" spans="4:4" ht="15.75">
      <c r="D2569" s="1575"/>
    </row>
    <row r="2570" spans="4:4" ht="15.75">
      <c r="D2570" s="1575"/>
    </row>
    <row r="2571" spans="4:4" ht="15.75">
      <c r="D2571" s="1575"/>
    </row>
    <row r="2572" spans="4:4" ht="15.75">
      <c r="D2572" s="1575"/>
    </row>
    <row r="2573" spans="4:4" ht="15.75">
      <c r="D2573" s="1575"/>
    </row>
    <row r="2574" spans="4:4" ht="15.75">
      <c r="D2574" s="1575"/>
    </row>
    <row r="2575" spans="4:4" ht="15.75">
      <c r="D2575" s="1575"/>
    </row>
    <row r="2576" spans="4:4" ht="15.75">
      <c r="D2576" s="1575"/>
    </row>
    <row r="2577" spans="4:4" ht="15.75">
      <c r="D2577" s="1575"/>
    </row>
    <row r="2578" spans="4:4" ht="15.75">
      <c r="D2578" s="1575"/>
    </row>
    <row r="2579" spans="4:4" ht="15.75">
      <c r="D2579" s="1575"/>
    </row>
    <row r="2580" spans="4:4" ht="15.75">
      <c r="D2580" s="1575"/>
    </row>
    <row r="2581" spans="4:4" ht="15.75">
      <c r="D2581" s="1575"/>
    </row>
    <row r="2582" spans="4:4" ht="15.75">
      <c r="D2582" s="1575"/>
    </row>
    <row r="2583" spans="4:4" ht="15.75">
      <c r="D2583" s="1575"/>
    </row>
    <row r="2584" spans="4:4" ht="15.75">
      <c r="D2584" s="1575"/>
    </row>
    <row r="2585" spans="4:4" ht="15.75">
      <c r="D2585" s="1575"/>
    </row>
    <row r="2586" spans="4:4" ht="15.75">
      <c r="D2586" s="1575"/>
    </row>
    <row r="2587" spans="4:4" ht="15.75">
      <c r="D2587" s="1575"/>
    </row>
    <row r="2588" spans="4:4" ht="15.75">
      <c r="D2588" s="1575"/>
    </row>
    <row r="2589" spans="4:4" ht="15.75">
      <c r="D2589" s="1575"/>
    </row>
    <row r="2590" spans="4:4" ht="15.75">
      <c r="D2590" s="1575"/>
    </row>
    <row r="2591" spans="4:4" ht="15.75">
      <c r="D2591" s="1575"/>
    </row>
    <row r="2592" spans="4:4" ht="15.75">
      <c r="D2592" s="1575"/>
    </row>
    <row r="2593" spans="4:4" ht="15.75">
      <c r="D2593" s="1575"/>
    </row>
    <row r="2594" spans="4:4" ht="15.75">
      <c r="D2594" s="1575"/>
    </row>
    <row r="2595" spans="4:4" ht="15.75">
      <c r="D2595" s="1575"/>
    </row>
    <row r="2596" spans="4:4" ht="15.75">
      <c r="D2596" s="1575"/>
    </row>
    <row r="2597" spans="4:4" ht="15.75">
      <c r="D2597" s="1575"/>
    </row>
    <row r="2598" spans="4:4" ht="15.75">
      <c r="D2598" s="1575"/>
    </row>
    <row r="2599" spans="4:4" ht="15.75">
      <c r="D2599" s="1575"/>
    </row>
    <row r="2600" spans="4:4" ht="15.75">
      <c r="D2600" s="1575"/>
    </row>
    <row r="2601" spans="4:4" ht="15.75">
      <c r="D2601" s="1575"/>
    </row>
    <row r="2602" spans="4:4" ht="15.75">
      <c r="D2602" s="1575"/>
    </row>
    <row r="2603" spans="4:4" ht="15.75">
      <c r="D2603" s="1575"/>
    </row>
    <row r="2604" spans="4:4" ht="15.75">
      <c r="D2604" s="1575"/>
    </row>
    <row r="2605" spans="4:4" ht="15.75">
      <c r="D2605" s="1575"/>
    </row>
    <row r="2606" spans="4:4" ht="15.75">
      <c r="D2606" s="1575"/>
    </row>
    <row r="2607" spans="4:4" ht="15.75">
      <c r="D2607" s="1575"/>
    </row>
    <row r="2608" spans="4:4" ht="15.75">
      <c r="D2608" s="1575"/>
    </row>
    <row r="2609" spans="4:4" ht="15.75">
      <c r="D2609" s="1575"/>
    </row>
    <row r="2610" spans="4:4" ht="15.75">
      <c r="D2610" s="1575"/>
    </row>
    <row r="2611" spans="4:4" ht="15.75">
      <c r="D2611" s="1575"/>
    </row>
    <row r="2612" spans="4:4" ht="15.75">
      <c r="D2612" s="1575"/>
    </row>
    <row r="2613" spans="4:4" ht="15.75">
      <c r="D2613" s="1575"/>
    </row>
    <row r="2614" spans="4:4" ht="15.75">
      <c r="D2614" s="1575"/>
    </row>
    <row r="2615" spans="4:4" ht="15.75">
      <c r="D2615" s="1575"/>
    </row>
    <row r="2616" spans="4:4" ht="15.75">
      <c r="D2616" s="1575"/>
    </row>
    <row r="2617" spans="4:4" ht="15.75">
      <c r="D2617" s="1575"/>
    </row>
    <row r="2618" spans="4:4" ht="15.75">
      <c r="D2618" s="1575"/>
    </row>
    <row r="2619" spans="4:4" ht="15.75">
      <c r="D2619" s="1575"/>
    </row>
    <row r="2620" spans="4:4" ht="15.75">
      <c r="D2620" s="1575"/>
    </row>
    <row r="2621" spans="4:4" ht="15.75">
      <c r="D2621" s="1575"/>
    </row>
    <row r="2622" spans="4:4" ht="15.75">
      <c r="D2622" s="1575"/>
    </row>
    <row r="2623" spans="4:4" ht="15.75">
      <c r="D2623" s="1575"/>
    </row>
    <row r="2624" spans="4:4" ht="15.75">
      <c r="D2624" s="1575"/>
    </row>
    <row r="2625" spans="4:4" ht="15.75">
      <c r="D2625" s="1575"/>
    </row>
    <row r="2626" spans="4:4" ht="15.75">
      <c r="D2626" s="1575"/>
    </row>
    <row r="2627" spans="4:4" ht="15.75">
      <c r="D2627" s="1575"/>
    </row>
    <row r="2628" spans="4:4" ht="15.75">
      <c r="D2628" s="1575"/>
    </row>
    <row r="2629" spans="4:4" ht="15.75">
      <c r="D2629" s="1575"/>
    </row>
    <row r="2630" spans="4:4" ht="15.75">
      <c r="D2630" s="1575"/>
    </row>
    <row r="2631" spans="4:4" ht="15.75">
      <c r="D2631" s="1575"/>
    </row>
    <row r="2632" spans="4:4" ht="15.75">
      <c r="D2632" s="1575"/>
    </row>
    <row r="2633" spans="4:4" ht="15.75">
      <c r="D2633" s="1575"/>
    </row>
    <row r="2634" spans="4:4" ht="15.75">
      <c r="D2634" s="1575"/>
    </row>
    <row r="2635" spans="4:4" ht="15.75">
      <c r="D2635" s="1575"/>
    </row>
    <row r="2636" spans="4:4" ht="15.75">
      <c r="D2636" s="1575"/>
    </row>
    <row r="2637" spans="4:4" ht="15.75">
      <c r="D2637" s="1575"/>
    </row>
    <row r="2638" spans="4:4" ht="15.75">
      <c r="D2638" s="1575"/>
    </row>
    <row r="2639" spans="4:4" ht="15.75">
      <c r="D2639" s="1575"/>
    </row>
    <row r="2640" spans="4:4" ht="15.75">
      <c r="D2640" s="1575"/>
    </row>
    <row r="2641" spans="4:4" ht="15.75">
      <c r="D2641" s="1575"/>
    </row>
    <row r="2642" spans="4:4" ht="15.75">
      <c r="D2642" s="1575"/>
    </row>
    <row r="2643" spans="4:4" ht="15.75">
      <c r="D2643" s="1575"/>
    </row>
    <row r="2644" spans="4:4" ht="15.75">
      <c r="D2644" s="1575"/>
    </row>
    <row r="2645" spans="4:4" ht="15.75">
      <c r="D2645" s="1575"/>
    </row>
    <row r="2646" spans="4:4" ht="15.75">
      <c r="D2646" s="1575"/>
    </row>
    <row r="2647" spans="4:4" ht="15.75">
      <c r="D2647" s="1575"/>
    </row>
    <row r="2648" spans="4:4" ht="15.75">
      <c r="D2648" s="1575"/>
    </row>
    <row r="2649" spans="4:4" ht="15.75">
      <c r="D2649" s="1575"/>
    </row>
    <row r="2650" spans="4:4" ht="15.75">
      <c r="D2650" s="1575"/>
    </row>
    <row r="2651" spans="4:4" ht="15.75">
      <c r="D2651" s="1575"/>
    </row>
    <row r="2652" spans="4:4" ht="15.75">
      <c r="D2652" s="1575"/>
    </row>
    <row r="2653" spans="4:4" ht="15.75">
      <c r="D2653" s="1575"/>
    </row>
    <row r="2654" spans="4:4" ht="15.75">
      <c r="D2654" s="1575"/>
    </row>
    <row r="2655" spans="4:4" ht="15.75">
      <c r="D2655" s="1575"/>
    </row>
    <row r="2656" spans="4:4" ht="15.75">
      <c r="D2656" s="1575"/>
    </row>
    <row r="2657" spans="4:4" ht="15.75">
      <c r="D2657" s="1575"/>
    </row>
    <row r="2658" spans="4:4" ht="15.75">
      <c r="D2658" s="1575"/>
    </row>
    <row r="2659" spans="4:4" ht="15.75">
      <c r="D2659" s="1575"/>
    </row>
    <row r="2660" spans="4:4" ht="15.75">
      <c r="D2660" s="1575"/>
    </row>
    <row r="2661" spans="4:4" ht="15.75">
      <c r="D2661" s="1575"/>
    </row>
    <row r="2662" spans="4:4" ht="15.75">
      <c r="D2662" s="1575"/>
    </row>
    <row r="2663" spans="4:4" ht="15.75">
      <c r="D2663" s="1575"/>
    </row>
    <row r="2664" spans="4:4" ht="15.75">
      <c r="D2664" s="1575"/>
    </row>
    <row r="2665" spans="4:4" ht="15.75">
      <c r="D2665" s="1575"/>
    </row>
    <row r="2666" spans="4:4" ht="15.75">
      <c r="D2666" s="1575"/>
    </row>
    <row r="2667" spans="4:4" ht="15.75">
      <c r="D2667" s="1575"/>
    </row>
    <row r="2668" spans="4:4" ht="15.75">
      <c r="D2668" s="1575"/>
    </row>
    <row r="2669" spans="4:4" ht="15.75">
      <c r="D2669" s="1575"/>
    </row>
    <row r="2670" spans="4:4" ht="15.75">
      <c r="D2670" s="1575"/>
    </row>
    <row r="2671" spans="4:4" ht="15.75">
      <c r="D2671" s="1575"/>
    </row>
    <row r="2672" spans="4:4" ht="15.75">
      <c r="D2672" s="1575"/>
    </row>
    <row r="2673" spans="4:4" ht="15.75">
      <c r="D2673" s="1575"/>
    </row>
    <row r="2674" spans="4:4" ht="15.75">
      <c r="D2674" s="1575"/>
    </row>
    <row r="2675" spans="4:4" ht="15.75">
      <c r="D2675" s="1575"/>
    </row>
    <row r="2676" spans="4:4" ht="15.75">
      <c r="D2676" s="1575"/>
    </row>
    <row r="2677" spans="4:4" ht="15.75">
      <c r="D2677" s="1575"/>
    </row>
    <row r="2678" spans="4:4" ht="15.75">
      <c r="D2678" s="1575"/>
    </row>
    <row r="2679" spans="4:4" ht="15.75">
      <c r="D2679" s="1575"/>
    </row>
    <row r="2680" spans="4:4" ht="15.75">
      <c r="D2680" s="1575"/>
    </row>
    <row r="2681" spans="4:4" ht="15.75">
      <c r="D2681" s="1575"/>
    </row>
    <row r="2682" spans="4:4" ht="15.75">
      <c r="D2682" s="1575"/>
    </row>
    <row r="2683" spans="4:4" ht="15.75">
      <c r="D2683" s="1575"/>
    </row>
    <row r="2684" spans="4:4" ht="15.75">
      <c r="D2684" s="1575"/>
    </row>
    <row r="2685" spans="4:4" ht="15.75">
      <c r="D2685" s="1575"/>
    </row>
    <row r="2686" spans="4:4" ht="15.75">
      <c r="D2686" s="1575"/>
    </row>
    <row r="2687" spans="4:4" ht="15.75">
      <c r="D2687" s="1575"/>
    </row>
    <row r="2688" spans="4:4" ht="15.75">
      <c r="D2688" s="1575"/>
    </row>
    <row r="2689" spans="4:4" ht="15.75">
      <c r="D2689" s="1575"/>
    </row>
    <row r="2690" spans="4:4" ht="15.75">
      <c r="D2690" s="1575"/>
    </row>
    <row r="2691" spans="4:4" ht="15.75">
      <c r="D2691" s="1575"/>
    </row>
    <row r="2692" spans="4:4" ht="15.75">
      <c r="D2692" s="1575"/>
    </row>
    <row r="2693" spans="4:4" ht="15.75">
      <c r="D2693" s="1575"/>
    </row>
    <row r="2694" spans="4:4" ht="15.75">
      <c r="D2694" s="1575"/>
    </row>
    <row r="2695" spans="4:4" ht="15.75">
      <c r="D2695" s="1575"/>
    </row>
    <row r="2696" spans="4:4" ht="15.75">
      <c r="D2696" s="1575"/>
    </row>
    <row r="2697" spans="4:4" ht="15.75">
      <c r="D2697" s="1575"/>
    </row>
    <row r="2698" spans="4:4" ht="15.75">
      <c r="D2698" s="1575"/>
    </row>
    <row r="2699" spans="4:4" ht="15.75">
      <c r="D2699" s="1575"/>
    </row>
    <row r="2700" spans="4:4" ht="15.75">
      <c r="D2700" s="1575"/>
    </row>
    <row r="2701" spans="4:4" ht="15.75">
      <c r="D2701" s="1575"/>
    </row>
    <row r="2702" spans="4:4" ht="15.75">
      <c r="D2702" s="1575"/>
    </row>
    <row r="2703" spans="4:4" ht="15.75">
      <c r="D2703" s="1575"/>
    </row>
    <row r="2704" spans="4:4" ht="15.75">
      <c r="D2704" s="1575"/>
    </row>
    <row r="2705" spans="4:4" ht="15.75">
      <c r="D2705" s="1575"/>
    </row>
    <row r="2706" spans="4:4" ht="15.75">
      <c r="D2706" s="1575"/>
    </row>
    <row r="2707" spans="4:4" ht="15.75">
      <c r="D2707" s="1575"/>
    </row>
    <row r="2708" spans="4:4" ht="15.75">
      <c r="D2708" s="1575"/>
    </row>
    <row r="2709" spans="4:4" ht="15.75">
      <c r="D2709" s="1575"/>
    </row>
    <row r="2710" spans="4:4" ht="15.75">
      <c r="D2710" s="1575"/>
    </row>
    <row r="2711" spans="4:4" ht="15.75">
      <c r="D2711" s="1575"/>
    </row>
    <row r="2712" spans="4:4" ht="15.75">
      <c r="D2712" s="1575"/>
    </row>
    <row r="2713" spans="4:4" ht="15.75">
      <c r="D2713" s="1575"/>
    </row>
    <row r="2714" spans="4:4" ht="15.75">
      <c r="D2714" s="1575"/>
    </row>
    <row r="2715" spans="4:4" ht="15.75">
      <c r="D2715" s="1575"/>
    </row>
    <row r="2716" spans="4:4" ht="15.75">
      <c r="D2716" s="1575"/>
    </row>
    <row r="2717" spans="4:4" ht="15.75">
      <c r="D2717" s="1575"/>
    </row>
    <row r="2718" spans="4:4" ht="15.75">
      <c r="D2718" s="1575"/>
    </row>
    <row r="2719" spans="4:4" ht="15.75">
      <c r="D2719" s="1575"/>
    </row>
    <row r="2720" spans="4:4" ht="15.75">
      <c r="D2720" s="1575"/>
    </row>
    <row r="2721" spans="4:4" ht="15.75">
      <c r="D2721" s="1575"/>
    </row>
    <row r="2722" spans="4:4" ht="15.75">
      <c r="D2722" s="1575"/>
    </row>
    <row r="2723" spans="4:4" ht="15.75">
      <c r="D2723" s="1575"/>
    </row>
    <row r="2724" spans="4:4" ht="15.75">
      <c r="D2724" s="1575"/>
    </row>
    <row r="2725" spans="4:4" ht="15.75">
      <c r="D2725" s="1575"/>
    </row>
    <row r="2726" spans="4:4" ht="15.75">
      <c r="D2726" s="1575"/>
    </row>
    <row r="2727" spans="4:4" ht="15.75">
      <c r="D2727" s="1575"/>
    </row>
    <row r="2728" spans="4:4" ht="15.75">
      <c r="D2728" s="1575"/>
    </row>
    <row r="2729" spans="4:4" ht="15.75">
      <c r="D2729" s="1575"/>
    </row>
    <row r="2730" spans="4:4" ht="15.75">
      <c r="D2730" s="1575"/>
    </row>
    <row r="2731" spans="4:4" ht="15.75">
      <c r="D2731" s="1575"/>
    </row>
    <row r="2732" spans="4:4" ht="15.75">
      <c r="D2732" s="1575"/>
    </row>
    <row r="2733" spans="4:4" ht="15.75">
      <c r="D2733" s="1575"/>
    </row>
    <row r="2734" spans="4:4" ht="15.75">
      <c r="D2734" s="1575"/>
    </row>
    <row r="2735" spans="4:4" ht="15.75">
      <c r="D2735" s="1575"/>
    </row>
    <row r="2736" spans="4:4" ht="15.75">
      <c r="D2736" s="1575"/>
    </row>
    <row r="2737" spans="4:4" ht="15.75">
      <c r="D2737" s="1575"/>
    </row>
    <row r="2738" spans="4:4" ht="15.75">
      <c r="D2738" s="1575"/>
    </row>
    <row r="2739" spans="4:4" ht="15.75">
      <c r="D2739" s="1575"/>
    </row>
    <row r="2740" spans="4:4" ht="15.75">
      <c r="D2740" s="1575"/>
    </row>
    <row r="2741" spans="4:4" ht="15.75">
      <c r="D2741" s="1575"/>
    </row>
    <row r="2742" spans="4:4" ht="15.75">
      <c r="D2742" s="1575"/>
    </row>
    <row r="2743" spans="4:4" ht="15.75">
      <c r="D2743" s="1575"/>
    </row>
    <row r="2744" spans="4:4" ht="15.75">
      <c r="D2744" s="1575"/>
    </row>
    <row r="2745" spans="4:4" ht="15.75">
      <c r="D2745" s="1575"/>
    </row>
    <row r="2746" spans="4:4" ht="15.75">
      <c r="D2746" s="1575"/>
    </row>
    <row r="2747" spans="4:4" ht="15.75">
      <c r="D2747" s="1575"/>
    </row>
    <row r="2748" spans="4:4" ht="15.75">
      <c r="D2748" s="1575"/>
    </row>
    <row r="2749" spans="4:4" ht="15.75">
      <c r="D2749" s="1575"/>
    </row>
    <row r="2750" spans="4:4" ht="15.75">
      <c r="D2750" s="1575"/>
    </row>
    <row r="2751" spans="4:4" ht="15.75">
      <c r="D2751" s="1575"/>
    </row>
    <row r="2752" spans="4:4" ht="15.75">
      <c r="D2752" s="1575"/>
    </row>
    <row r="2753" spans="4:4" ht="15.75">
      <c r="D2753" s="1575"/>
    </row>
    <row r="2754" spans="4:4" ht="15.75">
      <c r="D2754" s="1575"/>
    </row>
    <row r="2755" spans="4:4" ht="15.75">
      <c r="D2755" s="1575"/>
    </row>
    <row r="2756" spans="4:4" ht="15.75">
      <c r="D2756" s="1575"/>
    </row>
    <row r="2757" spans="4:4" ht="15.75">
      <c r="D2757" s="1575"/>
    </row>
    <row r="2758" spans="4:4" ht="15.75">
      <c r="D2758" s="1575"/>
    </row>
    <row r="2759" spans="4:4" ht="15.75">
      <c r="D2759" s="1575"/>
    </row>
    <row r="2760" spans="4:4" ht="15.75">
      <c r="D2760" s="1575"/>
    </row>
    <row r="2761" spans="4:4" ht="15.75">
      <c r="D2761" s="1575"/>
    </row>
    <row r="2762" spans="4:4" ht="15.75">
      <c r="D2762" s="1575"/>
    </row>
    <row r="2763" spans="4:4" ht="15.75">
      <c r="D2763" s="1575"/>
    </row>
    <row r="2764" spans="4:4" ht="15.75">
      <c r="D2764" s="1575"/>
    </row>
    <row r="2765" spans="4:4" ht="15.75">
      <c r="D2765" s="1575"/>
    </row>
    <row r="2766" spans="4:4" ht="15.75">
      <c r="D2766" s="1575"/>
    </row>
    <row r="2767" spans="4:4" ht="15.75">
      <c r="D2767" s="1575"/>
    </row>
    <row r="2768" spans="4:4" ht="15.75">
      <c r="D2768" s="1575"/>
    </row>
    <row r="2769" spans="4:4" ht="15.75">
      <c r="D2769" s="1575"/>
    </row>
    <row r="2770" spans="4:4" ht="15.75">
      <c r="D2770" s="1575"/>
    </row>
    <row r="2771" spans="4:4" ht="15.75">
      <c r="D2771" s="1575"/>
    </row>
    <row r="2772" spans="4:4" ht="15.75">
      <c r="D2772" s="1575"/>
    </row>
    <row r="2773" spans="4:4" ht="15.75">
      <c r="D2773" s="1575"/>
    </row>
    <row r="2774" spans="4:4" ht="15.75">
      <c r="D2774" s="1575"/>
    </row>
    <row r="2775" spans="4:4" ht="15.75">
      <c r="D2775" s="1575"/>
    </row>
    <row r="2776" spans="4:4" ht="15.75">
      <c r="D2776" s="1575"/>
    </row>
    <row r="2777" spans="4:4" ht="15.75">
      <c r="D2777" s="1575"/>
    </row>
    <row r="2778" spans="4:4" ht="15.75">
      <c r="D2778" s="1575"/>
    </row>
    <row r="2779" spans="4:4" ht="15.75">
      <c r="D2779" s="1575"/>
    </row>
    <row r="2780" spans="4:4" ht="15.75">
      <c r="D2780" s="1575"/>
    </row>
    <row r="2781" spans="4:4" ht="15.75">
      <c r="D2781" s="1575"/>
    </row>
    <row r="2782" spans="4:4" ht="15.75">
      <c r="D2782" s="1575"/>
    </row>
    <row r="2783" spans="4:4" ht="15.75">
      <c r="D2783" s="1575"/>
    </row>
    <row r="2784" spans="4:4" ht="15.75">
      <c r="D2784" s="1575"/>
    </row>
    <row r="2785" spans="4:4" ht="15.75">
      <c r="D2785" s="1575"/>
    </row>
    <row r="2786" spans="4:4" ht="15.75">
      <c r="D2786" s="1575"/>
    </row>
    <row r="2787" spans="4:4" ht="15.75">
      <c r="D2787" s="1575"/>
    </row>
    <row r="2788" spans="4:4" ht="15.75">
      <c r="D2788" s="1575"/>
    </row>
    <row r="2789" spans="4:4" ht="15.75">
      <c r="D2789" s="1575"/>
    </row>
    <row r="2790" spans="4:4" ht="15.75">
      <c r="D2790" s="1575"/>
    </row>
    <row r="2791" spans="4:4" ht="15.75">
      <c r="D2791" s="1575"/>
    </row>
    <row r="2792" spans="4:4" ht="15.75">
      <c r="D2792" s="1575"/>
    </row>
    <row r="2793" spans="4:4" ht="15.75">
      <c r="D2793" s="1575"/>
    </row>
    <row r="2794" spans="4:4" ht="15.75">
      <c r="D2794" s="1575"/>
    </row>
    <row r="2795" spans="4:4" ht="15.75">
      <c r="D2795" s="1575"/>
    </row>
    <row r="2796" spans="4:4" ht="15.75">
      <c r="D2796" s="1575"/>
    </row>
    <row r="2797" spans="4:4" ht="15.75">
      <c r="D2797" s="1575"/>
    </row>
    <row r="2798" spans="4:4" ht="15.75">
      <c r="D2798" s="1575"/>
    </row>
    <row r="2799" spans="4:4" ht="15.75">
      <c r="D2799" s="1575"/>
    </row>
    <row r="2800" spans="4:4" ht="15.75">
      <c r="D2800" s="1575"/>
    </row>
    <row r="2801" spans="4:4" ht="15.75">
      <c r="D2801" s="1575"/>
    </row>
  </sheetData>
  <autoFilter ref="A10:S2362">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8" customWidth="1"/>
    <col min="2" max="3" width="8.33203125" style="848" customWidth="1"/>
    <col min="4" max="4" width="7.88671875" style="848" customWidth="1"/>
    <col min="5" max="6" width="7.21875" style="848" customWidth="1"/>
    <col min="7" max="7" width="9.109375" style="848" customWidth="1"/>
    <col min="8" max="10" width="8.21875" style="848" customWidth="1"/>
    <col min="11" max="16" width="10.109375" style="848" customWidth="1"/>
    <col min="17" max="17" width="8.88671875" style="848"/>
    <col min="18" max="19" width="3.33203125" style="848" customWidth="1"/>
    <col min="20" max="20" width="3.6640625" style="848" customWidth="1"/>
    <col min="21" max="21" width="4.6640625" style="848" customWidth="1"/>
    <col min="22" max="22" width="7.33203125" style="848" customWidth="1"/>
    <col min="23" max="24" width="3.33203125" style="848" customWidth="1"/>
    <col min="25" max="16384" width="8.88671875" style="848"/>
  </cols>
  <sheetData>
    <row r="1" spans="1:24" ht="27.75" customHeight="1">
      <c r="A1" s="2729" t="s">
        <v>4239</v>
      </c>
      <c r="B1" s="2729"/>
      <c r="C1" s="2729"/>
      <c r="D1" s="2729"/>
      <c r="E1" s="2729"/>
      <c r="F1" s="2729"/>
      <c r="G1" s="2729"/>
      <c r="H1" s="2729"/>
      <c r="I1" s="2729"/>
      <c r="J1" s="2729"/>
      <c r="K1" s="2729"/>
      <c r="L1" s="2729"/>
      <c r="M1" s="2729"/>
      <c r="N1" s="2729"/>
      <c r="O1" s="2729"/>
      <c r="P1" s="2729"/>
      <c r="R1" s="850"/>
    </row>
    <row r="2" spans="1:24" ht="35.25" customHeight="1">
      <c r="A2" s="2728" t="str">
        <f>"Tên công trình: "&amp;Solieu!C6</f>
        <v>Tên công trình: 00</v>
      </c>
      <c r="B2" s="2728"/>
      <c r="C2" s="2728"/>
      <c r="D2" s="2728"/>
      <c r="E2" s="2728"/>
      <c r="F2" s="2728"/>
      <c r="G2" s="2728"/>
      <c r="H2" s="2728"/>
      <c r="I2" s="2728"/>
      <c r="J2" s="2728"/>
      <c r="K2" s="2723" t="str">
        <f>"Đơn vị thi công: "&amp;Solieu!C10</f>
        <v>Đơn vị thi công: 06</v>
      </c>
      <c r="L2" s="2723"/>
      <c r="M2" s="2723"/>
      <c r="N2" s="2723"/>
      <c r="O2" s="2723"/>
      <c r="P2" s="2723"/>
    </row>
    <row r="3" spans="1:24" ht="26.25" customHeight="1" thickBot="1">
      <c r="A3" s="2728" t="s">
        <v>4240</v>
      </c>
      <c r="B3" s="2728"/>
      <c r="C3" s="2728"/>
      <c r="D3" s="2728"/>
      <c r="E3" s="2728"/>
      <c r="F3" s="2728"/>
      <c r="G3" s="2728"/>
      <c r="H3" s="2728"/>
      <c r="I3" s="2728"/>
      <c r="J3" s="2728"/>
      <c r="K3" s="2730" t="s">
        <v>4241</v>
      </c>
      <c r="L3" s="2731"/>
      <c r="M3" s="2731"/>
      <c r="N3" s="2731"/>
      <c r="O3" s="2731"/>
      <c r="P3" s="2732"/>
    </row>
    <row r="4" spans="1:24" ht="26.25" customHeight="1" thickTop="1">
      <c r="A4" s="2728" t="s">
        <v>4242</v>
      </c>
      <c r="B4" s="2728"/>
      <c r="C4" s="2728"/>
      <c r="D4" s="2728"/>
      <c r="E4" s="2728"/>
      <c r="F4" s="2728"/>
      <c r="G4" s="2728"/>
      <c r="H4" s="2728"/>
      <c r="I4" s="2728"/>
      <c r="J4" s="2728"/>
      <c r="K4" s="2728"/>
      <c r="L4" s="2728"/>
      <c r="M4" s="2728"/>
      <c r="N4" s="2728"/>
      <c r="O4" s="2728"/>
      <c r="P4" s="2728"/>
      <c r="R4" s="940"/>
      <c r="S4" s="753"/>
      <c r="T4" s="754"/>
      <c r="U4" s="950"/>
      <c r="V4" s="939"/>
      <c r="W4" s="951"/>
      <c r="X4" s="952"/>
    </row>
    <row r="5" spans="1:24" ht="28.5" customHeight="1">
      <c r="A5" s="2723" t="s">
        <v>4243</v>
      </c>
      <c r="B5" s="2723" t="s">
        <v>4244</v>
      </c>
      <c r="C5" s="2723"/>
      <c r="D5" s="2723" t="s">
        <v>4245</v>
      </c>
      <c r="E5" s="893" t="s">
        <v>4246</v>
      </c>
      <c r="F5" s="893"/>
      <c r="G5" s="893"/>
      <c r="H5" s="893"/>
      <c r="I5" s="893"/>
      <c r="J5" s="893"/>
      <c r="K5" s="893"/>
      <c r="L5" s="893"/>
      <c r="M5" s="893"/>
      <c r="N5" s="2724" t="s">
        <v>4247</v>
      </c>
      <c r="O5" s="2723" t="s">
        <v>4248</v>
      </c>
      <c r="P5" s="2723"/>
      <c r="R5" s="940"/>
      <c r="S5" s="753"/>
      <c r="T5" s="754"/>
      <c r="U5" s="953"/>
      <c r="V5" s="938"/>
      <c r="W5" s="937"/>
      <c r="X5" s="938"/>
    </row>
    <row r="6" spans="1:24" ht="28.5" customHeight="1">
      <c r="A6" s="2723"/>
      <c r="B6" s="2723" t="s">
        <v>4249</v>
      </c>
      <c r="C6" s="2723" t="s">
        <v>4250</v>
      </c>
      <c r="D6" s="2723"/>
      <c r="E6" s="2723" t="s">
        <v>4251</v>
      </c>
      <c r="F6" s="2723" t="s">
        <v>4252</v>
      </c>
      <c r="G6" s="2723" t="s">
        <v>4253</v>
      </c>
      <c r="H6" s="2723" t="s">
        <v>4254</v>
      </c>
      <c r="I6" s="2723"/>
      <c r="J6" s="2723" t="s">
        <v>4255</v>
      </c>
      <c r="K6" s="2723"/>
      <c r="L6" s="2723"/>
      <c r="M6" s="2723"/>
      <c r="N6" s="2725"/>
      <c r="O6" s="2723" t="s">
        <v>4256</v>
      </c>
      <c r="P6" s="2723" t="s">
        <v>4257</v>
      </c>
      <c r="R6" s="940"/>
      <c r="S6" s="753"/>
      <c r="T6" s="754"/>
      <c r="U6" s="949"/>
      <c r="V6" s="949"/>
      <c r="W6" s="949"/>
      <c r="X6" s="949"/>
    </row>
    <row r="7" spans="1:24" ht="48" customHeight="1">
      <c r="A7" s="2723"/>
      <c r="B7" s="2723"/>
      <c r="C7" s="2723"/>
      <c r="D7" s="2723"/>
      <c r="E7" s="2723"/>
      <c r="F7" s="2723"/>
      <c r="G7" s="2723"/>
      <c r="H7" s="858" t="s">
        <v>4258</v>
      </c>
      <c r="I7" s="858" t="s">
        <v>4259</v>
      </c>
      <c r="J7" s="858" t="s">
        <v>4260</v>
      </c>
      <c r="K7" s="858" t="s">
        <v>4261</v>
      </c>
      <c r="L7" s="858" t="s">
        <v>4258</v>
      </c>
      <c r="M7" s="858" t="s">
        <v>4262</v>
      </c>
      <c r="N7" s="2726"/>
      <c r="O7" s="2723"/>
      <c r="P7" s="2723"/>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7" t="str">
        <f>"- Tổng chiều dài tuyến: "&amp;ROUND(SUM(D8:D50),1)&amp;" m"</f>
        <v>- Tổng chiều dài tuyến: 725 m</v>
      </c>
      <c r="D52" s="2728"/>
      <c r="E52" s="2728"/>
      <c r="F52" s="2728"/>
      <c r="G52" s="2728"/>
      <c r="H52" s="2728"/>
      <c r="I52" s="2728"/>
      <c r="J52" s="2728"/>
      <c r="K52" s="2728"/>
      <c r="L52" s="2728"/>
      <c r="M52" s="2728"/>
      <c r="N52" s="2728"/>
      <c r="O52" s="2728"/>
      <c r="P52" s="2728"/>
    </row>
    <row r="53" spans="1:17" ht="21.75" customHeight="1">
      <c r="A53" s="964" t="s">
        <v>4263</v>
      </c>
      <c r="B53" s="958"/>
      <c r="C53" s="2727" t="str">
        <f>"- Tổng số lượng trụ "&amp;$E$8&amp;"m: "&amp;COUNTIF(E8:E51,$E$8)&amp;" trụ."</f>
        <v>- Tổng số lượng trụ 7,5m: 19 trụ.</v>
      </c>
      <c r="D53" s="2728"/>
      <c r="E53" s="2728"/>
      <c r="F53" s="2728"/>
      <c r="G53" s="2728"/>
      <c r="H53" s="2728"/>
      <c r="I53" s="2728"/>
      <c r="J53" s="2728"/>
      <c r="K53" s="2728"/>
      <c r="L53" s="2728"/>
      <c r="M53" s="2728"/>
      <c r="N53" s="2728"/>
      <c r="O53" s="2728"/>
      <c r="P53" s="2728"/>
    </row>
    <row r="54" spans="1:17" ht="21.75" customHeight="1">
      <c r="A54" s="959"/>
      <c r="B54" s="960"/>
      <c r="C54" s="2727" t="str">
        <f>"- Tổng số lượng móng M7BT đôi: "&amp;TEXT(COUNTIF(G6:G51,"M7BT ĐÔI"),"00")&amp;" móng."</f>
        <v>- Tổng số lượng móng M7BT đôi: 00 móng.</v>
      </c>
      <c r="D54" s="2728"/>
      <c r="E54" s="2728"/>
      <c r="F54" s="2728"/>
      <c r="G54" s="2728"/>
      <c r="H54" s="2728"/>
      <c r="I54" s="2728"/>
      <c r="J54" s="2728"/>
      <c r="K54" s="2728"/>
      <c r="L54" s="2728"/>
      <c r="M54" s="2728"/>
      <c r="N54" s="2728"/>
      <c r="O54" s="2728"/>
      <c r="P54" s="2728"/>
    </row>
    <row r="55" spans="1:17" ht="21.75" hidden="1" customHeight="1">
      <c r="A55" s="959"/>
      <c r="B55" s="960"/>
      <c r="C55" s="2727" t="str">
        <f>"- Tổng số lượng móng M12BT đơn: "&amp;TEXT(COUNTIF(G6:G13,"M12BT ĐƠN"),"00")&amp;" móng."</f>
        <v>- Tổng số lượng móng M12BT đơn: 00 móng.</v>
      </c>
      <c r="D55" s="2728"/>
      <c r="E55" s="2728"/>
      <c r="F55" s="2728"/>
      <c r="G55" s="2728"/>
      <c r="H55" s="2728"/>
      <c r="I55" s="2728"/>
      <c r="J55" s="2728"/>
      <c r="K55" s="2728"/>
      <c r="L55" s="2728"/>
      <c r="M55" s="2728"/>
      <c r="N55" s="2728"/>
      <c r="O55" s="2728"/>
      <c r="P55" s="2728"/>
      <c r="Q55" s="84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8" customWidth="1"/>
    <col min="2" max="3" width="8.88671875" style="848" customWidth="1"/>
    <col min="4" max="4" width="7.77734375" style="848" customWidth="1"/>
    <col min="5" max="5" width="7.6640625" style="848" customWidth="1"/>
    <col min="6" max="6" width="6.44140625" style="848" customWidth="1"/>
    <col min="7" max="7" width="8.88671875" style="848" customWidth="1"/>
    <col min="8" max="8" width="6.33203125" style="848" customWidth="1"/>
    <col min="9" max="9" width="7.33203125" style="848" customWidth="1"/>
    <col min="10" max="10" width="6.88671875" style="848" customWidth="1"/>
    <col min="11" max="11" width="8.44140625" style="848" customWidth="1"/>
    <col min="12" max="12" width="9.6640625" style="848" customWidth="1"/>
    <col min="13" max="13" width="11.21875" style="848" customWidth="1"/>
    <col min="14" max="14" width="17.77734375" style="848" customWidth="1"/>
    <col min="15" max="15" width="8.88671875" style="848"/>
    <col min="16" max="16" width="11.88671875" style="848" customWidth="1"/>
    <col min="17" max="17" width="8.88671875" style="848"/>
    <col min="18" max="18" width="0" style="848" hidden="1" customWidth="1"/>
    <col min="19" max="20" width="8.88671875" style="859"/>
    <col min="21" max="16384" width="8.88671875" style="848"/>
  </cols>
  <sheetData>
    <row r="1" spans="1:20" ht="32.25" customHeight="1">
      <c r="A1" s="2729" t="s">
        <v>4264</v>
      </c>
      <c r="B1" s="2729"/>
      <c r="C1" s="2729"/>
      <c r="D1" s="2729"/>
      <c r="E1" s="2729"/>
      <c r="F1" s="2729"/>
      <c r="G1" s="2729"/>
      <c r="H1" s="2729"/>
      <c r="I1" s="2729"/>
      <c r="J1" s="2729"/>
      <c r="K1" s="2729"/>
      <c r="L1" s="2729"/>
      <c r="M1" s="2729"/>
      <c r="N1" s="2729"/>
      <c r="O1" s="2729"/>
      <c r="P1" s="2729"/>
      <c r="R1" s="850" t="s">
        <v>4172</v>
      </c>
    </row>
    <row r="2" spans="1:20" ht="33.75" customHeight="1">
      <c r="A2" s="2733" t="e">
        <f>"Tên công trình: "&amp;Solieu!#REF!</f>
        <v>#REF!</v>
      </c>
      <c r="B2" s="2734"/>
      <c r="C2" s="2734"/>
      <c r="D2" s="2734"/>
      <c r="E2" s="2734"/>
      <c r="F2" s="2734"/>
      <c r="G2" s="2734"/>
      <c r="H2" s="2734"/>
      <c r="I2" s="2734"/>
      <c r="J2" s="2735"/>
      <c r="K2" s="2723" t="str">
        <f>"Đơn vị thi công: "&amp;Solieu!C10</f>
        <v>Đơn vị thi công: 06</v>
      </c>
      <c r="L2" s="2723"/>
      <c r="M2" s="2723"/>
      <c r="N2" s="2723"/>
      <c r="O2" s="2723"/>
      <c r="P2" s="2723"/>
    </row>
    <row r="3" spans="1:20" ht="25.5" customHeight="1">
      <c r="A3" s="2728" t="s">
        <v>4265</v>
      </c>
      <c r="B3" s="2728"/>
      <c r="C3" s="2728"/>
      <c r="D3" s="2728"/>
      <c r="E3" s="2728"/>
      <c r="F3" s="2728"/>
      <c r="G3" s="2728"/>
      <c r="H3" s="2728"/>
      <c r="I3" s="2728"/>
      <c r="J3" s="2728"/>
      <c r="K3" s="2730" t="s">
        <v>4241</v>
      </c>
      <c r="L3" s="2731"/>
      <c r="M3" s="2731"/>
      <c r="N3" s="2731"/>
      <c r="O3" s="2731"/>
      <c r="P3" s="2732"/>
    </row>
    <row r="4" spans="1:20" ht="25.5" customHeight="1">
      <c r="A4" s="2728" t="s">
        <v>4242</v>
      </c>
      <c r="B4" s="2728"/>
      <c r="C4" s="2728"/>
      <c r="D4" s="2728"/>
      <c r="E4" s="2728"/>
      <c r="F4" s="2728"/>
      <c r="G4" s="2728"/>
      <c r="H4" s="2728"/>
      <c r="I4" s="2728"/>
      <c r="J4" s="2728"/>
      <c r="K4" s="2728"/>
      <c r="L4" s="2728"/>
      <c r="M4" s="2728"/>
      <c r="N4" s="2728"/>
      <c r="O4" s="2728"/>
      <c r="P4" s="2728"/>
    </row>
    <row r="5" spans="1:20">
      <c r="A5" s="2723" t="s">
        <v>4243</v>
      </c>
      <c r="B5" s="2723" t="s">
        <v>4266</v>
      </c>
      <c r="C5" s="2723"/>
      <c r="D5" s="2723" t="s">
        <v>3800</v>
      </c>
      <c r="E5" s="2723" t="s">
        <v>4267</v>
      </c>
      <c r="F5" s="2723" t="s">
        <v>4268</v>
      </c>
      <c r="G5" s="2723"/>
      <c r="H5" s="2723" t="s">
        <v>4269</v>
      </c>
      <c r="I5" s="2723"/>
      <c r="J5" s="2723"/>
      <c r="K5" s="2723"/>
      <c r="L5" s="2723" t="s">
        <v>4270</v>
      </c>
      <c r="M5" s="2723"/>
      <c r="N5" s="2723" t="s">
        <v>4247</v>
      </c>
      <c r="O5" s="2723" t="s">
        <v>4248</v>
      </c>
      <c r="P5" s="2723"/>
    </row>
    <row r="6" spans="1:20">
      <c r="A6" s="2723"/>
      <c r="B6" s="2723"/>
      <c r="C6" s="2723"/>
      <c r="D6" s="2723"/>
      <c r="E6" s="2723"/>
      <c r="F6" s="2723"/>
      <c r="G6" s="2723"/>
      <c r="H6" s="2723"/>
      <c r="I6" s="2723"/>
      <c r="J6" s="2723"/>
      <c r="K6" s="2723"/>
      <c r="L6" s="2723"/>
      <c r="M6" s="2723"/>
      <c r="N6" s="2723"/>
      <c r="O6" s="2723"/>
      <c r="P6" s="2723"/>
    </row>
    <row r="7" spans="1:20">
      <c r="A7" s="2723"/>
      <c r="B7" s="2723"/>
      <c r="C7" s="2723"/>
      <c r="D7" s="2723"/>
      <c r="E7" s="2723"/>
      <c r="F7" s="2723"/>
      <c r="G7" s="2723"/>
      <c r="H7" s="2723"/>
      <c r="I7" s="2723"/>
      <c r="J7" s="2723"/>
      <c r="K7" s="2723"/>
      <c r="L7" s="2723"/>
      <c r="M7" s="2723"/>
      <c r="N7" s="2723"/>
      <c r="O7" s="2723"/>
      <c r="P7" s="2723"/>
    </row>
    <row r="8" spans="1:20" ht="69.75" customHeight="1">
      <c r="A8" s="2723"/>
      <c r="B8" s="858" t="s">
        <v>4249</v>
      </c>
      <c r="C8" s="858" t="s">
        <v>4271</v>
      </c>
      <c r="D8" s="2723"/>
      <c r="E8" s="2723"/>
      <c r="F8" s="858" t="s">
        <v>4272</v>
      </c>
      <c r="G8" s="858" t="s">
        <v>4273</v>
      </c>
      <c r="H8" s="858" t="s">
        <v>4274</v>
      </c>
      <c r="I8" s="858" t="s">
        <v>4262</v>
      </c>
      <c r="J8" s="858" t="s">
        <v>4275</v>
      </c>
      <c r="K8" s="902" t="s">
        <v>4262</v>
      </c>
      <c r="L8" s="858" t="s">
        <v>4276</v>
      </c>
      <c r="M8" s="858" t="s">
        <v>4262</v>
      </c>
      <c r="N8" s="2723"/>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8" t="str">
        <f>"Tổng cộng: "&amp;TEXT((17-COUNTBLANK(B9:B25)),"00")&amp;" bộ."</f>
        <v>Tổng cộng: 09 bộ.</v>
      </c>
      <c r="B26" s="2728"/>
      <c r="C26" s="2728"/>
      <c r="D26" s="908"/>
      <c r="E26" s="908"/>
      <c r="F26" s="908"/>
      <c r="G26" s="908"/>
      <c r="H26" s="908"/>
      <c r="I26" s="908"/>
      <c r="J26" s="908"/>
      <c r="K26" s="909"/>
      <c r="L26" s="908"/>
      <c r="M26" s="908"/>
      <c r="N26" s="908"/>
      <c r="O26" s="908"/>
      <c r="P26" s="908"/>
    </row>
    <row r="27" spans="1:18" ht="28.5" customHeight="1">
      <c r="A27" s="2728" t="s">
        <v>4277</v>
      </c>
      <c r="B27" s="2728"/>
      <c r="C27" s="2728"/>
      <c r="D27" s="2728" t="str">
        <f>"NXL:  "&amp;TEXT(COUNTIF(R:R,"CL"),"00")&amp;" bộ."</f>
        <v>NXL:  00 bộ.</v>
      </c>
      <c r="E27" s="2728"/>
      <c r="F27" s="2728"/>
      <c r="G27" s="2728"/>
      <c r="H27" s="2728"/>
      <c r="I27" s="2728"/>
      <c r="J27" s="2728"/>
      <c r="K27" s="2728"/>
      <c r="L27" s="2728"/>
      <c r="M27" s="2728"/>
      <c r="N27" s="2728"/>
      <c r="O27" s="2728"/>
      <c r="P27" s="2728"/>
    </row>
    <row r="28" spans="1:18" ht="28.5" customHeight="1">
      <c r="A28" s="2728"/>
      <c r="B28" s="2728"/>
      <c r="C28" s="2728"/>
      <c r="D28" s="2728" t="str">
        <f>"NXX:  "&amp;TEXT(COUNTIF(R:R,"CX"),"00")&amp;" bộ."</f>
        <v>NXX:  09 bộ.</v>
      </c>
      <c r="E28" s="2728"/>
      <c r="F28" s="2728"/>
      <c r="G28" s="2728"/>
      <c r="H28" s="2728"/>
      <c r="I28" s="2728"/>
      <c r="J28" s="2728"/>
      <c r="K28" s="2728"/>
      <c r="L28" s="2728"/>
      <c r="M28" s="2728"/>
      <c r="N28" s="2728"/>
      <c r="O28" s="2728"/>
      <c r="P28" s="2728"/>
    </row>
    <row r="29" spans="1:18">
      <c r="A29" s="849"/>
      <c r="B29" s="849"/>
      <c r="C29" s="849"/>
      <c r="D29" s="849"/>
      <c r="E29" s="849"/>
      <c r="F29" s="84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8" customWidth="1"/>
    <col min="2" max="2" width="6.21875" style="848" customWidth="1"/>
    <col min="3" max="3" width="5.88671875" style="848" customWidth="1"/>
    <col min="4" max="4" width="7.21875" style="848" customWidth="1"/>
    <col min="5" max="5" width="6.33203125" style="848" customWidth="1"/>
    <col min="6" max="6" width="6.77734375" style="848" customWidth="1"/>
    <col min="7" max="11" width="6.6640625" style="848" customWidth="1"/>
    <col min="12" max="12" width="6.77734375" style="848" customWidth="1"/>
    <col min="13" max="14" width="7.109375" style="848" customWidth="1"/>
    <col min="15" max="15" width="8.6640625" style="848" customWidth="1"/>
    <col min="16" max="16" width="7.33203125" style="848" customWidth="1"/>
    <col min="17" max="17" width="7.109375" style="848" customWidth="1"/>
    <col min="18" max="20" width="11.109375" style="848" customWidth="1"/>
    <col min="21" max="16384" width="8.88671875" style="848"/>
  </cols>
  <sheetData>
    <row r="1" spans="1:30" ht="32.25" customHeight="1">
      <c r="A1" s="2736" t="s">
        <v>4278</v>
      </c>
      <c r="B1" s="2736"/>
      <c r="C1" s="2736"/>
      <c r="D1" s="2736"/>
      <c r="E1" s="2736"/>
      <c r="F1" s="2736"/>
      <c r="G1" s="2736"/>
      <c r="H1" s="2736"/>
      <c r="I1" s="2736"/>
      <c r="J1" s="2736"/>
      <c r="K1" s="2736"/>
      <c r="L1" s="2736"/>
      <c r="M1" s="2736"/>
      <c r="N1" s="2736"/>
      <c r="O1" s="2736"/>
      <c r="P1" s="2736"/>
      <c r="Q1" s="2736"/>
      <c r="R1" s="2736"/>
      <c r="S1" s="2736"/>
      <c r="T1" s="2736"/>
      <c r="V1" s="850" t="s">
        <v>4172</v>
      </c>
    </row>
    <row r="2" spans="1:30" ht="33" customHeight="1">
      <c r="A2" s="2733" t="e">
        <f>"Tên công trình: "&amp;Solieu!#REF!</f>
        <v>#REF!</v>
      </c>
      <c r="B2" s="2734"/>
      <c r="C2" s="2734"/>
      <c r="D2" s="2734"/>
      <c r="E2" s="2734"/>
      <c r="F2" s="2734"/>
      <c r="G2" s="2734"/>
      <c r="H2" s="2734"/>
      <c r="I2" s="2734"/>
      <c r="J2" s="2734"/>
      <c r="K2" s="2734"/>
      <c r="L2" s="2734"/>
      <c r="M2" s="2734"/>
      <c r="N2" s="2735"/>
      <c r="O2" s="2737" t="str">
        <f>"Đơn vị thi công: "&amp;Solieu!C10</f>
        <v>Đơn vị thi công: 06</v>
      </c>
      <c r="P2" s="2738"/>
      <c r="Q2" s="2738"/>
      <c r="R2" s="2738"/>
      <c r="S2" s="2738"/>
      <c r="T2" s="2739"/>
    </row>
    <row r="3" spans="1:30" ht="31.5" customHeight="1">
      <c r="A3" s="2733" t="s">
        <v>4279</v>
      </c>
      <c r="B3" s="2734"/>
      <c r="C3" s="2734"/>
      <c r="D3" s="2734"/>
      <c r="E3" s="2734"/>
      <c r="F3" s="2734"/>
      <c r="G3" s="2734"/>
      <c r="H3" s="2734"/>
      <c r="I3" s="2734"/>
      <c r="J3" s="2734"/>
      <c r="K3" s="2734"/>
      <c r="L3" s="2734"/>
      <c r="M3" s="2734"/>
      <c r="N3" s="2735"/>
      <c r="O3" s="2723" t="s">
        <v>4280</v>
      </c>
      <c r="P3" s="2723"/>
      <c r="Q3" s="2723"/>
      <c r="R3" s="2723"/>
      <c r="S3" s="2723"/>
      <c r="T3" s="2723"/>
    </row>
    <row r="4" spans="1:30" ht="15.75">
      <c r="A4" s="2728" t="s">
        <v>4242</v>
      </c>
      <c r="B4" s="2728"/>
      <c r="C4" s="2728"/>
      <c r="D4" s="2728"/>
      <c r="E4" s="2728"/>
      <c r="F4" s="2728"/>
      <c r="G4" s="2728"/>
      <c r="H4" s="2728"/>
      <c r="I4" s="2728"/>
      <c r="J4" s="2728"/>
      <c r="K4" s="2728"/>
      <c r="L4" s="2728"/>
      <c r="M4" s="2728"/>
      <c r="N4" s="2728"/>
      <c r="O4" s="2728"/>
      <c r="P4" s="2728"/>
      <c r="Q4" s="2728"/>
      <c r="R4" s="2728"/>
      <c r="S4" s="2728"/>
      <c r="T4" s="2728"/>
    </row>
    <row r="5" spans="1:30" ht="32.25" customHeight="1">
      <c r="A5" s="2740" t="s">
        <v>4243</v>
      </c>
      <c r="B5" s="2740" t="s">
        <v>4281</v>
      </c>
      <c r="C5" s="2740"/>
      <c r="D5" s="2740" t="s">
        <v>3800</v>
      </c>
      <c r="E5" s="2740" t="s">
        <v>3310</v>
      </c>
      <c r="F5" s="2740"/>
      <c r="G5" s="2740" t="s">
        <v>4282</v>
      </c>
      <c r="H5" s="2740"/>
      <c r="I5" s="2740"/>
      <c r="J5" s="2740"/>
      <c r="K5" s="2740"/>
      <c r="L5" s="2740" t="s">
        <v>4283</v>
      </c>
      <c r="M5" s="2740"/>
      <c r="N5" s="2740"/>
      <c r="O5" s="2740" t="s">
        <v>4284</v>
      </c>
      <c r="P5" s="2740"/>
      <c r="Q5" s="2740"/>
      <c r="R5" s="2740" t="s">
        <v>4285</v>
      </c>
      <c r="S5" s="2740" t="s">
        <v>4248</v>
      </c>
      <c r="T5" s="2740"/>
    </row>
    <row r="6" spans="1:30" ht="35.25" customHeight="1">
      <c r="A6" s="2740"/>
      <c r="B6" s="2740" t="s">
        <v>4286</v>
      </c>
      <c r="C6" s="2740" t="s">
        <v>4271</v>
      </c>
      <c r="D6" s="2740"/>
      <c r="E6" s="2740" t="s">
        <v>4287</v>
      </c>
      <c r="F6" s="2740" t="s">
        <v>4288</v>
      </c>
      <c r="G6" s="2740" t="s">
        <v>4289</v>
      </c>
      <c r="H6" s="2740" t="s">
        <v>4290</v>
      </c>
      <c r="I6" s="2740" t="s">
        <v>4291</v>
      </c>
      <c r="J6" s="2740" t="s">
        <v>4292</v>
      </c>
      <c r="K6" s="2740" t="s">
        <v>4293</v>
      </c>
      <c r="L6" s="2740" t="s">
        <v>4294</v>
      </c>
      <c r="M6" s="2740" t="s">
        <v>4295</v>
      </c>
      <c r="N6" s="2740"/>
      <c r="O6" s="2740" t="s">
        <v>4296</v>
      </c>
      <c r="P6" s="2740" t="s">
        <v>4297</v>
      </c>
      <c r="Q6" s="2740" t="s">
        <v>4298</v>
      </c>
      <c r="R6" s="2740"/>
      <c r="S6" s="2740" t="s">
        <v>4299</v>
      </c>
      <c r="T6" s="2740" t="s">
        <v>4300</v>
      </c>
      <c r="U6" s="910">
        <v>17</v>
      </c>
      <c r="V6" s="910">
        <v>18</v>
      </c>
      <c r="W6" s="910">
        <v>19</v>
      </c>
      <c r="X6" s="910">
        <v>20</v>
      </c>
      <c r="Y6" s="910">
        <v>21</v>
      </c>
      <c r="Z6" s="910">
        <v>22</v>
      </c>
      <c r="AA6" s="910">
        <v>23</v>
      </c>
      <c r="AB6" s="910">
        <v>24</v>
      </c>
      <c r="AC6" s="910">
        <v>25</v>
      </c>
      <c r="AD6" s="910">
        <v>28</v>
      </c>
    </row>
    <row r="7" spans="1:30" ht="61.5" customHeight="1">
      <c r="A7" s="2740"/>
      <c r="B7" s="2740"/>
      <c r="C7" s="2740"/>
      <c r="D7" s="2740"/>
      <c r="E7" s="2740"/>
      <c r="F7" s="2740"/>
      <c r="G7" s="2740"/>
      <c r="H7" s="2740"/>
      <c r="I7" s="2740"/>
      <c r="J7" s="2740"/>
      <c r="K7" s="2740"/>
      <c r="L7" s="2740"/>
      <c r="M7" s="886" t="s">
        <v>4301</v>
      </c>
      <c r="N7" s="886" t="s">
        <v>4262</v>
      </c>
      <c r="O7" s="2740"/>
      <c r="P7" s="2740"/>
      <c r="Q7" s="2740"/>
      <c r="R7" s="2740"/>
      <c r="S7" s="2740"/>
      <c r="T7" s="2740"/>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5"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5"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5"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5"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5"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5"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5"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75">
      <c r="U18" s="911"/>
      <c r="V18" s="911"/>
      <c r="W18" s="912"/>
      <c r="X18" s="912"/>
      <c r="Y18" s="912"/>
      <c r="Z18" s="928"/>
      <c r="AA18" s="928" t="e">
        <v>#N/A</v>
      </c>
      <c r="AB18" s="928" t="e">
        <v>#N/A</v>
      </c>
      <c r="AC18" s="928" t="e">
        <v>#N/A</v>
      </c>
      <c r="AD18" s="92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8" customWidth="1"/>
    <col min="2" max="2" width="20.88671875" style="848" customWidth="1"/>
    <col min="3" max="9" width="15.21875" style="848" customWidth="1"/>
    <col min="10" max="16384" width="8.88671875" style="848"/>
  </cols>
  <sheetData>
    <row r="1" spans="1:9" ht="27.75" customHeight="1">
      <c r="A1" s="2741" t="s">
        <v>4302</v>
      </c>
      <c r="B1" s="2741"/>
      <c r="C1" s="2741"/>
      <c r="D1" s="2741"/>
      <c r="E1" s="2741"/>
      <c r="F1" s="2741"/>
      <c r="G1" s="2741"/>
      <c r="H1" s="2741"/>
      <c r="I1" s="2741"/>
    </row>
    <row r="2" spans="1:9" ht="47.25" customHeight="1">
      <c r="A2" s="2728" t="e">
        <f>"Tên công trình: "&amp;Solieu!#REF!</f>
        <v>#REF!</v>
      </c>
      <c r="B2" s="2728"/>
      <c r="C2" s="2728"/>
      <c r="D2" s="2728"/>
      <c r="E2" s="2728"/>
      <c r="F2" s="2728"/>
      <c r="G2" s="2730" t="str">
        <f>"Đơn vị thi công: "&amp;Solieu!C10</f>
        <v>Đơn vị thi công: 06</v>
      </c>
      <c r="H2" s="2731"/>
      <c r="I2" s="2732"/>
    </row>
    <row r="3" spans="1:9" ht="31.5" customHeight="1">
      <c r="A3" s="2728" t="s">
        <v>4327</v>
      </c>
      <c r="B3" s="2728"/>
      <c r="C3" s="2728"/>
      <c r="D3" s="2728"/>
      <c r="E3" s="2728"/>
      <c r="F3" s="2728"/>
      <c r="G3" s="2742" t="s">
        <v>4241</v>
      </c>
      <c r="H3" s="2742"/>
      <c r="I3" s="2742"/>
    </row>
    <row r="4" spans="1:9" ht="15.75">
      <c r="A4" s="2728" t="s">
        <v>4242</v>
      </c>
      <c r="B4" s="2728"/>
      <c r="C4" s="2728"/>
      <c r="D4" s="2728"/>
      <c r="E4" s="2728"/>
      <c r="F4" s="2728"/>
      <c r="G4" s="2728"/>
      <c r="H4" s="2728"/>
      <c r="I4" s="2728"/>
    </row>
    <row r="5" spans="1:9" s="849" customFormat="1" ht="21" customHeight="1">
      <c r="A5" s="2723" t="s">
        <v>4243</v>
      </c>
      <c r="B5" s="2723" t="s">
        <v>4303</v>
      </c>
      <c r="C5" s="2723"/>
      <c r="D5" s="2723"/>
      <c r="E5" s="2723" t="s">
        <v>4304</v>
      </c>
      <c r="F5" s="2723"/>
      <c r="G5" s="2723" t="s">
        <v>4285</v>
      </c>
      <c r="H5" s="2723" t="s">
        <v>4248</v>
      </c>
      <c r="I5" s="2723"/>
    </row>
    <row r="6" spans="1:9" s="849" customFormat="1" ht="21" customHeight="1">
      <c r="A6" s="2723"/>
      <c r="B6" s="908" t="s">
        <v>4305</v>
      </c>
      <c r="C6" s="2723" t="s">
        <v>4306</v>
      </c>
      <c r="D6" s="2723" t="s">
        <v>4235</v>
      </c>
      <c r="E6" s="2723" t="s">
        <v>4307</v>
      </c>
      <c r="F6" s="2723" t="s">
        <v>4308</v>
      </c>
      <c r="G6" s="2723"/>
      <c r="H6" s="2723" t="s">
        <v>4299</v>
      </c>
      <c r="I6" s="2723" t="s">
        <v>4300</v>
      </c>
    </row>
    <row r="7" spans="1:9" s="849" customFormat="1" ht="21" customHeight="1">
      <c r="A7" s="2723"/>
      <c r="B7" s="908" t="s">
        <v>4309</v>
      </c>
      <c r="C7" s="2723"/>
      <c r="D7" s="2723"/>
      <c r="E7" s="2723"/>
      <c r="F7" s="2723"/>
      <c r="G7" s="2723"/>
      <c r="H7" s="2723"/>
      <c r="I7" s="2723"/>
    </row>
    <row r="8" spans="1:9" s="849" customFormat="1" ht="15.75">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3" t="s">
        <v>4310</v>
      </c>
      <c r="B10" s="2743"/>
      <c r="C10" s="2744" t="e">
        <f>C9</f>
        <v>#REF!</v>
      </c>
      <c r="D10" s="2745"/>
      <c r="E10" s="2745"/>
      <c r="F10" s="2745"/>
      <c r="G10" s="2745"/>
      <c r="H10" s="2745"/>
      <c r="I10" s="2745"/>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57" customWidth="1"/>
    <col min="2" max="10" width="8.88671875" style="1757"/>
    <col min="11" max="16384" width="8.88671875" style="1754"/>
  </cols>
  <sheetData>
    <row r="1" spans="1:11">
      <c r="A1" s="2747" t="s">
        <v>4191</v>
      </c>
      <c r="B1" s="2747"/>
      <c r="C1" s="2747"/>
      <c r="D1" s="2747"/>
      <c r="E1" s="2747"/>
      <c r="F1" s="2747"/>
      <c r="G1" s="2747"/>
      <c r="H1" s="2747"/>
      <c r="I1" s="2747"/>
      <c r="J1" s="2747"/>
      <c r="K1" s="850" t="s">
        <v>4172</v>
      </c>
    </row>
    <row r="2" spans="1:11" ht="18.75">
      <c r="A2" s="2748" t="s">
        <v>4192</v>
      </c>
      <c r="B2" s="2748"/>
      <c r="C2" s="2748"/>
      <c r="D2" s="2748"/>
      <c r="E2" s="2748"/>
      <c r="F2" s="2748"/>
      <c r="G2" s="2748"/>
      <c r="H2" s="2748"/>
      <c r="I2" s="2748"/>
      <c r="J2" s="2748"/>
    </row>
    <row r="3" spans="1:11" ht="15" customHeight="1">
      <c r="A3" s="2749" t="s">
        <v>4193</v>
      </c>
      <c r="B3" s="2749"/>
      <c r="C3" s="2749"/>
      <c r="D3" s="2749"/>
      <c r="E3" s="2749"/>
      <c r="F3" s="2749"/>
      <c r="G3" s="2749"/>
      <c r="H3" s="2749"/>
      <c r="I3" s="2749"/>
      <c r="J3" s="2749"/>
    </row>
    <row r="4" spans="1:11" ht="15" customHeight="1">
      <c r="A4" s="2750" t="s">
        <v>4627</v>
      </c>
      <c r="B4" s="2750"/>
      <c r="C4" s="2750"/>
      <c r="D4" s="2750"/>
      <c r="E4" s="2750"/>
      <c r="F4" s="2750"/>
      <c r="G4" s="2750"/>
      <c r="H4" s="2750"/>
      <c r="I4" s="2750"/>
      <c r="J4" s="2750"/>
    </row>
    <row r="5" spans="1:11" ht="31.5" customHeight="1">
      <c r="A5" s="2751" t="s">
        <v>4600</v>
      </c>
      <c r="B5" s="2751"/>
      <c r="C5" s="2751"/>
      <c r="D5" s="2751"/>
      <c r="E5" s="2751"/>
      <c r="F5" s="2751"/>
      <c r="G5" s="2751"/>
      <c r="H5" s="2751"/>
      <c r="I5" s="2751"/>
      <c r="J5" s="2751"/>
    </row>
    <row r="6" spans="1:11" s="1755" customFormat="1" ht="18.75" customHeight="1">
      <c r="A6" s="2751" t="s">
        <v>4601</v>
      </c>
      <c r="B6" s="2751"/>
      <c r="C6" s="2751"/>
      <c r="D6" s="2751"/>
      <c r="E6" s="2751"/>
      <c r="F6" s="2751"/>
      <c r="G6" s="2751"/>
      <c r="H6" s="2751"/>
      <c r="I6" s="2751"/>
      <c r="J6" s="2751"/>
    </row>
    <row r="7" spans="1:11" s="1755" customFormat="1" ht="18.75" customHeight="1">
      <c r="A7" s="2751" t="s">
        <v>4602</v>
      </c>
      <c r="B7" s="2751"/>
      <c r="C7" s="2751"/>
      <c r="D7" s="2751"/>
      <c r="E7" s="2751"/>
      <c r="F7" s="2751"/>
      <c r="G7" s="2751"/>
      <c r="H7" s="2751"/>
      <c r="I7" s="2751"/>
      <c r="J7" s="2751"/>
    </row>
    <row r="8" spans="1:11" ht="41.25" customHeight="1">
      <c r="A8" s="2752" t="s">
        <v>4628</v>
      </c>
      <c r="B8" s="2752"/>
      <c r="C8" s="2752"/>
      <c r="D8" s="2752"/>
      <c r="E8" s="2752"/>
      <c r="F8" s="2752"/>
      <c r="G8" s="2752"/>
      <c r="H8" s="2752"/>
      <c r="I8" s="2752"/>
      <c r="J8" s="2752"/>
    </row>
    <row r="9" spans="1:11" ht="28.5" customHeight="1">
      <c r="A9" s="1756" t="s">
        <v>4603</v>
      </c>
    </row>
    <row r="10" spans="1:11" ht="19.7" customHeight="1">
      <c r="B10" s="1758" t="s">
        <v>4194</v>
      </c>
    </row>
    <row r="11" spans="1:11" ht="19.7" customHeight="1">
      <c r="B11" s="1756" t="s">
        <v>4604</v>
      </c>
    </row>
    <row r="12" spans="1:11" ht="19.7" customHeight="1">
      <c r="B12" s="1756" t="s">
        <v>4195</v>
      </c>
    </row>
    <row r="13" spans="1:11" ht="19.7" customHeight="1">
      <c r="B13" s="1759" t="s">
        <v>4196</v>
      </c>
    </row>
    <row r="14" spans="1:11" ht="19.7" customHeight="1">
      <c r="C14" s="1757" t="s">
        <v>4629</v>
      </c>
    </row>
    <row r="15" spans="1:11" ht="19.7" customHeight="1">
      <c r="B15" s="1759" t="s">
        <v>4197</v>
      </c>
    </row>
    <row r="16" spans="1:11" ht="19.7" customHeight="1">
      <c r="B16" s="1760" t="s">
        <v>4605</v>
      </c>
      <c r="E16" s="1759" t="s">
        <v>4198</v>
      </c>
    </row>
    <row r="17" spans="1:10" ht="19.7" customHeight="1">
      <c r="B17" s="1757" t="s">
        <v>4630</v>
      </c>
      <c r="F17" s="1757" t="s">
        <v>4199</v>
      </c>
    </row>
    <row r="18" spans="1:10" ht="19.7" customHeight="1">
      <c r="B18" s="1757" t="s">
        <v>4606</v>
      </c>
      <c r="E18" s="1759" t="s">
        <v>4532</v>
      </c>
    </row>
    <row r="19" spans="1:10" ht="19.7" customHeight="1">
      <c r="B19" s="1757" t="s">
        <v>4607</v>
      </c>
      <c r="F19" s="1757" t="s">
        <v>4200</v>
      </c>
    </row>
    <row r="20" spans="1:10" ht="19.7" customHeight="1">
      <c r="B20" s="1759" t="s">
        <v>4608</v>
      </c>
    </row>
    <row r="21" spans="1:10" ht="19.7" customHeight="1">
      <c r="B21" s="1761" t="s">
        <v>4609</v>
      </c>
      <c r="C21" s="1762"/>
      <c r="D21" s="1762"/>
      <c r="E21" s="1762"/>
      <c r="F21" s="1762"/>
      <c r="G21" s="1762"/>
      <c r="H21" s="1762"/>
      <c r="I21" s="1762"/>
      <c r="J21" s="1762"/>
    </row>
    <row r="22" spans="1:10" s="1766" customFormat="1" ht="19.7" customHeight="1">
      <c r="A22" s="1763"/>
      <c r="B22" s="1764" t="s">
        <v>4610</v>
      </c>
      <c r="C22" s="1765"/>
      <c r="D22" s="1765"/>
      <c r="E22" s="1765"/>
      <c r="F22" s="1765"/>
      <c r="G22" s="1765"/>
      <c r="H22" s="1765"/>
      <c r="I22" s="1765"/>
      <c r="J22" s="1765"/>
    </row>
    <row r="23" spans="1:10" s="1766" customFormat="1" ht="19.7" customHeight="1">
      <c r="A23" s="1763"/>
      <c r="B23" s="1764" t="s">
        <v>4611</v>
      </c>
      <c r="C23" s="1765"/>
      <c r="D23" s="1765"/>
      <c r="E23" s="1765"/>
      <c r="F23" s="1765"/>
      <c r="G23" s="1765"/>
      <c r="H23" s="1765"/>
      <c r="I23" s="1765"/>
      <c r="J23" s="1765"/>
    </row>
    <row r="24" spans="1:10" s="1766" customFormat="1" ht="19.7" customHeight="1">
      <c r="A24" s="1763"/>
      <c r="B24" s="1764" t="s">
        <v>4612</v>
      </c>
      <c r="C24" s="1765"/>
      <c r="D24" s="1765"/>
      <c r="E24" s="1765"/>
      <c r="F24" s="1765"/>
      <c r="G24" s="1765"/>
      <c r="H24" s="1765"/>
      <c r="I24" s="1765"/>
      <c r="J24" s="1765"/>
    </row>
    <row r="25" spans="1:10" s="1766" customFormat="1" ht="19.7" customHeight="1">
      <c r="A25" s="1763"/>
      <c r="B25" s="1764" t="s">
        <v>4613</v>
      </c>
      <c r="C25" s="1765"/>
      <c r="D25" s="1765"/>
      <c r="E25" s="1765"/>
      <c r="F25" s="1765"/>
      <c r="G25" s="1765"/>
      <c r="H25" s="1765"/>
      <c r="I25" s="1765"/>
      <c r="J25" s="1765"/>
    </row>
    <row r="26" spans="1:10" s="1766" customFormat="1" ht="19.7" customHeight="1">
      <c r="A26" s="1763"/>
      <c r="B26" s="1764" t="s">
        <v>4614</v>
      </c>
      <c r="C26" s="1765"/>
      <c r="D26" s="1765"/>
      <c r="E26" s="1765"/>
      <c r="F26" s="1765"/>
      <c r="G26" s="1765"/>
      <c r="H26" s="1765"/>
      <c r="I26" s="1765"/>
      <c r="J26" s="1765"/>
    </row>
    <row r="27" spans="1:10" s="1766" customFormat="1" ht="19.7" customHeight="1">
      <c r="A27" s="1763"/>
      <c r="B27" s="1764" t="s">
        <v>4615</v>
      </c>
      <c r="C27" s="1765"/>
      <c r="D27" s="1765"/>
      <c r="E27" s="1765"/>
      <c r="F27" s="1765"/>
      <c r="G27" s="1765"/>
      <c r="H27" s="1765"/>
      <c r="I27" s="1765"/>
      <c r="J27" s="1765"/>
    </row>
    <row r="28" spans="1:10" s="1766" customFormat="1" ht="19.7" customHeight="1">
      <c r="A28" s="1763"/>
      <c r="B28" s="1764" t="s">
        <v>4616</v>
      </c>
      <c r="C28" s="1765"/>
      <c r="D28" s="1765"/>
      <c r="E28" s="1765"/>
      <c r="F28" s="1765"/>
      <c r="G28" s="1765"/>
      <c r="H28" s="1765"/>
      <c r="I28" s="1765"/>
      <c r="J28" s="1765"/>
    </row>
    <row r="29" spans="1:10" s="1766" customFormat="1" ht="19.7" customHeight="1">
      <c r="A29" s="1763"/>
      <c r="B29" s="1767" t="s">
        <v>4617</v>
      </c>
      <c r="C29" s="1765"/>
      <c r="D29" s="1765"/>
      <c r="E29" s="1765"/>
      <c r="F29" s="1765"/>
      <c r="G29" s="1765"/>
      <c r="H29" s="1765"/>
      <c r="I29" s="1765"/>
      <c r="J29" s="1765"/>
    </row>
    <row r="30" spans="1:10" ht="24" customHeight="1">
      <c r="B30" s="1759" t="s">
        <v>4618</v>
      </c>
    </row>
    <row r="31" spans="1:10" ht="72" customHeight="1">
      <c r="B31" s="2753" t="s">
        <v>4619</v>
      </c>
      <c r="C31" s="2753"/>
      <c r="D31" s="2753"/>
      <c r="E31" s="2753"/>
      <c r="F31" s="2753"/>
      <c r="G31" s="2753"/>
      <c r="H31" s="2753"/>
      <c r="I31" s="2753"/>
      <c r="J31" s="2753"/>
    </row>
    <row r="32" spans="1:10" ht="32.25" customHeight="1">
      <c r="A32" s="2754" t="s">
        <v>4620</v>
      </c>
      <c r="B32" s="2754"/>
      <c r="C32" s="2754"/>
      <c r="D32" s="2754"/>
      <c r="E32" s="2754"/>
      <c r="F32" s="2754"/>
      <c r="G32" s="2754"/>
      <c r="H32" s="2754"/>
      <c r="I32" s="2754"/>
      <c r="J32" s="2754"/>
    </row>
    <row r="33" spans="1:10" ht="42.75" customHeight="1">
      <c r="B33" s="2755" t="s">
        <v>4621</v>
      </c>
      <c r="C33" s="2755"/>
      <c r="D33" s="2755"/>
      <c r="E33" s="2755"/>
      <c r="F33" s="2755"/>
      <c r="G33" s="2755"/>
      <c r="H33" s="2755"/>
      <c r="I33" s="2755"/>
      <c r="J33" s="2755"/>
    </row>
    <row r="34" spans="1:10" ht="24.75" customHeight="1">
      <c r="B34" s="1760" t="s">
        <v>4622</v>
      </c>
    </row>
    <row r="35" spans="1:10" ht="19.7" customHeight="1">
      <c r="B35" s="1768" t="s">
        <v>4623</v>
      </c>
    </row>
    <row r="36" spans="1:10" ht="46.5" customHeight="1">
      <c r="A36" s="2746" t="s">
        <v>4624</v>
      </c>
      <c r="B36" s="2746"/>
      <c r="C36" s="2746"/>
      <c r="D36" s="2746"/>
      <c r="E36" s="2746"/>
      <c r="F36" s="2746"/>
      <c r="G36" s="2746"/>
      <c r="H36" s="2746"/>
      <c r="I36" s="2746"/>
      <c r="J36" s="2746"/>
    </row>
    <row r="37" spans="1:10" s="1772" customFormat="1">
      <c r="A37" s="1769"/>
      <c r="B37" s="1769"/>
      <c r="C37" s="1770" t="s">
        <v>4625</v>
      </c>
      <c r="D37" s="1769"/>
      <c r="E37" s="1769"/>
      <c r="F37" s="1769"/>
      <c r="G37" s="1769"/>
      <c r="H37" s="1771" t="s">
        <v>4626</v>
      </c>
      <c r="I37" s="1769"/>
      <c r="J37" s="1769"/>
    </row>
    <row r="44" spans="1:10" s="1755" customFormat="1" ht="18.75">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0"/>
  </sheetPr>
  <dimension ref="A1:IY316"/>
  <sheetViews>
    <sheetView showZeros="0" zoomScaleNormal="100" workbookViewId="0">
      <pane ySplit="8" topLeftCell="A78" activePane="bottomLeft" state="frozen"/>
      <selection pane="bottomLeft" activeCell="E6" sqref="E6:E7"/>
    </sheetView>
  </sheetViews>
  <sheetFormatPr defaultColWidth="7.44140625" defaultRowHeight="17.25" outlineLevelRow="1" outlineLevelCol="1"/>
  <cols>
    <col min="1" max="1" width="11.109375" style="2321" customWidth="1"/>
    <col min="2" max="2" width="12.21875" style="2321" customWidth="1"/>
    <col min="3" max="3" width="14.5546875" style="2321" customWidth="1"/>
    <col min="4" max="4" width="4.6640625" style="2408" customWidth="1"/>
    <col min="5" max="5" width="45.88671875" style="2409" bestFit="1" customWidth="1"/>
    <col min="6" max="6" width="6.109375" style="2321" customWidth="1"/>
    <col min="7" max="7" width="10.21875" style="2409" customWidth="1"/>
    <col min="8" max="8" width="9.77734375" style="2409" customWidth="1"/>
    <col min="9" max="9" width="8.88671875" style="2409" hidden="1" customWidth="1" outlineLevel="1"/>
    <col min="10" max="10" width="9.21875" style="2409" hidden="1" customWidth="1" outlineLevel="1"/>
    <col min="11" max="11" width="12.6640625" style="2409" customWidth="1" collapsed="1"/>
    <col min="12" max="13" width="7.44140625" style="2321"/>
    <col min="14" max="14" width="28.88671875" style="2321" bestFit="1" customWidth="1"/>
    <col min="15" max="15" width="4.44140625" style="2321" bestFit="1" customWidth="1"/>
    <col min="16" max="16" width="6.5546875" style="2321" customWidth="1"/>
    <col min="17" max="259" width="7.44140625" style="2321"/>
    <col min="260" max="260" width="4.6640625" style="2321" customWidth="1"/>
    <col min="261" max="261" width="45.88671875" style="2321" bestFit="1" customWidth="1"/>
    <col min="262" max="262" width="6.109375" style="2321" customWidth="1"/>
    <col min="263" max="263" width="10.21875" style="2321" customWidth="1"/>
    <col min="264" max="264" width="9.77734375" style="2321" customWidth="1"/>
    <col min="265" max="265" width="8.88671875" style="2321" customWidth="1"/>
    <col min="266" max="266" width="9.21875" style="2321" customWidth="1"/>
    <col min="267" max="267" width="12.6640625" style="2321" customWidth="1"/>
    <col min="268" max="269" width="7.44140625" style="2321"/>
    <col min="270" max="270" width="28.88671875" style="2321" bestFit="1" customWidth="1"/>
    <col min="271" max="271" width="4.44140625" style="2321" bestFit="1" customWidth="1"/>
    <col min="272" max="272" width="6.5546875" style="2321" customWidth="1"/>
    <col min="273" max="515" width="7.44140625" style="2321"/>
    <col min="516" max="516" width="4.6640625" style="2321" customWidth="1"/>
    <col min="517" max="517" width="45.88671875" style="2321" bestFit="1" customWidth="1"/>
    <col min="518" max="518" width="6.109375" style="2321" customWidth="1"/>
    <col min="519" max="519" width="10.21875" style="2321" customWidth="1"/>
    <col min="520" max="520" width="9.77734375" style="2321" customWidth="1"/>
    <col min="521" max="521" width="8.88671875" style="2321" customWidth="1"/>
    <col min="522" max="522" width="9.21875" style="2321" customWidth="1"/>
    <col min="523" max="523" width="12.6640625" style="2321" customWidth="1"/>
    <col min="524" max="525" width="7.44140625" style="2321"/>
    <col min="526" max="526" width="28.88671875" style="2321" bestFit="1" customWidth="1"/>
    <col min="527" max="527" width="4.44140625" style="2321" bestFit="1" customWidth="1"/>
    <col min="528" max="528" width="6.5546875" style="2321" customWidth="1"/>
    <col min="529" max="771" width="7.44140625" style="2321"/>
    <col min="772" max="772" width="4.6640625" style="2321" customWidth="1"/>
    <col min="773" max="773" width="45.88671875" style="2321" bestFit="1" customWidth="1"/>
    <col min="774" max="774" width="6.109375" style="2321" customWidth="1"/>
    <col min="775" max="775" width="10.21875" style="2321" customWidth="1"/>
    <col min="776" max="776" width="9.77734375" style="2321" customWidth="1"/>
    <col min="777" max="777" width="8.88671875" style="2321" customWidth="1"/>
    <col min="778" max="778" width="9.21875" style="2321" customWidth="1"/>
    <col min="779" max="779" width="12.6640625" style="2321" customWidth="1"/>
    <col min="780" max="781" width="7.44140625" style="2321"/>
    <col min="782" max="782" width="28.88671875" style="2321" bestFit="1" customWidth="1"/>
    <col min="783" max="783" width="4.44140625" style="2321" bestFit="1" customWidth="1"/>
    <col min="784" max="784" width="6.5546875" style="2321" customWidth="1"/>
    <col min="785" max="1027" width="7.44140625" style="2321"/>
    <col min="1028" max="1028" width="4.6640625" style="2321" customWidth="1"/>
    <col min="1029" max="1029" width="45.88671875" style="2321" bestFit="1" customWidth="1"/>
    <col min="1030" max="1030" width="6.109375" style="2321" customWidth="1"/>
    <col min="1031" max="1031" width="10.21875" style="2321" customWidth="1"/>
    <col min="1032" max="1032" width="9.77734375" style="2321" customWidth="1"/>
    <col min="1033" max="1033" width="8.88671875" style="2321" customWidth="1"/>
    <col min="1034" max="1034" width="9.21875" style="2321" customWidth="1"/>
    <col min="1035" max="1035" width="12.6640625" style="2321" customWidth="1"/>
    <col min="1036" max="1037" width="7.44140625" style="2321"/>
    <col min="1038" max="1038" width="28.88671875" style="2321" bestFit="1" customWidth="1"/>
    <col min="1039" max="1039" width="4.44140625" style="2321" bestFit="1" customWidth="1"/>
    <col min="1040" max="1040" width="6.5546875" style="2321" customWidth="1"/>
    <col min="1041" max="1283" width="7.44140625" style="2321"/>
    <col min="1284" max="1284" width="4.6640625" style="2321" customWidth="1"/>
    <col min="1285" max="1285" width="45.88671875" style="2321" bestFit="1" customWidth="1"/>
    <col min="1286" max="1286" width="6.109375" style="2321" customWidth="1"/>
    <col min="1287" max="1287" width="10.21875" style="2321" customWidth="1"/>
    <col min="1288" max="1288" width="9.77734375" style="2321" customWidth="1"/>
    <col min="1289" max="1289" width="8.88671875" style="2321" customWidth="1"/>
    <col min="1290" max="1290" width="9.21875" style="2321" customWidth="1"/>
    <col min="1291" max="1291" width="12.6640625" style="2321" customWidth="1"/>
    <col min="1292" max="1293" width="7.44140625" style="2321"/>
    <col min="1294" max="1294" width="28.88671875" style="2321" bestFit="1" customWidth="1"/>
    <col min="1295" max="1295" width="4.44140625" style="2321" bestFit="1" customWidth="1"/>
    <col min="1296" max="1296" width="6.5546875" style="2321" customWidth="1"/>
    <col min="1297" max="1539" width="7.44140625" style="2321"/>
    <col min="1540" max="1540" width="4.6640625" style="2321" customWidth="1"/>
    <col min="1541" max="1541" width="45.88671875" style="2321" bestFit="1" customWidth="1"/>
    <col min="1542" max="1542" width="6.109375" style="2321" customWidth="1"/>
    <col min="1543" max="1543" width="10.21875" style="2321" customWidth="1"/>
    <col min="1544" max="1544" width="9.77734375" style="2321" customWidth="1"/>
    <col min="1545" max="1545" width="8.88671875" style="2321" customWidth="1"/>
    <col min="1546" max="1546" width="9.21875" style="2321" customWidth="1"/>
    <col min="1547" max="1547" width="12.6640625" style="2321" customWidth="1"/>
    <col min="1548" max="1549" width="7.44140625" style="2321"/>
    <col min="1550" max="1550" width="28.88671875" style="2321" bestFit="1" customWidth="1"/>
    <col min="1551" max="1551" width="4.44140625" style="2321" bestFit="1" customWidth="1"/>
    <col min="1552" max="1552" width="6.5546875" style="2321" customWidth="1"/>
    <col min="1553" max="1795" width="7.44140625" style="2321"/>
    <col min="1796" max="1796" width="4.6640625" style="2321" customWidth="1"/>
    <col min="1797" max="1797" width="45.88671875" style="2321" bestFit="1" customWidth="1"/>
    <col min="1798" max="1798" width="6.109375" style="2321" customWidth="1"/>
    <col min="1799" max="1799" width="10.21875" style="2321" customWidth="1"/>
    <col min="1800" max="1800" width="9.77734375" style="2321" customWidth="1"/>
    <col min="1801" max="1801" width="8.88671875" style="2321" customWidth="1"/>
    <col min="1802" max="1802" width="9.21875" style="2321" customWidth="1"/>
    <col min="1803" max="1803" width="12.6640625" style="2321" customWidth="1"/>
    <col min="1804" max="1805" width="7.44140625" style="2321"/>
    <col min="1806" max="1806" width="28.88671875" style="2321" bestFit="1" customWidth="1"/>
    <col min="1807" max="1807" width="4.44140625" style="2321" bestFit="1" customWidth="1"/>
    <col min="1808" max="1808" width="6.5546875" style="2321" customWidth="1"/>
    <col min="1809" max="2051" width="7.44140625" style="2321"/>
    <col min="2052" max="2052" width="4.6640625" style="2321" customWidth="1"/>
    <col min="2053" max="2053" width="45.88671875" style="2321" bestFit="1" customWidth="1"/>
    <col min="2054" max="2054" width="6.109375" style="2321" customWidth="1"/>
    <col min="2055" max="2055" width="10.21875" style="2321" customWidth="1"/>
    <col min="2056" max="2056" width="9.77734375" style="2321" customWidth="1"/>
    <col min="2057" max="2057" width="8.88671875" style="2321" customWidth="1"/>
    <col min="2058" max="2058" width="9.21875" style="2321" customWidth="1"/>
    <col min="2059" max="2059" width="12.6640625" style="2321" customWidth="1"/>
    <col min="2060" max="2061" width="7.44140625" style="2321"/>
    <col min="2062" max="2062" width="28.88671875" style="2321" bestFit="1" customWidth="1"/>
    <col min="2063" max="2063" width="4.44140625" style="2321" bestFit="1" customWidth="1"/>
    <col min="2064" max="2064" width="6.5546875" style="2321" customWidth="1"/>
    <col min="2065" max="2307" width="7.44140625" style="2321"/>
    <col min="2308" max="2308" width="4.6640625" style="2321" customWidth="1"/>
    <col min="2309" max="2309" width="45.88671875" style="2321" bestFit="1" customWidth="1"/>
    <col min="2310" max="2310" width="6.109375" style="2321" customWidth="1"/>
    <col min="2311" max="2311" width="10.21875" style="2321" customWidth="1"/>
    <col min="2312" max="2312" width="9.77734375" style="2321" customWidth="1"/>
    <col min="2313" max="2313" width="8.88671875" style="2321" customWidth="1"/>
    <col min="2314" max="2314" width="9.21875" style="2321" customWidth="1"/>
    <col min="2315" max="2315" width="12.6640625" style="2321" customWidth="1"/>
    <col min="2316" max="2317" width="7.44140625" style="2321"/>
    <col min="2318" max="2318" width="28.88671875" style="2321" bestFit="1" customWidth="1"/>
    <col min="2319" max="2319" width="4.44140625" style="2321" bestFit="1" customWidth="1"/>
    <col min="2320" max="2320" width="6.5546875" style="2321" customWidth="1"/>
    <col min="2321" max="2563" width="7.44140625" style="2321"/>
    <col min="2564" max="2564" width="4.6640625" style="2321" customWidth="1"/>
    <col min="2565" max="2565" width="45.88671875" style="2321" bestFit="1" customWidth="1"/>
    <col min="2566" max="2566" width="6.109375" style="2321" customWidth="1"/>
    <col min="2567" max="2567" width="10.21875" style="2321" customWidth="1"/>
    <col min="2568" max="2568" width="9.77734375" style="2321" customWidth="1"/>
    <col min="2569" max="2569" width="8.88671875" style="2321" customWidth="1"/>
    <col min="2570" max="2570" width="9.21875" style="2321" customWidth="1"/>
    <col min="2571" max="2571" width="12.6640625" style="2321" customWidth="1"/>
    <col min="2572" max="2573" width="7.44140625" style="2321"/>
    <col min="2574" max="2574" width="28.88671875" style="2321" bestFit="1" customWidth="1"/>
    <col min="2575" max="2575" width="4.44140625" style="2321" bestFit="1" customWidth="1"/>
    <col min="2576" max="2576" width="6.5546875" style="2321" customWidth="1"/>
    <col min="2577" max="2819" width="7.44140625" style="2321"/>
    <col min="2820" max="2820" width="4.6640625" style="2321" customWidth="1"/>
    <col min="2821" max="2821" width="45.88671875" style="2321" bestFit="1" customWidth="1"/>
    <col min="2822" max="2822" width="6.109375" style="2321" customWidth="1"/>
    <col min="2823" max="2823" width="10.21875" style="2321" customWidth="1"/>
    <col min="2824" max="2824" width="9.77734375" style="2321" customWidth="1"/>
    <col min="2825" max="2825" width="8.88671875" style="2321" customWidth="1"/>
    <col min="2826" max="2826" width="9.21875" style="2321" customWidth="1"/>
    <col min="2827" max="2827" width="12.6640625" style="2321" customWidth="1"/>
    <col min="2828" max="2829" width="7.44140625" style="2321"/>
    <col min="2830" max="2830" width="28.88671875" style="2321" bestFit="1" customWidth="1"/>
    <col min="2831" max="2831" width="4.44140625" style="2321" bestFit="1" customWidth="1"/>
    <col min="2832" max="2832" width="6.5546875" style="2321" customWidth="1"/>
    <col min="2833" max="3075" width="7.44140625" style="2321"/>
    <col min="3076" max="3076" width="4.6640625" style="2321" customWidth="1"/>
    <col min="3077" max="3077" width="45.88671875" style="2321" bestFit="1" customWidth="1"/>
    <col min="3078" max="3078" width="6.109375" style="2321" customWidth="1"/>
    <col min="3079" max="3079" width="10.21875" style="2321" customWidth="1"/>
    <col min="3080" max="3080" width="9.77734375" style="2321" customWidth="1"/>
    <col min="3081" max="3081" width="8.88671875" style="2321" customWidth="1"/>
    <col min="3082" max="3082" width="9.21875" style="2321" customWidth="1"/>
    <col min="3083" max="3083" width="12.6640625" style="2321" customWidth="1"/>
    <col min="3084" max="3085" width="7.44140625" style="2321"/>
    <col min="3086" max="3086" width="28.88671875" style="2321" bestFit="1" customWidth="1"/>
    <col min="3087" max="3087" width="4.44140625" style="2321" bestFit="1" customWidth="1"/>
    <col min="3088" max="3088" width="6.5546875" style="2321" customWidth="1"/>
    <col min="3089" max="3331" width="7.44140625" style="2321"/>
    <col min="3332" max="3332" width="4.6640625" style="2321" customWidth="1"/>
    <col min="3333" max="3333" width="45.88671875" style="2321" bestFit="1" customWidth="1"/>
    <col min="3334" max="3334" width="6.109375" style="2321" customWidth="1"/>
    <col min="3335" max="3335" width="10.21875" style="2321" customWidth="1"/>
    <col min="3336" max="3336" width="9.77734375" style="2321" customWidth="1"/>
    <col min="3337" max="3337" width="8.88671875" style="2321" customWidth="1"/>
    <col min="3338" max="3338" width="9.21875" style="2321" customWidth="1"/>
    <col min="3339" max="3339" width="12.6640625" style="2321" customWidth="1"/>
    <col min="3340" max="3341" width="7.44140625" style="2321"/>
    <col min="3342" max="3342" width="28.88671875" style="2321" bestFit="1" customWidth="1"/>
    <col min="3343" max="3343" width="4.44140625" style="2321" bestFit="1" customWidth="1"/>
    <col min="3344" max="3344" width="6.5546875" style="2321" customWidth="1"/>
    <col min="3345" max="3587" width="7.44140625" style="2321"/>
    <col min="3588" max="3588" width="4.6640625" style="2321" customWidth="1"/>
    <col min="3589" max="3589" width="45.88671875" style="2321" bestFit="1" customWidth="1"/>
    <col min="3590" max="3590" width="6.109375" style="2321" customWidth="1"/>
    <col min="3591" max="3591" width="10.21875" style="2321" customWidth="1"/>
    <col min="3592" max="3592" width="9.77734375" style="2321" customWidth="1"/>
    <col min="3593" max="3593" width="8.88671875" style="2321" customWidth="1"/>
    <col min="3594" max="3594" width="9.21875" style="2321" customWidth="1"/>
    <col min="3595" max="3595" width="12.6640625" style="2321" customWidth="1"/>
    <col min="3596" max="3597" width="7.44140625" style="2321"/>
    <col min="3598" max="3598" width="28.88671875" style="2321" bestFit="1" customWidth="1"/>
    <col min="3599" max="3599" width="4.44140625" style="2321" bestFit="1" customWidth="1"/>
    <col min="3600" max="3600" width="6.5546875" style="2321" customWidth="1"/>
    <col min="3601" max="3843" width="7.44140625" style="2321"/>
    <col min="3844" max="3844" width="4.6640625" style="2321" customWidth="1"/>
    <col min="3845" max="3845" width="45.88671875" style="2321" bestFit="1" customWidth="1"/>
    <col min="3846" max="3846" width="6.109375" style="2321" customWidth="1"/>
    <col min="3847" max="3847" width="10.21875" style="2321" customWidth="1"/>
    <col min="3848" max="3848" width="9.77734375" style="2321" customWidth="1"/>
    <col min="3849" max="3849" width="8.88671875" style="2321" customWidth="1"/>
    <col min="3850" max="3850" width="9.21875" style="2321" customWidth="1"/>
    <col min="3851" max="3851" width="12.6640625" style="2321" customWidth="1"/>
    <col min="3852" max="3853" width="7.44140625" style="2321"/>
    <col min="3854" max="3854" width="28.88671875" style="2321" bestFit="1" customWidth="1"/>
    <col min="3855" max="3855" width="4.44140625" style="2321" bestFit="1" customWidth="1"/>
    <col min="3856" max="3856" width="6.5546875" style="2321" customWidth="1"/>
    <col min="3857" max="4099" width="7.44140625" style="2321"/>
    <col min="4100" max="4100" width="4.6640625" style="2321" customWidth="1"/>
    <col min="4101" max="4101" width="45.88671875" style="2321" bestFit="1" customWidth="1"/>
    <col min="4102" max="4102" width="6.109375" style="2321" customWidth="1"/>
    <col min="4103" max="4103" width="10.21875" style="2321" customWidth="1"/>
    <col min="4104" max="4104" width="9.77734375" style="2321" customWidth="1"/>
    <col min="4105" max="4105" width="8.88671875" style="2321" customWidth="1"/>
    <col min="4106" max="4106" width="9.21875" style="2321" customWidth="1"/>
    <col min="4107" max="4107" width="12.6640625" style="2321" customWidth="1"/>
    <col min="4108" max="4109" width="7.44140625" style="2321"/>
    <col min="4110" max="4110" width="28.88671875" style="2321" bestFit="1" customWidth="1"/>
    <col min="4111" max="4111" width="4.44140625" style="2321" bestFit="1" customWidth="1"/>
    <col min="4112" max="4112" width="6.5546875" style="2321" customWidth="1"/>
    <col min="4113" max="4355" width="7.44140625" style="2321"/>
    <col min="4356" max="4356" width="4.6640625" style="2321" customWidth="1"/>
    <col min="4357" max="4357" width="45.88671875" style="2321" bestFit="1" customWidth="1"/>
    <col min="4358" max="4358" width="6.109375" style="2321" customWidth="1"/>
    <col min="4359" max="4359" width="10.21875" style="2321" customWidth="1"/>
    <col min="4360" max="4360" width="9.77734375" style="2321" customWidth="1"/>
    <col min="4361" max="4361" width="8.88671875" style="2321" customWidth="1"/>
    <col min="4362" max="4362" width="9.21875" style="2321" customWidth="1"/>
    <col min="4363" max="4363" width="12.6640625" style="2321" customWidth="1"/>
    <col min="4364" max="4365" width="7.44140625" style="2321"/>
    <col min="4366" max="4366" width="28.88671875" style="2321" bestFit="1" customWidth="1"/>
    <col min="4367" max="4367" width="4.44140625" style="2321" bestFit="1" customWidth="1"/>
    <col min="4368" max="4368" width="6.5546875" style="2321" customWidth="1"/>
    <col min="4369" max="4611" width="7.44140625" style="2321"/>
    <col min="4612" max="4612" width="4.6640625" style="2321" customWidth="1"/>
    <col min="4613" max="4613" width="45.88671875" style="2321" bestFit="1" customWidth="1"/>
    <col min="4614" max="4614" width="6.109375" style="2321" customWidth="1"/>
    <col min="4615" max="4615" width="10.21875" style="2321" customWidth="1"/>
    <col min="4616" max="4616" width="9.77734375" style="2321" customWidth="1"/>
    <col min="4617" max="4617" width="8.88671875" style="2321" customWidth="1"/>
    <col min="4618" max="4618" width="9.21875" style="2321" customWidth="1"/>
    <col min="4619" max="4619" width="12.6640625" style="2321" customWidth="1"/>
    <col min="4620" max="4621" width="7.44140625" style="2321"/>
    <col min="4622" max="4622" width="28.88671875" style="2321" bestFit="1" customWidth="1"/>
    <col min="4623" max="4623" width="4.44140625" style="2321" bestFit="1" customWidth="1"/>
    <col min="4624" max="4624" width="6.5546875" style="2321" customWidth="1"/>
    <col min="4625" max="4867" width="7.44140625" style="2321"/>
    <col min="4868" max="4868" width="4.6640625" style="2321" customWidth="1"/>
    <col min="4869" max="4869" width="45.88671875" style="2321" bestFit="1" customWidth="1"/>
    <col min="4870" max="4870" width="6.109375" style="2321" customWidth="1"/>
    <col min="4871" max="4871" width="10.21875" style="2321" customWidth="1"/>
    <col min="4872" max="4872" width="9.77734375" style="2321" customWidth="1"/>
    <col min="4873" max="4873" width="8.88671875" style="2321" customWidth="1"/>
    <col min="4874" max="4874" width="9.21875" style="2321" customWidth="1"/>
    <col min="4875" max="4875" width="12.6640625" style="2321" customWidth="1"/>
    <col min="4876" max="4877" width="7.44140625" style="2321"/>
    <col min="4878" max="4878" width="28.88671875" style="2321" bestFit="1" customWidth="1"/>
    <col min="4879" max="4879" width="4.44140625" style="2321" bestFit="1" customWidth="1"/>
    <col min="4880" max="4880" width="6.5546875" style="2321" customWidth="1"/>
    <col min="4881" max="5123" width="7.44140625" style="2321"/>
    <col min="5124" max="5124" width="4.6640625" style="2321" customWidth="1"/>
    <col min="5125" max="5125" width="45.88671875" style="2321" bestFit="1" customWidth="1"/>
    <col min="5126" max="5126" width="6.109375" style="2321" customWidth="1"/>
    <col min="5127" max="5127" width="10.21875" style="2321" customWidth="1"/>
    <col min="5128" max="5128" width="9.77734375" style="2321" customWidth="1"/>
    <col min="5129" max="5129" width="8.88671875" style="2321" customWidth="1"/>
    <col min="5130" max="5130" width="9.21875" style="2321" customWidth="1"/>
    <col min="5131" max="5131" width="12.6640625" style="2321" customWidth="1"/>
    <col min="5132" max="5133" width="7.44140625" style="2321"/>
    <col min="5134" max="5134" width="28.88671875" style="2321" bestFit="1" customWidth="1"/>
    <col min="5135" max="5135" width="4.44140625" style="2321" bestFit="1" customWidth="1"/>
    <col min="5136" max="5136" width="6.5546875" style="2321" customWidth="1"/>
    <col min="5137" max="5379" width="7.44140625" style="2321"/>
    <col min="5380" max="5380" width="4.6640625" style="2321" customWidth="1"/>
    <col min="5381" max="5381" width="45.88671875" style="2321" bestFit="1" customWidth="1"/>
    <col min="5382" max="5382" width="6.109375" style="2321" customWidth="1"/>
    <col min="5383" max="5383" width="10.21875" style="2321" customWidth="1"/>
    <col min="5384" max="5384" width="9.77734375" style="2321" customWidth="1"/>
    <col min="5385" max="5385" width="8.88671875" style="2321" customWidth="1"/>
    <col min="5386" max="5386" width="9.21875" style="2321" customWidth="1"/>
    <col min="5387" max="5387" width="12.6640625" style="2321" customWidth="1"/>
    <col min="5388" max="5389" width="7.44140625" style="2321"/>
    <col min="5390" max="5390" width="28.88671875" style="2321" bestFit="1" customWidth="1"/>
    <col min="5391" max="5391" width="4.44140625" style="2321" bestFit="1" customWidth="1"/>
    <col min="5392" max="5392" width="6.5546875" style="2321" customWidth="1"/>
    <col min="5393" max="5635" width="7.44140625" style="2321"/>
    <col min="5636" max="5636" width="4.6640625" style="2321" customWidth="1"/>
    <col min="5637" max="5637" width="45.88671875" style="2321" bestFit="1" customWidth="1"/>
    <col min="5638" max="5638" width="6.109375" style="2321" customWidth="1"/>
    <col min="5639" max="5639" width="10.21875" style="2321" customWidth="1"/>
    <col min="5640" max="5640" width="9.77734375" style="2321" customWidth="1"/>
    <col min="5641" max="5641" width="8.88671875" style="2321" customWidth="1"/>
    <col min="5642" max="5642" width="9.21875" style="2321" customWidth="1"/>
    <col min="5643" max="5643" width="12.6640625" style="2321" customWidth="1"/>
    <col min="5644" max="5645" width="7.44140625" style="2321"/>
    <col min="5646" max="5646" width="28.88671875" style="2321" bestFit="1" customWidth="1"/>
    <col min="5647" max="5647" width="4.44140625" style="2321" bestFit="1" customWidth="1"/>
    <col min="5648" max="5648" width="6.5546875" style="2321" customWidth="1"/>
    <col min="5649" max="5891" width="7.44140625" style="2321"/>
    <col min="5892" max="5892" width="4.6640625" style="2321" customWidth="1"/>
    <col min="5893" max="5893" width="45.88671875" style="2321" bestFit="1" customWidth="1"/>
    <col min="5894" max="5894" width="6.109375" style="2321" customWidth="1"/>
    <col min="5895" max="5895" width="10.21875" style="2321" customWidth="1"/>
    <col min="5896" max="5896" width="9.77734375" style="2321" customWidth="1"/>
    <col min="5897" max="5897" width="8.88671875" style="2321" customWidth="1"/>
    <col min="5898" max="5898" width="9.21875" style="2321" customWidth="1"/>
    <col min="5899" max="5899" width="12.6640625" style="2321" customWidth="1"/>
    <col min="5900" max="5901" width="7.44140625" style="2321"/>
    <col min="5902" max="5902" width="28.88671875" style="2321" bestFit="1" customWidth="1"/>
    <col min="5903" max="5903" width="4.44140625" style="2321" bestFit="1" customWidth="1"/>
    <col min="5904" max="5904" width="6.5546875" style="2321" customWidth="1"/>
    <col min="5905" max="6147" width="7.44140625" style="2321"/>
    <col min="6148" max="6148" width="4.6640625" style="2321" customWidth="1"/>
    <col min="6149" max="6149" width="45.88671875" style="2321" bestFit="1" customWidth="1"/>
    <col min="6150" max="6150" width="6.109375" style="2321" customWidth="1"/>
    <col min="6151" max="6151" width="10.21875" style="2321" customWidth="1"/>
    <col min="6152" max="6152" width="9.77734375" style="2321" customWidth="1"/>
    <col min="6153" max="6153" width="8.88671875" style="2321" customWidth="1"/>
    <col min="6154" max="6154" width="9.21875" style="2321" customWidth="1"/>
    <col min="6155" max="6155" width="12.6640625" style="2321" customWidth="1"/>
    <col min="6156" max="6157" width="7.44140625" style="2321"/>
    <col min="6158" max="6158" width="28.88671875" style="2321" bestFit="1" customWidth="1"/>
    <col min="6159" max="6159" width="4.44140625" style="2321" bestFit="1" customWidth="1"/>
    <col min="6160" max="6160" width="6.5546875" style="2321" customWidth="1"/>
    <col min="6161" max="6403" width="7.44140625" style="2321"/>
    <col min="6404" max="6404" width="4.6640625" style="2321" customWidth="1"/>
    <col min="6405" max="6405" width="45.88671875" style="2321" bestFit="1" customWidth="1"/>
    <col min="6406" max="6406" width="6.109375" style="2321" customWidth="1"/>
    <col min="6407" max="6407" width="10.21875" style="2321" customWidth="1"/>
    <col min="6408" max="6408" width="9.77734375" style="2321" customWidth="1"/>
    <col min="6409" max="6409" width="8.88671875" style="2321" customWidth="1"/>
    <col min="6410" max="6410" width="9.21875" style="2321" customWidth="1"/>
    <col min="6411" max="6411" width="12.6640625" style="2321" customWidth="1"/>
    <col min="6412" max="6413" width="7.44140625" style="2321"/>
    <col min="6414" max="6414" width="28.88671875" style="2321" bestFit="1" customWidth="1"/>
    <col min="6415" max="6415" width="4.44140625" style="2321" bestFit="1" customWidth="1"/>
    <col min="6416" max="6416" width="6.5546875" style="2321" customWidth="1"/>
    <col min="6417" max="6659" width="7.44140625" style="2321"/>
    <col min="6660" max="6660" width="4.6640625" style="2321" customWidth="1"/>
    <col min="6661" max="6661" width="45.88671875" style="2321" bestFit="1" customWidth="1"/>
    <col min="6662" max="6662" width="6.109375" style="2321" customWidth="1"/>
    <col min="6663" max="6663" width="10.21875" style="2321" customWidth="1"/>
    <col min="6664" max="6664" width="9.77734375" style="2321" customWidth="1"/>
    <col min="6665" max="6665" width="8.88671875" style="2321" customWidth="1"/>
    <col min="6666" max="6666" width="9.21875" style="2321" customWidth="1"/>
    <col min="6667" max="6667" width="12.6640625" style="2321" customWidth="1"/>
    <col min="6668" max="6669" width="7.44140625" style="2321"/>
    <col min="6670" max="6670" width="28.88671875" style="2321" bestFit="1" customWidth="1"/>
    <col min="6671" max="6671" width="4.44140625" style="2321" bestFit="1" customWidth="1"/>
    <col min="6672" max="6672" width="6.5546875" style="2321" customWidth="1"/>
    <col min="6673" max="6915" width="7.44140625" style="2321"/>
    <col min="6916" max="6916" width="4.6640625" style="2321" customWidth="1"/>
    <col min="6917" max="6917" width="45.88671875" style="2321" bestFit="1" customWidth="1"/>
    <col min="6918" max="6918" width="6.109375" style="2321" customWidth="1"/>
    <col min="6919" max="6919" width="10.21875" style="2321" customWidth="1"/>
    <col min="6920" max="6920" width="9.77734375" style="2321" customWidth="1"/>
    <col min="6921" max="6921" width="8.88671875" style="2321" customWidth="1"/>
    <col min="6922" max="6922" width="9.21875" style="2321" customWidth="1"/>
    <col min="6923" max="6923" width="12.6640625" style="2321" customWidth="1"/>
    <col min="6924" max="6925" width="7.44140625" style="2321"/>
    <col min="6926" max="6926" width="28.88671875" style="2321" bestFit="1" customWidth="1"/>
    <col min="6927" max="6927" width="4.44140625" style="2321" bestFit="1" customWidth="1"/>
    <col min="6928" max="6928" width="6.5546875" style="2321" customWidth="1"/>
    <col min="6929" max="7171" width="7.44140625" style="2321"/>
    <col min="7172" max="7172" width="4.6640625" style="2321" customWidth="1"/>
    <col min="7173" max="7173" width="45.88671875" style="2321" bestFit="1" customWidth="1"/>
    <col min="7174" max="7174" width="6.109375" style="2321" customWidth="1"/>
    <col min="7175" max="7175" width="10.21875" style="2321" customWidth="1"/>
    <col min="7176" max="7176" width="9.77734375" style="2321" customWidth="1"/>
    <col min="7177" max="7177" width="8.88671875" style="2321" customWidth="1"/>
    <col min="7178" max="7178" width="9.21875" style="2321" customWidth="1"/>
    <col min="7179" max="7179" width="12.6640625" style="2321" customWidth="1"/>
    <col min="7180" max="7181" width="7.44140625" style="2321"/>
    <col min="7182" max="7182" width="28.88671875" style="2321" bestFit="1" customWidth="1"/>
    <col min="7183" max="7183" width="4.44140625" style="2321" bestFit="1" customWidth="1"/>
    <col min="7184" max="7184" width="6.5546875" style="2321" customWidth="1"/>
    <col min="7185" max="7427" width="7.44140625" style="2321"/>
    <col min="7428" max="7428" width="4.6640625" style="2321" customWidth="1"/>
    <col min="7429" max="7429" width="45.88671875" style="2321" bestFit="1" customWidth="1"/>
    <col min="7430" max="7430" width="6.109375" style="2321" customWidth="1"/>
    <col min="7431" max="7431" width="10.21875" style="2321" customWidth="1"/>
    <col min="7432" max="7432" width="9.77734375" style="2321" customWidth="1"/>
    <col min="7433" max="7433" width="8.88671875" style="2321" customWidth="1"/>
    <col min="7434" max="7434" width="9.21875" style="2321" customWidth="1"/>
    <col min="7435" max="7435" width="12.6640625" style="2321" customWidth="1"/>
    <col min="7436" max="7437" width="7.44140625" style="2321"/>
    <col min="7438" max="7438" width="28.88671875" style="2321" bestFit="1" customWidth="1"/>
    <col min="7439" max="7439" width="4.44140625" style="2321" bestFit="1" customWidth="1"/>
    <col min="7440" max="7440" width="6.5546875" style="2321" customWidth="1"/>
    <col min="7441" max="7683" width="7.44140625" style="2321"/>
    <col min="7684" max="7684" width="4.6640625" style="2321" customWidth="1"/>
    <col min="7685" max="7685" width="45.88671875" style="2321" bestFit="1" customWidth="1"/>
    <col min="7686" max="7686" width="6.109375" style="2321" customWidth="1"/>
    <col min="7687" max="7687" width="10.21875" style="2321" customWidth="1"/>
    <col min="7688" max="7688" width="9.77734375" style="2321" customWidth="1"/>
    <col min="7689" max="7689" width="8.88671875" style="2321" customWidth="1"/>
    <col min="7690" max="7690" width="9.21875" style="2321" customWidth="1"/>
    <col min="7691" max="7691" width="12.6640625" style="2321" customWidth="1"/>
    <col min="7692" max="7693" width="7.44140625" style="2321"/>
    <col min="7694" max="7694" width="28.88671875" style="2321" bestFit="1" customWidth="1"/>
    <col min="7695" max="7695" width="4.44140625" style="2321" bestFit="1" customWidth="1"/>
    <col min="7696" max="7696" width="6.5546875" style="2321" customWidth="1"/>
    <col min="7697" max="7939" width="7.44140625" style="2321"/>
    <col min="7940" max="7940" width="4.6640625" style="2321" customWidth="1"/>
    <col min="7941" max="7941" width="45.88671875" style="2321" bestFit="1" customWidth="1"/>
    <col min="7942" max="7942" width="6.109375" style="2321" customWidth="1"/>
    <col min="7943" max="7943" width="10.21875" style="2321" customWidth="1"/>
    <col min="7944" max="7944" width="9.77734375" style="2321" customWidth="1"/>
    <col min="7945" max="7945" width="8.88671875" style="2321" customWidth="1"/>
    <col min="7946" max="7946" width="9.21875" style="2321" customWidth="1"/>
    <col min="7947" max="7947" width="12.6640625" style="2321" customWidth="1"/>
    <col min="7948" max="7949" width="7.44140625" style="2321"/>
    <col min="7950" max="7950" width="28.88671875" style="2321" bestFit="1" customWidth="1"/>
    <col min="7951" max="7951" width="4.44140625" style="2321" bestFit="1" customWidth="1"/>
    <col min="7952" max="7952" width="6.5546875" style="2321" customWidth="1"/>
    <col min="7953" max="8195" width="7.44140625" style="2321"/>
    <col min="8196" max="8196" width="4.6640625" style="2321" customWidth="1"/>
    <col min="8197" max="8197" width="45.88671875" style="2321" bestFit="1" customWidth="1"/>
    <col min="8198" max="8198" width="6.109375" style="2321" customWidth="1"/>
    <col min="8199" max="8199" width="10.21875" style="2321" customWidth="1"/>
    <col min="8200" max="8200" width="9.77734375" style="2321" customWidth="1"/>
    <col min="8201" max="8201" width="8.88671875" style="2321" customWidth="1"/>
    <col min="8202" max="8202" width="9.21875" style="2321" customWidth="1"/>
    <col min="8203" max="8203" width="12.6640625" style="2321" customWidth="1"/>
    <col min="8204" max="8205" width="7.44140625" style="2321"/>
    <col min="8206" max="8206" width="28.88671875" style="2321" bestFit="1" customWidth="1"/>
    <col min="8207" max="8207" width="4.44140625" style="2321" bestFit="1" customWidth="1"/>
    <col min="8208" max="8208" width="6.5546875" style="2321" customWidth="1"/>
    <col min="8209" max="8451" width="7.44140625" style="2321"/>
    <col min="8452" max="8452" width="4.6640625" style="2321" customWidth="1"/>
    <col min="8453" max="8453" width="45.88671875" style="2321" bestFit="1" customWidth="1"/>
    <col min="8454" max="8454" width="6.109375" style="2321" customWidth="1"/>
    <col min="8455" max="8455" width="10.21875" style="2321" customWidth="1"/>
    <col min="8456" max="8456" width="9.77734375" style="2321" customWidth="1"/>
    <col min="8457" max="8457" width="8.88671875" style="2321" customWidth="1"/>
    <col min="8458" max="8458" width="9.21875" style="2321" customWidth="1"/>
    <col min="8459" max="8459" width="12.6640625" style="2321" customWidth="1"/>
    <col min="8460" max="8461" width="7.44140625" style="2321"/>
    <col min="8462" max="8462" width="28.88671875" style="2321" bestFit="1" customWidth="1"/>
    <col min="8463" max="8463" width="4.44140625" style="2321" bestFit="1" customWidth="1"/>
    <col min="8464" max="8464" width="6.5546875" style="2321" customWidth="1"/>
    <col min="8465" max="8707" width="7.44140625" style="2321"/>
    <col min="8708" max="8708" width="4.6640625" style="2321" customWidth="1"/>
    <col min="8709" max="8709" width="45.88671875" style="2321" bestFit="1" customWidth="1"/>
    <col min="8710" max="8710" width="6.109375" style="2321" customWidth="1"/>
    <col min="8711" max="8711" width="10.21875" style="2321" customWidth="1"/>
    <col min="8712" max="8712" width="9.77734375" style="2321" customWidth="1"/>
    <col min="8713" max="8713" width="8.88671875" style="2321" customWidth="1"/>
    <col min="8714" max="8714" width="9.21875" style="2321" customWidth="1"/>
    <col min="8715" max="8715" width="12.6640625" style="2321" customWidth="1"/>
    <col min="8716" max="8717" width="7.44140625" style="2321"/>
    <col min="8718" max="8718" width="28.88671875" style="2321" bestFit="1" customWidth="1"/>
    <col min="8719" max="8719" width="4.44140625" style="2321" bestFit="1" customWidth="1"/>
    <col min="8720" max="8720" width="6.5546875" style="2321" customWidth="1"/>
    <col min="8721" max="8963" width="7.44140625" style="2321"/>
    <col min="8964" max="8964" width="4.6640625" style="2321" customWidth="1"/>
    <col min="8965" max="8965" width="45.88671875" style="2321" bestFit="1" customWidth="1"/>
    <col min="8966" max="8966" width="6.109375" style="2321" customWidth="1"/>
    <col min="8967" max="8967" width="10.21875" style="2321" customWidth="1"/>
    <col min="8968" max="8968" width="9.77734375" style="2321" customWidth="1"/>
    <col min="8969" max="8969" width="8.88671875" style="2321" customWidth="1"/>
    <col min="8970" max="8970" width="9.21875" style="2321" customWidth="1"/>
    <col min="8971" max="8971" width="12.6640625" style="2321" customWidth="1"/>
    <col min="8972" max="8973" width="7.44140625" style="2321"/>
    <col min="8974" max="8974" width="28.88671875" style="2321" bestFit="1" customWidth="1"/>
    <col min="8975" max="8975" width="4.44140625" style="2321" bestFit="1" customWidth="1"/>
    <col min="8976" max="8976" width="6.5546875" style="2321" customWidth="1"/>
    <col min="8977" max="9219" width="7.44140625" style="2321"/>
    <col min="9220" max="9220" width="4.6640625" style="2321" customWidth="1"/>
    <col min="9221" max="9221" width="45.88671875" style="2321" bestFit="1" customWidth="1"/>
    <col min="9222" max="9222" width="6.109375" style="2321" customWidth="1"/>
    <col min="9223" max="9223" width="10.21875" style="2321" customWidth="1"/>
    <col min="9224" max="9224" width="9.77734375" style="2321" customWidth="1"/>
    <col min="9225" max="9225" width="8.88671875" style="2321" customWidth="1"/>
    <col min="9226" max="9226" width="9.21875" style="2321" customWidth="1"/>
    <col min="9227" max="9227" width="12.6640625" style="2321" customWidth="1"/>
    <col min="9228" max="9229" width="7.44140625" style="2321"/>
    <col min="9230" max="9230" width="28.88671875" style="2321" bestFit="1" customWidth="1"/>
    <col min="9231" max="9231" width="4.44140625" style="2321" bestFit="1" customWidth="1"/>
    <col min="9232" max="9232" width="6.5546875" style="2321" customWidth="1"/>
    <col min="9233" max="9475" width="7.44140625" style="2321"/>
    <col min="9476" max="9476" width="4.6640625" style="2321" customWidth="1"/>
    <col min="9477" max="9477" width="45.88671875" style="2321" bestFit="1" customWidth="1"/>
    <col min="9478" max="9478" width="6.109375" style="2321" customWidth="1"/>
    <col min="9479" max="9479" width="10.21875" style="2321" customWidth="1"/>
    <col min="9480" max="9480" width="9.77734375" style="2321" customWidth="1"/>
    <col min="9481" max="9481" width="8.88671875" style="2321" customWidth="1"/>
    <col min="9482" max="9482" width="9.21875" style="2321" customWidth="1"/>
    <col min="9483" max="9483" width="12.6640625" style="2321" customWidth="1"/>
    <col min="9484" max="9485" width="7.44140625" style="2321"/>
    <col min="9486" max="9486" width="28.88671875" style="2321" bestFit="1" customWidth="1"/>
    <col min="9487" max="9487" width="4.44140625" style="2321" bestFit="1" customWidth="1"/>
    <col min="9488" max="9488" width="6.5546875" style="2321" customWidth="1"/>
    <col min="9489" max="9731" width="7.44140625" style="2321"/>
    <col min="9732" max="9732" width="4.6640625" style="2321" customWidth="1"/>
    <col min="9733" max="9733" width="45.88671875" style="2321" bestFit="1" customWidth="1"/>
    <col min="9734" max="9734" width="6.109375" style="2321" customWidth="1"/>
    <col min="9735" max="9735" width="10.21875" style="2321" customWidth="1"/>
    <col min="9736" max="9736" width="9.77734375" style="2321" customWidth="1"/>
    <col min="9737" max="9737" width="8.88671875" style="2321" customWidth="1"/>
    <col min="9738" max="9738" width="9.21875" style="2321" customWidth="1"/>
    <col min="9739" max="9739" width="12.6640625" style="2321" customWidth="1"/>
    <col min="9740" max="9741" width="7.44140625" style="2321"/>
    <col min="9742" max="9742" width="28.88671875" style="2321" bestFit="1" customWidth="1"/>
    <col min="9743" max="9743" width="4.44140625" style="2321" bestFit="1" customWidth="1"/>
    <col min="9744" max="9744" width="6.5546875" style="2321" customWidth="1"/>
    <col min="9745" max="9987" width="7.44140625" style="2321"/>
    <col min="9988" max="9988" width="4.6640625" style="2321" customWidth="1"/>
    <col min="9989" max="9989" width="45.88671875" style="2321" bestFit="1" customWidth="1"/>
    <col min="9990" max="9990" width="6.109375" style="2321" customWidth="1"/>
    <col min="9991" max="9991" width="10.21875" style="2321" customWidth="1"/>
    <col min="9992" max="9992" width="9.77734375" style="2321" customWidth="1"/>
    <col min="9993" max="9993" width="8.88671875" style="2321" customWidth="1"/>
    <col min="9994" max="9994" width="9.21875" style="2321" customWidth="1"/>
    <col min="9995" max="9995" width="12.6640625" style="2321" customWidth="1"/>
    <col min="9996" max="9997" width="7.44140625" style="2321"/>
    <col min="9998" max="9998" width="28.88671875" style="2321" bestFit="1" customWidth="1"/>
    <col min="9999" max="9999" width="4.44140625" style="2321" bestFit="1" customWidth="1"/>
    <col min="10000" max="10000" width="6.5546875" style="2321" customWidth="1"/>
    <col min="10001" max="10243" width="7.44140625" style="2321"/>
    <col min="10244" max="10244" width="4.6640625" style="2321" customWidth="1"/>
    <col min="10245" max="10245" width="45.88671875" style="2321" bestFit="1" customWidth="1"/>
    <col min="10246" max="10246" width="6.109375" style="2321" customWidth="1"/>
    <col min="10247" max="10247" width="10.21875" style="2321" customWidth="1"/>
    <col min="10248" max="10248" width="9.77734375" style="2321" customWidth="1"/>
    <col min="10249" max="10249" width="8.88671875" style="2321" customWidth="1"/>
    <col min="10250" max="10250" width="9.21875" style="2321" customWidth="1"/>
    <col min="10251" max="10251" width="12.6640625" style="2321" customWidth="1"/>
    <col min="10252" max="10253" width="7.44140625" style="2321"/>
    <col min="10254" max="10254" width="28.88671875" style="2321" bestFit="1" customWidth="1"/>
    <col min="10255" max="10255" width="4.44140625" style="2321" bestFit="1" customWidth="1"/>
    <col min="10256" max="10256" width="6.5546875" style="2321" customWidth="1"/>
    <col min="10257" max="10499" width="7.44140625" style="2321"/>
    <col min="10500" max="10500" width="4.6640625" style="2321" customWidth="1"/>
    <col min="10501" max="10501" width="45.88671875" style="2321" bestFit="1" customWidth="1"/>
    <col min="10502" max="10502" width="6.109375" style="2321" customWidth="1"/>
    <col min="10503" max="10503" width="10.21875" style="2321" customWidth="1"/>
    <col min="10504" max="10504" width="9.77734375" style="2321" customWidth="1"/>
    <col min="10505" max="10505" width="8.88671875" style="2321" customWidth="1"/>
    <col min="10506" max="10506" width="9.21875" style="2321" customWidth="1"/>
    <col min="10507" max="10507" width="12.6640625" style="2321" customWidth="1"/>
    <col min="10508" max="10509" width="7.44140625" style="2321"/>
    <col min="10510" max="10510" width="28.88671875" style="2321" bestFit="1" customWidth="1"/>
    <col min="10511" max="10511" width="4.44140625" style="2321" bestFit="1" customWidth="1"/>
    <col min="10512" max="10512" width="6.5546875" style="2321" customWidth="1"/>
    <col min="10513" max="10755" width="7.44140625" style="2321"/>
    <col min="10756" max="10756" width="4.6640625" style="2321" customWidth="1"/>
    <col min="10757" max="10757" width="45.88671875" style="2321" bestFit="1" customWidth="1"/>
    <col min="10758" max="10758" width="6.109375" style="2321" customWidth="1"/>
    <col min="10759" max="10759" width="10.21875" style="2321" customWidth="1"/>
    <col min="10760" max="10760" width="9.77734375" style="2321" customWidth="1"/>
    <col min="10761" max="10761" width="8.88671875" style="2321" customWidth="1"/>
    <col min="10762" max="10762" width="9.21875" style="2321" customWidth="1"/>
    <col min="10763" max="10763" width="12.6640625" style="2321" customWidth="1"/>
    <col min="10764" max="10765" width="7.44140625" style="2321"/>
    <col min="10766" max="10766" width="28.88671875" style="2321" bestFit="1" customWidth="1"/>
    <col min="10767" max="10767" width="4.44140625" style="2321" bestFit="1" customWidth="1"/>
    <col min="10768" max="10768" width="6.5546875" style="2321" customWidth="1"/>
    <col min="10769" max="11011" width="7.44140625" style="2321"/>
    <col min="11012" max="11012" width="4.6640625" style="2321" customWidth="1"/>
    <col min="11013" max="11013" width="45.88671875" style="2321" bestFit="1" customWidth="1"/>
    <col min="11014" max="11014" width="6.109375" style="2321" customWidth="1"/>
    <col min="11015" max="11015" width="10.21875" style="2321" customWidth="1"/>
    <col min="11016" max="11016" width="9.77734375" style="2321" customWidth="1"/>
    <col min="11017" max="11017" width="8.88671875" style="2321" customWidth="1"/>
    <col min="11018" max="11018" width="9.21875" style="2321" customWidth="1"/>
    <col min="11019" max="11019" width="12.6640625" style="2321" customWidth="1"/>
    <col min="11020" max="11021" width="7.44140625" style="2321"/>
    <col min="11022" max="11022" width="28.88671875" style="2321" bestFit="1" customWidth="1"/>
    <col min="11023" max="11023" width="4.44140625" style="2321" bestFit="1" customWidth="1"/>
    <col min="11024" max="11024" width="6.5546875" style="2321" customWidth="1"/>
    <col min="11025" max="11267" width="7.44140625" style="2321"/>
    <col min="11268" max="11268" width="4.6640625" style="2321" customWidth="1"/>
    <col min="11269" max="11269" width="45.88671875" style="2321" bestFit="1" customWidth="1"/>
    <col min="11270" max="11270" width="6.109375" style="2321" customWidth="1"/>
    <col min="11271" max="11271" width="10.21875" style="2321" customWidth="1"/>
    <col min="11272" max="11272" width="9.77734375" style="2321" customWidth="1"/>
    <col min="11273" max="11273" width="8.88671875" style="2321" customWidth="1"/>
    <col min="11274" max="11274" width="9.21875" style="2321" customWidth="1"/>
    <col min="11275" max="11275" width="12.6640625" style="2321" customWidth="1"/>
    <col min="11276" max="11277" width="7.44140625" style="2321"/>
    <col min="11278" max="11278" width="28.88671875" style="2321" bestFit="1" customWidth="1"/>
    <col min="11279" max="11279" width="4.44140625" style="2321" bestFit="1" customWidth="1"/>
    <col min="11280" max="11280" width="6.5546875" style="2321" customWidth="1"/>
    <col min="11281" max="11523" width="7.44140625" style="2321"/>
    <col min="11524" max="11524" width="4.6640625" style="2321" customWidth="1"/>
    <col min="11525" max="11525" width="45.88671875" style="2321" bestFit="1" customWidth="1"/>
    <col min="11526" max="11526" width="6.109375" style="2321" customWidth="1"/>
    <col min="11527" max="11527" width="10.21875" style="2321" customWidth="1"/>
    <col min="11528" max="11528" width="9.77734375" style="2321" customWidth="1"/>
    <col min="11529" max="11529" width="8.88671875" style="2321" customWidth="1"/>
    <col min="11530" max="11530" width="9.21875" style="2321" customWidth="1"/>
    <col min="11531" max="11531" width="12.6640625" style="2321" customWidth="1"/>
    <col min="11532" max="11533" width="7.44140625" style="2321"/>
    <col min="11534" max="11534" width="28.88671875" style="2321" bestFit="1" customWidth="1"/>
    <col min="11535" max="11535" width="4.44140625" style="2321" bestFit="1" customWidth="1"/>
    <col min="11536" max="11536" width="6.5546875" style="2321" customWidth="1"/>
    <col min="11537" max="11779" width="7.44140625" style="2321"/>
    <col min="11780" max="11780" width="4.6640625" style="2321" customWidth="1"/>
    <col min="11781" max="11781" width="45.88671875" style="2321" bestFit="1" customWidth="1"/>
    <col min="11782" max="11782" width="6.109375" style="2321" customWidth="1"/>
    <col min="11783" max="11783" width="10.21875" style="2321" customWidth="1"/>
    <col min="11784" max="11784" width="9.77734375" style="2321" customWidth="1"/>
    <col min="11785" max="11785" width="8.88671875" style="2321" customWidth="1"/>
    <col min="11786" max="11786" width="9.21875" style="2321" customWidth="1"/>
    <col min="11787" max="11787" width="12.6640625" style="2321" customWidth="1"/>
    <col min="11788" max="11789" width="7.44140625" style="2321"/>
    <col min="11790" max="11790" width="28.88671875" style="2321" bestFit="1" customWidth="1"/>
    <col min="11791" max="11791" width="4.44140625" style="2321" bestFit="1" customWidth="1"/>
    <col min="11792" max="11792" width="6.5546875" style="2321" customWidth="1"/>
    <col min="11793" max="12035" width="7.44140625" style="2321"/>
    <col min="12036" max="12036" width="4.6640625" style="2321" customWidth="1"/>
    <col min="12037" max="12037" width="45.88671875" style="2321" bestFit="1" customWidth="1"/>
    <col min="12038" max="12038" width="6.109375" style="2321" customWidth="1"/>
    <col min="12039" max="12039" width="10.21875" style="2321" customWidth="1"/>
    <col min="12040" max="12040" width="9.77734375" style="2321" customWidth="1"/>
    <col min="12041" max="12041" width="8.88671875" style="2321" customWidth="1"/>
    <col min="12042" max="12042" width="9.21875" style="2321" customWidth="1"/>
    <col min="12043" max="12043" width="12.6640625" style="2321" customWidth="1"/>
    <col min="12044" max="12045" width="7.44140625" style="2321"/>
    <col min="12046" max="12046" width="28.88671875" style="2321" bestFit="1" customWidth="1"/>
    <col min="12047" max="12047" width="4.44140625" style="2321" bestFit="1" customWidth="1"/>
    <col min="12048" max="12048" width="6.5546875" style="2321" customWidth="1"/>
    <col min="12049" max="12291" width="7.44140625" style="2321"/>
    <col min="12292" max="12292" width="4.6640625" style="2321" customWidth="1"/>
    <col min="12293" max="12293" width="45.88671875" style="2321" bestFit="1" customWidth="1"/>
    <col min="12294" max="12294" width="6.109375" style="2321" customWidth="1"/>
    <col min="12295" max="12295" width="10.21875" style="2321" customWidth="1"/>
    <col min="12296" max="12296" width="9.77734375" style="2321" customWidth="1"/>
    <col min="12297" max="12297" width="8.88671875" style="2321" customWidth="1"/>
    <col min="12298" max="12298" width="9.21875" style="2321" customWidth="1"/>
    <col min="12299" max="12299" width="12.6640625" style="2321" customWidth="1"/>
    <col min="12300" max="12301" width="7.44140625" style="2321"/>
    <col min="12302" max="12302" width="28.88671875" style="2321" bestFit="1" customWidth="1"/>
    <col min="12303" max="12303" width="4.44140625" style="2321" bestFit="1" customWidth="1"/>
    <col min="12304" max="12304" width="6.5546875" style="2321" customWidth="1"/>
    <col min="12305" max="12547" width="7.44140625" style="2321"/>
    <col min="12548" max="12548" width="4.6640625" style="2321" customWidth="1"/>
    <col min="12549" max="12549" width="45.88671875" style="2321" bestFit="1" customWidth="1"/>
    <col min="12550" max="12550" width="6.109375" style="2321" customWidth="1"/>
    <col min="12551" max="12551" width="10.21875" style="2321" customWidth="1"/>
    <col min="12552" max="12552" width="9.77734375" style="2321" customWidth="1"/>
    <col min="12553" max="12553" width="8.88671875" style="2321" customWidth="1"/>
    <col min="12554" max="12554" width="9.21875" style="2321" customWidth="1"/>
    <col min="12555" max="12555" width="12.6640625" style="2321" customWidth="1"/>
    <col min="12556" max="12557" width="7.44140625" style="2321"/>
    <col min="12558" max="12558" width="28.88671875" style="2321" bestFit="1" customWidth="1"/>
    <col min="12559" max="12559" width="4.44140625" style="2321" bestFit="1" customWidth="1"/>
    <col min="12560" max="12560" width="6.5546875" style="2321" customWidth="1"/>
    <col min="12561" max="12803" width="7.44140625" style="2321"/>
    <col min="12804" max="12804" width="4.6640625" style="2321" customWidth="1"/>
    <col min="12805" max="12805" width="45.88671875" style="2321" bestFit="1" customWidth="1"/>
    <col min="12806" max="12806" width="6.109375" style="2321" customWidth="1"/>
    <col min="12807" max="12807" width="10.21875" style="2321" customWidth="1"/>
    <col min="12808" max="12808" width="9.77734375" style="2321" customWidth="1"/>
    <col min="12809" max="12809" width="8.88671875" style="2321" customWidth="1"/>
    <col min="12810" max="12810" width="9.21875" style="2321" customWidth="1"/>
    <col min="12811" max="12811" width="12.6640625" style="2321" customWidth="1"/>
    <col min="12812" max="12813" width="7.44140625" style="2321"/>
    <col min="12814" max="12814" width="28.88671875" style="2321" bestFit="1" customWidth="1"/>
    <col min="12815" max="12815" width="4.44140625" style="2321" bestFit="1" customWidth="1"/>
    <col min="12816" max="12816" width="6.5546875" style="2321" customWidth="1"/>
    <col min="12817" max="13059" width="7.44140625" style="2321"/>
    <col min="13060" max="13060" width="4.6640625" style="2321" customWidth="1"/>
    <col min="13061" max="13061" width="45.88671875" style="2321" bestFit="1" customWidth="1"/>
    <col min="13062" max="13062" width="6.109375" style="2321" customWidth="1"/>
    <col min="13063" max="13063" width="10.21875" style="2321" customWidth="1"/>
    <col min="13064" max="13064" width="9.77734375" style="2321" customWidth="1"/>
    <col min="13065" max="13065" width="8.88671875" style="2321" customWidth="1"/>
    <col min="13066" max="13066" width="9.21875" style="2321" customWidth="1"/>
    <col min="13067" max="13067" width="12.6640625" style="2321" customWidth="1"/>
    <col min="13068" max="13069" width="7.44140625" style="2321"/>
    <col min="13070" max="13070" width="28.88671875" style="2321" bestFit="1" customWidth="1"/>
    <col min="13071" max="13071" width="4.44140625" style="2321" bestFit="1" customWidth="1"/>
    <col min="13072" max="13072" width="6.5546875" style="2321" customWidth="1"/>
    <col min="13073" max="13315" width="7.44140625" style="2321"/>
    <col min="13316" max="13316" width="4.6640625" style="2321" customWidth="1"/>
    <col min="13317" max="13317" width="45.88671875" style="2321" bestFit="1" customWidth="1"/>
    <col min="13318" max="13318" width="6.109375" style="2321" customWidth="1"/>
    <col min="13319" max="13319" width="10.21875" style="2321" customWidth="1"/>
    <col min="13320" max="13320" width="9.77734375" style="2321" customWidth="1"/>
    <col min="13321" max="13321" width="8.88671875" style="2321" customWidth="1"/>
    <col min="13322" max="13322" width="9.21875" style="2321" customWidth="1"/>
    <col min="13323" max="13323" width="12.6640625" style="2321" customWidth="1"/>
    <col min="13324" max="13325" width="7.44140625" style="2321"/>
    <col min="13326" max="13326" width="28.88671875" style="2321" bestFit="1" customWidth="1"/>
    <col min="13327" max="13327" width="4.44140625" style="2321" bestFit="1" customWidth="1"/>
    <col min="13328" max="13328" width="6.5546875" style="2321" customWidth="1"/>
    <col min="13329" max="13571" width="7.44140625" style="2321"/>
    <col min="13572" max="13572" width="4.6640625" style="2321" customWidth="1"/>
    <col min="13573" max="13573" width="45.88671875" style="2321" bestFit="1" customWidth="1"/>
    <col min="13574" max="13574" width="6.109375" style="2321" customWidth="1"/>
    <col min="13575" max="13575" width="10.21875" style="2321" customWidth="1"/>
    <col min="13576" max="13576" width="9.77734375" style="2321" customWidth="1"/>
    <col min="13577" max="13577" width="8.88671875" style="2321" customWidth="1"/>
    <col min="13578" max="13578" width="9.21875" style="2321" customWidth="1"/>
    <col min="13579" max="13579" width="12.6640625" style="2321" customWidth="1"/>
    <col min="13580" max="13581" width="7.44140625" style="2321"/>
    <col min="13582" max="13582" width="28.88671875" style="2321" bestFit="1" customWidth="1"/>
    <col min="13583" max="13583" width="4.44140625" style="2321" bestFit="1" customWidth="1"/>
    <col min="13584" max="13584" width="6.5546875" style="2321" customWidth="1"/>
    <col min="13585" max="13827" width="7.44140625" style="2321"/>
    <col min="13828" max="13828" width="4.6640625" style="2321" customWidth="1"/>
    <col min="13829" max="13829" width="45.88671875" style="2321" bestFit="1" customWidth="1"/>
    <col min="13830" max="13830" width="6.109375" style="2321" customWidth="1"/>
    <col min="13831" max="13831" width="10.21875" style="2321" customWidth="1"/>
    <col min="13832" max="13832" width="9.77734375" style="2321" customWidth="1"/>
    <col min="13833" max="13833" width="8.88671875" style="2321" customWidth="1"/>
    <col min="13834" max="13834" width="9.21875" style="2321" customWidth="1"/>
    <col min="13835" max="13835" width="12.6640625" style="2321" customWidth="1"/>
    <col min="13836" max="13837" width="7.44140625" style="2321"/>
    <col min="13838" max="13838" width="28.88671875" style="2321" bestFit="1" customWidth="1"/>
    <col min="13839" max="13839" width="4.44140625" style="2321" bestFit="1" customWidth="1"/>
    <col min="13840" max="13840" width="6.5546875" style="2321" customWidth="1"/>
    <col min="13841" max="14083" width="7.44140625" style="2321"/>
    <col min="14084" max="14084" width="4.6640625" style="2321" customWidth="1"/>
    <col min="14085" max="14085" width="45.88671875" style="2321" bestFit="1" customWidth="1"/>
    <col min="14086" max="14086" width="6.109375" style="2321" customWidth="1"/>
    <col min="14087" max="14087" width="10.21875" style="2321" customWidth="1"/>
    <col min="14088" max="14088" width="9.77734375" style="2321" customWidth="1"/>
    <col min="14089" max="14089" width="8.88671875" style="2321" customWidth="1"/>
    <col min="14090" max="14090" width="9.21875" style="2321" customWidth="1"/>
    <col min="14091" max="14091" width="12.6640625" style="2321" customWidth="1"/>
    <col min="14092" max="14093" width="7.44140625" style="2321"/>
    <col min="14094" max="14094" width="28.88671875" style="2321" bestFit="1" customWidth="1"/>
    <col min="14095" max="14095" width="4.44140625" style="2321" bestFit="1" customWidth="1"/>
    <col min="14096" max="14096" width="6.5546875" style="2321" customWidth="1"/>
    <col min="14097" max="14339" width="7.44140625" style="2321"/>
    <col min="14340" max="14340" width="4.6640625" style="2321" customWidth="1"/>
    <col min="14341" max="14341" width="45.88671875" style="2321" bestFit="1" customWidth="1"/>
    <col min="14342" max="14342" width="6.109375" style="2321" customWidth="1"/>
    <col min="14343" max="14343" width="10.21875" style="2321" customWidth="1"/>
    <col min="14344" max="14344" width="9.77734375" style="2321" customWidth="1"/>
    <col min="14345" max="14345" width="8.88671875" style="2321" customWidth="1"/>
    <col min="14346" max="14346" width="9.21875" style="2321" customWidth="1"/>
    <col min="14347" max="14347" width="12.6640625" style="2321" customWidth="1"/>
    <col min="14348" max="14349" width="7.44140625" style="2321"/>
    <col min="14350" max="14350" width="28.88671875" style="2321" bestFit="1" customWidth="1"/>
    <col min="14351" max="14351" width="4.44140625" style="2321" bestFit="1" customWidth="1"/>
    <col min="14352" max="14352" width="6.5546875" style="2321" customWidth="1"/>
    <col min="14353" max="14595" width="7.44140625" style="2321"/>
    <col min="14596" max="14596" width="4.6640625" style="2321" customWidth="1"/>
    <col min="14597" max="14597" width="45.88671875" style="2321" bestFit="1" customWidth="1"/>
    <col min="14598" max="14598" width="6.109375" style="2321" customWidth="1"/>
    <col min="14599" max="14599" width="10.21875" style="2321" customWidth="1"/>
    <col min="14600" max="14600" width="9.77734375" style="2321" customWidth="1"/>
    <col min="14601" max="14601" width="8.88671875" style="2321" customWidth="1"/>
    <col min="14602" max="14602" width="9.21875" style="2321" customWidth="1"/>
    <col min="14603" max="14603" width="12.6640625" style="2321" customWidth="1"/>
    <col min="14604" max="14605" width="7.44140625" style="2321"/>
    <col min="14606" max="14606" width="28.88671875" style="2321" bestFit="1" customWidth="1"/>
    <col min="14607" max="14607" width="4.44140625" style="2321" bestFit="1" customWidth="1"/>
    <col min="14608" max="14608" width="6.5546875" style="2321" customWidth="1"/>
    <col min="14609" max="14851" width="7.44140625" style="2321"/>
    <col min="14852" max="14852" width="4.6640625" style="2321" customWidth="1"/>
    <col min="14853" max="14853" width="45.88671875" style="2321" bestFit="1" customWidth="1"/>
    <col min="14854" max="14854" width="6.109375" style="2321" customWidth="1"/>
    <col min="14855" max="14855" width="10.21875" style="2321" customWidth="1"/>
    <col min="14856" max="14856" width="9.77734375" style="2321" customWidth="1"/>
    <col min="14857" max="14857" width="8.88671875" style="2321" customWidth="1"/>
    <col min="14858" max="14858" width="9.21875" style="2321" customWidth="1"/>
    <col min="14859" max="14859" width="12.6640625" style="2321" customWidth="1"/>
    <col min="14860" max="14861" width="7.44140625" style="2321"/>
    <col min="14862" max="14862" width="28.88671875" style="2321" bestFit="1" customWidth="1"/>
    <col min="14863" max="14863" width="4.44140625" style="2321" bestFit="1" customWidth="1"/>
    <col min="14864" max="14864" width="6.5546875" style="2321" customWidth="1"/>
    <col min="14865" max="15107" width="7.44140625" style="2321"/>
    <col min="15108" max="15108" width="4.6640625" style="2321" customWidth="1"/>
    <col min="15109" max="15109" width="45.88671875" style="2321" bestFit="1" customWidth="1"/>
    <col min="15110" max="15110" width="6.109375" style="2321" customWidth="1"/>
    <col min="15111" max="15111" width="10.21875" style="2321" customWidth="1"/>
    <col min="15112" max="15112" width="9.77734375" style="2321" customWidth="1"/>
    <col min="15113" max="15113" width="8.88671875" style="2321" customWidth="1"/>
    <col min="15114" max="15114" width="9.21875" style="2321" customWidth="1"/>
    <col min="15115" max="15115" width="12.6640625" style="2321" customWidth="1"/>
    <col min="15116" max="15117" width="7.44140625" style="2321"/>
    <col min="15118" max="15118" width="28.88671875" style="2321" bestFit="1" customWidth="1"/>
    <col min="15119" max="15119" width="4.44140625" style="2321" bestFit="1" customWidth="1"/>
    <col min="15120" max="15120" width="6.5546875" style="2321" customWidth="1"/>
    <col min="15121" max="15363" width="7.44140625" style="2321"/>
    <col min="15364" max="15364" width="4.6640625" style="2321" customWidth="1"/>
    <col min="15365" max="15365" width="45.88671875" style="2321" bestFit="1" customWidth="1"/>
    <col min="15366" max="15366" width="6.109375" style="2321" customWidth="1"/>
    <col min="15367" max="15367" width="10.21875" style="2321" customWidth="1"/>
    <col min="15368" max="15368" width="9.77734375" style="2321" customWidth="1"/>
    <col min="15369" max="15369" width="8.88671875" style="2321" customWidth="1"/>
    <col min="15370" max="15370" width="9.21875" style="2321" customWidth="1"/>
    <col min="15371" max="15371" width="12.6640625" style="2321" customWidth="1"/>
    <col min="15372" max="15373" width="7.44140625" style="2321"/>
    <col min="15374" max="15374" width="28.88671875" style="2321" bestFit="1" customWidth="1"/>
    <col min="15375" max="15375" width="4.44140625" style="2321" bestFit="1" customWidth="1"/>
    <col min="15376" max="15376" width="6.5546875" style="2321" customWidth="1"/>
    <col min="15377" max="15619" width="7.44140625" style="2321"/>
    <col min="15620" max="15620" width="4.6640625" style="2321" customWidth="1"/>
    <col min="15621" max="15621" width="45.88671875" style="2321" bestFit="1" customWidth="1"/>
    <col min="15622" max="15622" width="6.109375" style="2321" customWidth="1"/>
    <col min="15623" max="15623" width="10.21875" style="2321" customWidth="1"/>
    <col min="15624" max="15624" width="9.77734375" style="2321" customWidth="1"/>
    <col min="15625" max="15625" width="8.88671875" style="2321" customWidth="1"/>
    <col min="15626" max="15626" width="9.21875" style="2321" customWidth="1"/>
    <col min="15627" max="15627" width="12.6640625" style="2321" customWidth="1"/>
    <col min="15628" max="15629" width="7.44140625" style="2321"/>
    <col min="15630" max="15630" width="28.88671875" style="2321" bestFit="1" customWidth="1"/>
    <col min="15631" max="15631" width="4.44140625" style="2321" bestFit="1" customWidth="1"/>
    <col min="15632" max="15632" width="6.5546875" style="2321" customWidth="1"/>
    <col min="15633" max="15875" width="7.44140625" style="2321"/>
    <col min="15876" max="15876" width="4.6640625" style="2321" customWidth="1"/>
    <col min="15877" max="15877" width="45.88671875" style="2321" bestFit="1" customWidth="1"/>
    <col min="15878" max="15878" width="6.109375" style="2321" customWidth="1"/>
    <col min="15879" max="15879" width="10.21875" style="2321" customWidth="1"/>
    <col min="15880" max="15880" width="9.77734375" style="2321" customWidth="1"/>
    <col min="15881" max="15881" width="8.88671875" style="2321" customWidth="1"/>
    <col min="15882" max="15882" width="9.21875" style="2321" customWidth="1"/>
    <col min="15883" max="15883" width="12.6640625" style="2321" customWidth="1"/>
    <col min="15884" max="15885" width="7.44140625" style="2321"/>
    <col min="15886" max="15886" width="28.88671875" style="2321" bestFit="1" customWidth="1"/>
    <col min="15887" max="15887" width="4.44140625" style="2321" bestFit="1" customWidth="1"/>
    <col min="15888" max="15888" width="6.5546875" style="2321" customWidth="1"/>
    <col min="15889" max="16131" width="7.44140625" style="2321"/>
    <col min="16132" max="16132" width="4.6640625" style="2321" customWidth="1"/>
    <col min="16133" max="16133" width="45.88671875" style="2321" bestFit="1" customWidth="1"/>
    <col min="16134" max="16134" width="6.109375" style="2321" customWidth="1"/>
    <col min="16135" max="16135" width="10.21875" style="2321" customWidth="1"/>
    <col min="16136" max="16136" width="9.77734375" style="2321" customWidth="1"/>
    <col min="16137" max="16137" width="8.88671875" style="2321" customWidth="1"/>
    <col min="16138" max="16138" width="9.21875" style="2321" customWidth="1"/>
    <col min="16139" max="16139" width="12.6640625" style="2321" customWidth="1"/>
    <col min="16140" max="16141" width="7.44140625" style="2321"/>
    <col min="16142" max="16142" width="28.88671875" style="2321" bestFit="1" customWidth="1"/>
    <col min="16143" max="16143" width="4.44140625" style="2321" bestFit="1" customWidth="1"/>
    <col min="16144" max="16144" width="6.5546875" style="2321" customWidth="1"/>
    <col min="16145" max="16384" width="7.44140625" style="2321"/>
  </cols>
  <sheetData>
    <row r="1" spans="1:259" ht="18.75" hidden="1" outlineLevel="1">
      <c r="D1" s="2757" t="s">
        <v>4912</v>
      </c>
      <c r="E1" s="2757"/>
      <c r="F1" s="2757"/>
      <c r="G1" s="2757"/>
      <c r="H1" s="2757"/>
      <c r="I1" s="2757"/>
      <c r="J1" s="2757"/>
      <c r="K1" s="2757"/>
    </row>
    <row r="2" spans="1:259" s="2322" customFormat="1" ht="17.25" hidden="1" customHeight="1" outlineLevel="1">
      <c r="D2" s="2756" t="s">
        <v>4913</v>
      </c>
      <c r="E2" s="2756"/>
      <c r="F2" s="2756"/>
      <c r="G2" s="2756"/>
      <c r="H2" s="2756"/>
      <c r="I2" s="2756"/>
      <c r="J2" s="2756"/>
      <c r="K2" s="2756"/>
      <c r="L2" s="2756" t="s">
        <v>4913</v>
      </c>
      <c r="M2" s="2756"/>
      <c r="N2" s="2756"/>
      <c r="O2" s="2756"/>
      <c r="P2" s="2756"/>
      <c r="Q2" s="2756"/>
      <c r="R2" s="2756"/>
      <c r="S2" s="2756"/>
      <c r="T2" s="2756" t="s">
        <v>4913</v>
      </c>
      <c r="U2" s="2756"/>
      <c r="V2" s="2756"/>
      <c r="W2" s="2756"/>
      <c r="X2" s="2756"/>
      <c r="Y2" s="2756"/>
      <c r="Z2" s="2756"/>
      <c r="AA2" s="2756"/>
      <c r="AB2" s="2756" t="s">
        <v>4913</v>
      </c>
      <c r="AC2" s="2756"/>
      <c r="AD2" s="2756"/>
      <c r="AE2" s="2756"/>
      <c r="AF2" s="2756"/>
      <c r="AG2" s="2756"/>
      <c r="AH2" s="2756"/>
      <c r="AI2" s="2756"/>
      <c r="AJ2" s="2756" t="s">
        <v>4913</v>
      </c>
      <c r="AK2" s="2756"/>
      <c r="AL2" s="2756"/>
      <c r="AM2" s="2756"/>
      <c r="AN2" s="2756"/>
      <c r="AO2" s="2756"/>
      <c r="AP2" s="2756"/>
      <c r="AQ2" s="2756"/>
      <c r="AR2" s="2756" t="s">
        <v>4913</v>
      </c>
      <c r="AS2" s="2756"/>
      <c r="AT2" s="2756"/>
      <c r="AU2" s="2756"/>
      <c r="AV2" s="2756"/>
      <c r="AW2" s="2756"/>
      <c r="AX2" s="2756"/>
      <c r="AY2" s="2756"/>
      <c r="AZ2" s="2756" t="s">
        <v>4913</v>
      </c>
      <c r="BA2" s="2756"/>
      <c r="BB2" s="2756"/>
      <c r="BC2" s="2756"/>
      <c r="BD2" s="2756"/>
      <c r="BE2" s="2756"/>
      <c r="BF2" s="2756"/>
      <c r="BG2" s="2756"/>
      <c r="BH2" s="2756" t="s">
        <v>4913</v>
      </c>
      <c r="BI2" s="2756"/>
      <c r="BJ2" s="2756"/>
      <c r="BK2" s="2756"/>
      <c r="BL2" s="2756"/>
      <c r="BM2" s="2756"/>
      <c r="BN2" s="2756"/>
      <c r="BO2" s="2756"/>
      <c r="BP2" s="2756" t="s">
        <v>4913</v>
      </c>
      <c r="BQ2" s="2756"/>
      <c r="BR2" s="2756"/>
      <c r="BS2" s="2756"/>
      <c r="BT2" s="2756"/>
      <c r="BU2" s="2756"/>
      <c r="BV2" s="2756"/>
      <c r="BW2" s="2756"/>
      <c r="BX2" s="2756" t="s">
        <v>4913</v>
      </c>
      <c r="BY2" s="2756"/>
      <c r="BZ2" s="2756"/>
      <c r="CA2" s="2756"/>
      <c r="CB2" s="2756"/>
      <c r="CC2" s="2756"/>
      <c r="CD2" s="2756"/>
      <c r="CE2" s="2756"/>
      <c r="CF2" s="2756" t="s">
        <v>4913</v>
      </c>
      <c r="CG2" s="2756"/>
      <c r="CH2" s="2756"/>
      <c r="CI2" s="2756"/>
      <c r="CJ2" s="2756"/>
      <c r="CK2" s="2756"/>
      <c r="CL2" s="2756"/>
      <c r="CM2" s="2756"/>
      <c r="CN2" s="2756" t="s">
        <v>4913</v>
      </c>
      <c r="CO2" s="2756"/>
      <c r="CP2" s="2756"/>
      <c r="CQ2" s="2756"/>
      <c r="CR2" s="2756"/>
      <c r="CS2" s="2756"/>
      <c r="CT2" s="2756"/>
      <c r="CU2" s="2756"/>
      <c r="CV2" s="2756" t="s">
        <v>4913</v>
      </c>
      <c r="CW2" s="2756"/>
      <c r="CX2" s="2756"/>
      <c r="CY2" s="2756"/>
      <c r="CZ2" s="2756"/>
      <c r="DA2" s="2756"/>
      <c r="DB2" s="2756"/>
      <c r="DC2" s="2756"/>
      <c r="DD2" s="2756" t="s">
        <v>4913</v>
      </c>
      <c r="DE2" s="2756"/>
      <c r="DF2" s="2756"/>
      <c r="DG2" s="2756"/>
      <c r="DH2" s="2756"/>
      <c r="DI2" s="2756"/>
      <c r="DJ2" s="2756"/>
      <c r="DK2" s="2756"/>
      <c r="DL2" s="2756" t="s">
        <v>4913</v>
      </c>
      <c r="DM2" s="2756"/>
      <c r="DN2" s="2756"/>
      <c r="DO2" s="2756"/>
      <c r="DP2" s="2756"/>
      <c r="DQ2" s="2756"/>
      <c r="DR2" s="2756"/>
      <c r="DS2" s="2756"/>
      <c r="DT2" s="2756" t="s">
        <v>4913</v>
      </c>
      <c r="DU2" s="2756"/>
      <c r="DV2" s="2756"/>
      <c r="DW2" s="2756"/>
      <c r="DX2" s="2756"/>
      <c r="DY2" s="2756"/>
      <c r="DZ2" s="2756"/>
      <c r="EA2" s="2756"/>
      <c r="EB2" s="2756" t="s">
        <v>4913</v>
      </c>
      <c r="EC2" s="2756"/>
      <c r="ED2" s="2756"/>
      <c r="EE2" s="2756"/>
      <c r="EF2" s="2756"/>
      <c r="EG2" s="2756"/>
      <c r="EH2" s="2756"/>
      <c r="EI2" s="2756"/>
      <c r="EJ2" s="2756" t="s">
        <v>4913</v>
      </c>
      <c r="EK2" s="2756"/>
      <c r="EL2" s="2756"/>
      <c r="EM2" s="2756"/>
      <c r="EN2" s="2756"/>
      <c r="EO2" s="2756"/>
      <c r="EP2" s="2756"/>
      <c r="EQ2" s="2756"/>
      <c r="ER2" s="2756" t="s">
        <v>4913</v>
      </c>
      <c r="ES2" s="2756"/>
      <c r="ET2" s="2756"/>
      <c r="EU2" s="2756"/>
      <c r="EV2" s="2756"/>
      <c r="EW2" s="2756"/>
      <c r="EX2" s="2756"/>
      <c r="EY2" s="2756"/>
      <c r="EZ2" s="2756" t="s">
        <v>4913</v>
      </c>
      <c r="FA2" s="2756"/>
      <c r="FB2" s="2756"/>
      <c r="FC2" s="2756"/>
      <c r="FD2" s="2756"/>
      <c r="FE2" s="2756"/>
      <c r="FF2" s="2756"/>
      <c r="FG2" s="2756"/>
      <c r="FH2" s="2756" t="s">
        <v>4913</v>
      </c>
      <c r="FI2" s="2756"/>
      <c r="FJ2" s="2756"/>
      <c r="FK2" s="2756"/>
      <c r="FL2" s="2756"/>
      <c r="FM2" s="2756"/>
      <c r="FN2" s="2756"/>
      <c r="FO2" s="2756"/>
      <c r="FP2" s="2756" t="s">
        <v>4913</v>
      </c>
      <c r="FQ2" s="2756"/>
      <c r="FR2" s="2756"/>
      <c r="FS2" s="2756"/>
      <c r="FT2" s="2756"/>
      <c r="FU2" s="2756"/>
      <c r="FV2" s="2756"/>
      <c r="FW2" s="2756"/>
      <c r="FX2" s="2756" t="s">
        <v>4913</v>
      </c>
      <c r="FY2" s="2756"/>
      <c r="FZ2" s="2756"/>
      <c r="GA2" s="2756"/>
      <c r="GB2" s="2756"/>
      <c r="GC2" s="2756"/>
      <c r="GD2" s="2756"/>
      <c r="GE2" s="2756"/>
      <c r="GF2" s="2756" t="s">
        <v>4913</v>
      </c>
      <c r="GG2" s="2756"/>
      <c r="GH2" s="2756"/>
      <c r="GI2" s="2756"/>
      <c r="GJ2" s="2756"/>
      <c r="GK2" s="2756"/>
      <c r="GL2" s="2756"/>
      <c r="GM2" s="2756"/>
      <c r="GN2" s="2756" t="s">
        <v>4913</v>
      </c>
      <c r="GO2" s="2756"/>
      <c r="GP2" s="2756"/>
      <c r="GQ2" s="2756"/>
      <c r="GR2" s="2756"/>
      <c r="GS2" s="2756"/>
      <c r="GT2" s="2756"/>
      <c r="GU2" s="2756"/>
      <c r="GV2" s="2756" t="s">
        <v>4913</v>
      </c>
      <c r="GW2" s="2756"/>
      <c r="GX2" s="2756"/>
      <c r="GY2" s="2756"/>
      <c r="GZ2" s="2756"/>
      <c r="HA2" s="2756"/>
      <c r="HB2" s="2756"/>
      <c r="HC2" s="2756"/>
      <c r="HD2" s="2756" t="s">
        <v>4913</v>
      </c>
      <c r="HE2" s="2756"/>
      <c r="HF2" s="2756"/>
      <c r="HG2" s="2756"/>
      <c r="HH2" s="2756"/>
      <c r="HI2" s="2756"/>
      <c r="HJ2" s="2756"/>
      <c r="HK2" s="2756"/>
      <c r="HL2" s="2756" t="s">
        <v>4913</v>
      </c>
      <c r="HM2" s="2756"/>
      <c r="HN2" s="2756"/>
      <c r="HO2" s="2756"/>
      <c r="HP2" s="2756"/>
      <c r="HQ2" s="2756"/>
      <c r="HR2" s="2756"/>
      <c r="HS2" s="2756"/>
      <c r="HT2" s="2756" t="s">
        <v>4913</v>
      </c>
      <c r="HU2" s="2756"/>
      <c r="HV2" s="2756"/>
      <c r="HW2" s="2756"/>
      <c r="HX2" s="2756"/>
      <c r="HY2" s="2756"/>
      <c r="HZ2" s="2756"/>
      <c r="IA2" s="2756"/>
      <c r="IB2" s="2756" t="s">
        <v>4913</v>
      </c>
      <c r="IC2" s="2756"/>
      <c r="ID2" s="2756"/>
      <c r="IE2" s="2756"/>
      <c r="IF2" s="2756"/>
      <c r="IG2" s="2756"/>
      <c r="IH2" s="2756"/>
      <c r="II2" s="2756"/>
      <c r="IJ2" s="2756" t="s">
        <v>4913</v>
      </c>
      <c r="IK2" s="2756"/>
      <c r="IL2" s="2756"/>
      <c r="IM2" s="2756"/>
      <c r="IN2" s="2756"/>
      <c r="IO2" s="2756"/>
      <c r="IP2" s="2756"/>
      <c r="IQ2" s="2756"/>
      <c r="IR2" s="2756" t="s">
        <v>4913</v>
      </c>
      <c r="IS2" s="2756"/>
      <c r="IT2" s="2756"/>
      <c r="IU2" s="2756"/>
      <c r="IV2" s="2756"/>
      <c r="IW2" s="2756"/>
      <c r="IX2" s="2756"/>
      <c r="IY2" s="2756"/>
    </row>
    <row r="3" spans="1:259" s="2322" customFormat="1" ht="17.25" hidden="1" customHeight="1" outlineLevel="1">
      <c r="D3" s="2756" t="s">
        <v>4914</v>
      </c>
      <c r="E3" s="2756"/>
      <c r="F3" s="2756"/>
      <c r="G3" s="2756"/>
      <c r="H3" s="2756"/>
      <c r="I3" s="2756"/>
      <c r="J3" s="2756"/>
      <c r="K3" s="2756"/>
      <c r="L3" s="2756" t="s">
        <v>4914</v>
      </c>
      <c r="M3" s="2756"/>
      <c r="N3" s="2756"/>
      <c r="O3" s="2756"/>
      <c r="P3" s="2756"/>
      <c r="Q3" s="2756"/>
      <c r="R3" s="2756"/>
      <c r="S3" s="2756"/>
      <c r="T3" s="2756" t="s">
        <v>4914</v>
      </c>
      <c r="U3" s="2756"/>
      <c r="V3" s="2756"/>
      <c r="W3" s="2756"/>
      <c r="X3" s="2756"/>
      <c r="Y3" s="2756"/>
      <c r="Z3" s="2756"/>
      <c r="AA3" s="2756"/>
      <c r="AB3" s="2756" t="s">
        <v>4914</v>
      </c>
      <c r="AC3" s="2756"/>
      <c r="AD3" s="2756"/>
      <c r="AE3" s="2756"/>
      <c r="AF3" s="2756"/>
      <c r="AG3" s="2756"/>
      <c r="AH3" s="2756"/>
      <c r="AI3" s="2756"/>
      <c r="AJ3" s="2756" t="s">
        <v>4914</v>
      </c>
      <c r="AK3" s="2756"/>
      <c r="AL3" s="2756"/>
      <c r="AM3" s="2756"/>
      <c r="AN3" s="2756"/>
      <c r="AO3" s="2756"/>
      <c r="AP3" s="2756"/>
      <c r="AQ3" s="2756"/>
      <c r="AR3" s="2756" t="s">
        <v>4914</v>
      </c>
      <c r="AS3" s="2756"/>
      <c r="AT3" s="2756"/>
      <c r="AU3" s="2756"/>
      <c r="AV3" s="2756"/>
      <c r="AW3" s="2756"/>
      <c r="AX3" s="2756"/>
      <c r="AY3" s="2756"/>
      <c r="AZ3" s="2756" t="s">
        <v>4914</v>
      </c>
      <c r="BA3" s="2756"/>
      <c r="BB3" s="2756"/>
      <c r="BC3" s="2756"/>
      <c r="BD3" s="2756"/>
      <c r="BE3" s="2756"/>
      <c r="BF3" s="2756"/>
      <c r="BG3" s="2756"/>
      <c r="BH3" s="2756" t="s">
        <v>4914</v>
      </c>
      <c r="BI3" s="2756"/>
      <c r="BJ3" s="2756"/>
      <c r="BK3" s="2756"/>
      <c r="BL3" s="2756"/>
      <c r="BM3" s="2756"/>
      <c r="BN3" s="2756"/>
      <c r="BO3" s="2756"/>
      <c r="BP3" s="2756" t="s">
        <v>4914</v>
      </c>
      <c r="BQ3" s="2756"/>
      <c r="BR3" s="2756"/>
      <c r="BS3" s="2756"/>
      <c r="BT3" s="2756"/>
      <c r="BU3" s="2756"/>
      <c r="BV3" s="2756"/>
      <c r="BW3" s="2756"/>
      <c r="BX3" s="2756" t="s">
        <v>4914</v>
      </c>
      <c r="BY3" s="2756"/>
      <c r="BZ3" s="2756"/>
      <c r="CA3" s="2756"/>
      <c r="CB3" s="2756"/>
      <c r="CC3" s="2756"/>
      <c r="CD3" s="2756"/>
      <c r="CE3" s="2756"/>
      <c r="CF3" s="2756" t="s">
        <v>4914</v>
      </c>
      <c r="CG3" s="2756"/>
      <c r="CH3" s="2756"/>
      <c r="CI3" s="2756"/>
      <c r="CJ3" s="2756"/>
      <c r="CK3" s="2756"/>
      <c r="CL3" s="2756"/>
      <c r="CM3" s="2756"/>
      <c r="CN3" s="2756" t="s">
        <v>4914</v>
      </c>
      <c r="CO3" s="2756"/>
      <c r="CP3" s="2756"/>
      <c r="CQ3" s="2756"/>
      <c r="CR3" s="2756"/>
      <c r="CS3" s="2756"/>
      <c r="CT3" s="2756"/>
      <c r="CU3" s="2756"/>
      <c r="CV3" s="2756" t="s">
        <v>4914</v>
      </c>
      <c r="CW3" s="2756"/>
      <c r="CX3" s="2756"/>
      <c r="CY3" s="2756"/>
      <c r="CZ3" s="2756"/>
      <c r="DA3" s="2756"/>
      <c r="DB3" s="2756"/>
      <c r="DC3" s="2756"/>
      <c r="DD3" s="2756" t="s">
        <v>4914</v>
      </c>
      <c r="DE3" s="2756"/>
      <c r="DF3" s="2756"/>
      <c r="DG3" s="2756"/>
      <c r="DH3" s="2756"/>
      <c r="DI3" s="2756"/>
      <c r="DJ3" s="2756"/>
      <c r="DK3" s="2756"/>
      <c r="DL3" s="2756" t="s">
        <v>4914</v>
      </c>
      <c r="DM3" s="2756"/>
      <c r="DN3" s="2756"/>
      <c r="DO3" s="2756"/>
      <c r="DP3" s="2756"/>
      <c r="DQ3" s="2756"/>
      <c r="DR3" s="2756"/>
      <c r="DS3" s="2756"/>
      <c r="DT3" s="2756" t="s">
        <v>4914</v>
      </c>
      <c r="DU3" s="2756"/>
      <c r="DV3" s="2756"/>
      <c r="DW3" s="2756"/>
      <c r="DX3" s="2756"/>
      <c r="DY3" s="2756"/>
      <c r="DZ3" s="2756"/>
      <c r="EA3" s="2756"/>
      <c r="EB3" s="2756" t="s">
        <v>4914</v>
      </c>
      <c r="EC3" s="2756"/>
      <c r="ED3" s="2756"/>
      <c r="EE3" s="2756"/>
      <c r="EF3" s="2756"/>
      <c r="EG3" s="2756"/>
      <c r="EH3" s="2756"/>
      <c r="EI3" s="2756"/>
      <c r="EJ3" s="2756" t="s">
        <v>4914</v>
      </c>
      <c r="EK3" s="2756"/>
      <c r="EL3" s="2756"/>
      <c r="EM3" s="2756"/>
      <c r="EN3" s="2756"/>
      <c r="EO3" s="2756"/>
      <c r="EP3" s="2756"/>
      <c r="EQ3" s="2756"/>
      <c r="ER3" s="2756" t="s">
        <v>4914</v>
      </c>
      <c r="ES3" s="2756"/>
      <c r="ET3" s="2756"/>
      <c r="EU3" s="2756"/>
      <c r="EV3" s="2756"/>
      <c r="EW3" s="2756"/>
      <c r="EX3" s="2756"/>
      <c r="EY3" s="2756"/>
      <c r="EZ3" s="2756" t="s">
        <v>4914</v>
      </c>
      <c r="FA3" s="2756"/>
      <c r="FB3" s="2756"/>
      <c r="FC3" s="2756"/>
      <c r="FD3" s="2756"/>
      <c r="FE3" s="2756"/>
      <c r="FF3" s="2756"/>
      <c r="FG3" s="2756"/>
      <c r="FH3" s="2756" t="s">
        <v>4914</v>
      </c>
      <c r="FI3" s="2756"/>
      <c r="FJ3" s="2756"/>
      <c r="FK3" s="2756"/>
      <c r="FL3" s="2756"/>
      <c r="FM3" s="2756"/>
      <c r="FN3" s="2756"/>
      <c r="FO3" s="2756"/>
      <c r="FP3" s="2756" t="s">
        <v>4914</v>
      </c>
      <c r="FQ3" s="2756"/>
      <c r="FR3" s="2756"/>
      <c r="FS3" s="2756"/>
      <c r="FT3" s="2756"/>
      <c r="FU3" s="2756"/>
      <c r="FV3" s="2756"/>
      <c r="FW3" s="2756"/>
      <c r="FX3" s="2756" t="s">
        <v>4914</v>
      </c>
      <c r="FY3" s="2756"/>
      <c r="FZ3" s="2756"/>
      <c r="GA3" s="2756"/>
      <c r="GB3" s="2756"/>
      <c r="GC3" s="2756"/>
      <c r="GD3" s="2756"/>
      <c r="GE3" s="2756"/>
      <c r="GF3" s="2756" t="s">
        <v>4914</v>
      </c>
      <c r="GG3" s="2756"/>
      <c r="GH3" s="2756"/>
      <c r="GI3" s="2756"/>
      <c r="GJ3" s="2756"/>
      <c r="GK3" s="2756"/>
      <c r="GL3" s="2756"/>
      <c r="GM3" s="2756"/>
      <c r="GN3" s="2756" t="s">
        <v>4914</v>
      </c>
      <c r="GO3" s="2756"/>
      <c r="GP3" s="2756"/>
      <c r="GQ3" s="2756"/>
      <c r="GR3" s="2756"/>
      <c r="GS3" s="2756"/>
      <c r="GT3" s="2756"/>
      <c r="GU3" s="2756"/>
      <c r="GV3" s="2756" t="s">
        <v>4914</v>
      </c>
      <c r="GW3" s="2756"/>
      <c r="GX3" s="2756"/>
      <c r="GY3" s="2756"/>
      <c r="GZ3" s="2756"/>
      <c r="HA3" s="2756"/>
      <c r="HB3" s="2756"/>
      <c r="HC3" s="2756"/>
      <c r="HD3" s="2756" t="s">
        <v>4914</v>
      </c>
      <c r="HE3" s="2756"/>
      <c r="HF3" s="2756"/>
      <c r="HG3" s="2756"/>
      <c r="HH3" s="2756"/>
      <c r="HI3" s="2756"/>
      <c r="HJ3" s="2756"/>
      <c r="HK3" s="2756"/>
      <c r="HL3" s="2756" t="s">
        <v>4914</v>
      </c>
      <c r="HM3" s="2756"/>
      <c r="HN3" s="2756"/>
      <c r="HO3" s="2756"/>
      <c r="HP3" s="2756"/>
      <c r="HQ3" s="2756"/>
      <c r="HR3" s="2756"/>
      <c r="HS3" s="2756"/>
      <c r="HT3" s="2756" t="s">
        <v>4914</v>
      </c>
      <c r="HU3" s="2756"/>
      <c r="HV3" s="2756"/>
      <c r="HW3" s="2756"/>
      <c r="HX3" s="2756"/>
      <c r="HY3" s="2756"/>
      <c r="HZ3" s="2756"/>
      <c r="IA3" s="2756"/>
      <c r="IB3" s="2756" t="s">
        <v>4914</v>
      </c>
      <c r="IC3" s="2756"/>
      <c r="ID3" s="2756"/>
      <c r="IE3" s="2756"/>
      <c r="IF3" s="2756"/>
      <c r="IG3" s="2756"/>
      <c r="IH3" s="2756"/>
      <c r="II3" s="2756"/>
      <c r="IJ3" s="2756" t="s">
        <v>4914</v>
      </c>
      <c r="IK3" s="2756"/>
      <c r="IL3" s="2756"/>
      <c r="IM3" s="2756"/>
      <c r="IN3" s="2756"/>
      <c r="IO3" s="2756"/>
      <c r="IP3" s="2756"/>
      <c r="IQ3" s="2756"/>
      <c r="IR3" s="2756" t="s">
        <v>4914</v>
      </c>
      <c r="IS3" s="2756"/>
      <c r="IT3" s="2756"/>
      <c r="IU3" s="2756"/>
      <c r="IV3" s="2756"/>
      <c r="IW3" s="2756"/>
      <c r="IX3" s="2756"/>
      <c r="IY3" s="2756"/>
    </row>
    <row r="4" spans="1:259" s="2325" customFormat="1" ht="17.25" hidden="1" customHeight="1" outlineLevel="1">
      <c r="D4" s="2758" t="s">
        <v>4915</v>
      </c>
      <c r="E4" s="2758"/>
      <c r="F4" s="2758"/>
      <c r="G4" s="2758"/>
      <c r="H4" s="2758"/>
      <c r="I4" s="2758"/>
      <c r="J4" s="2758"/>
      <c r="K4" s="2758"/>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59"/>
      <c r="E5" s="2759"/>
      <c r="F5" s="2759"/>
      <c r="G5" s="2759"/>
      <c r="H5" s="2759"/>
      <c r="I5" s="2759"/>
      <c r="J5" s="2759"/>
      <c r="K5" s="2759"/>
    </row>
    <row r="6" spans="1:259" ht="17.25" customHeight="1">
      <c r="D6" s="2760" t="s">
        <v>4227</v>
      </c>
      <c r="E6" s="2762" t="s">
        <v>4916</v>
      </c>
      <c r="F6" s="2762" t="s">
        <v>4917</v>
      </c>
      <c r="G6" s="2764" t="s">
        <v>4918</v>
      </c>
      <c r="H6" s="2765"/>
      <c r="I6" s="2764" t="s">
        <v>4919</v>
      </c>
      <c r="J6" s="2765"/>
      <c r="K6" s="2762" t="s">
        <v>4920</v>
      </c>
    </row>
    <row r="7" spans="1:259" ht="17.25" customHeight="1">
      <c r="D7" s="2761"/>
      <c r="E7" s="2763"/>
      <c r="F7" s="2763"/>
      <c r="G7" s="2326" t="s">
        <v>4921</v>
      </c>
      <c r="H7" s="2326" t="s">
        <v>4726</v>
      </c>
      <c r="I7" s="2326" t="s">
        <v>4922</v>
      </c>
      <c r="J7" s="2326" t="s">
        <v>4923</v>
      </c>
      <c r="K7" s="2763"/>
    </row>
    <row r="8" spans="1:259" ht="17.25" customHeight="1">
      <c r="D8" s="2446"/>
      <c r="E8" s="2447"/>
      <c r="F8" s="2447"/>
      <c r="G8" s="2448"/>
      <c r="H8" s="2448"/>
      <c r="I8" s="2448"/>
      <c r="J8" s="2448"/>
      <c r="K8" s="2447"/>
    </row>
    <row r="9" spans="1:259">
      <c r="D9" s="2327" t="s">
        <v>501</v>
      </c>
      <c r="E9" s="2328" t="s">
        <v>4924</v>
      </c>
      <c r="F9" s="2327"/>
      <c r="G9" s="2329"/>
      <c r="H9" s="2330"/>
      <c r="I9" s="2330"/>
      <c r="J9" s="2330"/>
      <c r="K9" s="2331"/>
    </row>
    <row r="10" spans="1:259" s="2336" customFormat="1" ht="16.5">
      <c r="D10" s="2332"/>
      <c r="E10" s="2333" t="s">
        <v>4925</v>
      </c>
      <c r="F10" s="2334" t="s">
        <v>4926</v>
      </c>
      <c r="G10" s="2308">
        <v>1</v>
      </c>
      <c r="H10" s="2308">
        <v>1</v>
      </c>
      <c r="I10" s="2309"/>
      <c r="J10" s="2309"/>
      <c r="K10" s="2335"/>
      <c r="M10" s="2337" t="s">
        <v>5114</v>
      </c>
      <c r="N10" s="2338" t="s">
        <v>5115</v>
      </c>
      <c r="O10" s="2337"/>
      <c r="P10" s="2337"/>
    </row>
    <row r="11" spans="1:259" s="2340" customFormat="1" ht="16.5">
      <c r="D11" s="2327" t="s">
        <v>941</v>
      </c>
      <c r="E11" s="2339" t="s">
        <v>4927</v>
      </c>
      <c r="F11" s="2328"/>
      <c r="G11" s="2310"/>
      <c r="H11" s="2310"/>
      <c r="I11" s="2311"/>
      <c r="J11" s="2311"/>
      <c r="K11" s="2335"/>
      <c r="M11" s="2337" t="s">
        <v>501</v>
      </c>
      <c r="N11" s="2338" t="s">
        <v>5116</v>
      </c>
      <c r="O11" s="2341"/>
      <c r="P11" s="2342"/>
    </row>
    <row r="12" spans="1:259" s="2340" customFormat="1" ht="16.5">
      <c r="D12" s="2327"/>
      <c r="E12" s="2339" t="s">
        <v>2296</v>
      </c>
      <c r="F12" s="2327"/>
      <c r="G12" s="2312"/>
      <c r="H12" s="2312"/>
      <c r="I12" s="2309"/>
      <c r="J12" s="2309"/>
      <c r="K12" s="2335"/>
      <c r="M12" s="2343">
        <v>1</v>
      </c>
      <c r="N12" s="2341" t="s">
        <v>5117</v>
      </c>
      <c r="O12" s="2344" t="s">
        <v>5118</v>
      </c>
      <c r="P12" s="2345">
        <v>6</v>
      </c>
    </row>
    <row r="13" spans="1:259" s="2340" customFormat="1" ht="16.5">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ht="16.5">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ht="16.5">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ht="16.5">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ht="16.5">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ht="16.5">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ht="16.5">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ht="16.5">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ht="16.5">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ht="16.5">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ht="16.5">
      <c r="A23" s="2340" t="e">
        <v>#N/A</v>
      </c>
      <c r="B23" s="2340"/>
      <c r="D23" s="2327"/>
      <c r="E23" s="2346" t="s">
        <v>4928</v>
      </c>
      <c r="F23" s="2347" t="s">
        <v>858</v>
      </c>
      <c r="G23" s="2348">
        <v>8</v>
      </c>
      <c r="H23" s="2348">
        <v>8</v>
      </c>
      <c r="I23" s="2309"/>
      <c r="J23" s="2309"/>
      <c r="K23" s="2335"/>
      <c r="N23" s="2350"/>
    </row>
    <row r="24" spans="1:16" s="2336" customFormat="1" ht="16.5">
      <c r="A24" s="2340" t="e">
        <v>#N/A</v>
      </c>
      <c r="B24" s="2340"/>
      <c r="D24" s="2327"/>
      <c r="E24" s="2346" t="s">
        <v>4929</v>
      </c>
      <c r="F24" s="2347" t="s">
        <v>858</v>
      </c>
      <c r="G24" s="2348">
        <v>0.18</v>
      </c>
      <c r="H24" s="2348">
        <v>0.18</v>
      </c>
      <c r="I24" s="2309"/>
      <c r="J24" s="2309"/>
      <c r="K24" s="2335"/>
      <c r="N24" s="2350"/>
    </row>
    <row r="25" spans="1:16" s="2340" customFormat="1" ht="16.5">
      <c r="A25" s="2340" t="s">
        <v>2313</v>
      </c>
      <c r="C25" s="2340" t="str">
        <f>VLOOKUP(E25,DG!C:J,8,0)</f>
        <v>M12BT ĐƠN</v>
      </c>
      <c r="D25" s="2327">
        <v>4</v>
      </c>
      <c r="E25" s="2449" t="s">
        <v>2372</v>
      </c>
      <c r="F25" s="2327" t="s">
        <v>2336</v>
      </c>
      <c r="G25" s="2348">
        <v>1</v>
      </c>
      <c r="H25" s="2348">
        <v>1</v>
      </c>
      <c r="I25" s="2309"/>
      <c r="J25" s="2309"/>
      <c r="K25" s="2335"/>
      <c r="N25" s="2351"/>
    </row>
    <row r="26" spans="1:16" s="2336" customFormat="1" ht="16.5">
      <c r="A26" s="2340" t="s">
        <v>753</v>
      </c>
      <c r="B26" s="2340"/>
      <c r="D26" s="2327"/>
      <c r="E26" s="2346" t="s">
        <v>4931</v>
      </c>
      <c r="F26" s="2347" t="s">
        <v>2256</v>
      </c>
      <c r="G26" s="2352">
        <v>180</v>
      </c>
      <c r="H26" s="2352">
        <v>180</v>
      </c>
      <c r="I26" s="2309"/>
      <c r="J26" s="2309"/>
      <c r="K26" s="2335"/>
      <c r="N26" s="2350"/>
    </row>
    <row r="27" spans="1:16" s="2336" customFormat="1" ht="16.5">
      <c r="A27" s="2340" t="s">
        <v>4447</v>
      </c>
      <c r="B27" s="2340"/>
      <c r="D27" s="2327"/>
      <c r="E27" s="2346" t="s">
        <v>3025</v>
      </c>
      <c r="F27" s="2347" t="s">
        <v>858</v>
      </c>
      <c r="G27" s="2348">
        <v>0.33</v>
      </c>
      <c r="H27" s="2348">
        <v>0.33</v>
      </c>
      <c r="I27" s="2309"/>
      <c r="J27" s="2309"/>
      <c r="K27" s="2335"/>
      <c r="N27" s="2350"/>
    </row>
    <row r="28" spans="1:16" s="2336" customFormat="1" ht="16.5">
      <c r="A28" s="2340" t="s">
        <v>755</v>
      </c>
      <c r="B28" s="2340"/>
      <c r="D28" s="2327"/>
      <c r="E28" s="2346" t="s">
        <v>3021</v>
      </c>
      <c r="F28" s="2347" t="s">
        <v>858</v>
      </c>
      <c r="G28" s="2348">
        <v>0.52</v>
      </c>
      <c r="H28" s="2348">
        <v>0.52</v>
      </c>
      <c r="I28" s="2309"/>
      <c r="J28" s="2309"/>
      <c r="K28" s="2335"/>
      <c r="N28" s="2350"/>
    </row>
    <row r="29" spans="1:16" s="2336" customFormat="1" ht="16.5">
      <c r="A29" s="2340" t="e">
        <v>#N/A</v>
      </c>
      <c r="B29" s="2340"/>
      <c r="D29" s="2327"/>
      <c r="E29" s="2346" t="s">
        <v>4928</v>
      </c>
      <c r="F29" s="2347" t="s">
        <v>858</v>
      </c>
      <c r="G29" s="2348">
        <v>0.99</v>
      </c>
      <c r="H29" s="2348">
        <v>0.99</v>
      </c>
      <c r="I29" s="2309"/>
      <c r="J29" s="2309"/>
      <c r="K29" s="2335"/>
      <c r="N29" s="2350"/>
    </row>
    <row r="30" spans="1:16" s="2336" customFormat="1" ht="16.5">
      <c r="A30" s="2340" t="e">
        <v>#N/A</v>
      </c>
      <c r="B30" s="2340"/>
      <c r="D30" s="2327"/>
      <c r="E30" s="2346" t="s">
        <v>4932</v>
      </c>
      <c r="F30" s="2347" t="s">
        <v>858</v>
      </c>
      <c r="G30" s="2348">
        <v>0.82</v>
      </c>
      <c r="H30" s="2348">
        <v>0.82</v>
      </c>
      <c r="I30" s="2309"/>
      <c r="J30" s="2309"/>
      <c r="K30" s="2335"/>
      <c r="N30" s="2350"/>
    </row>
    <row r="31" spans="1:16" s="2336" customFormat="1" ht="16.5">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ht="16.5">
      <c r="A32" s="2340" t="s">
        <v>753</v>
      </c>
      <c r="B32" s="2340"/>
      <c r="D32" s="2327"/>
      <c r="E32" s="2346" t="s">
        <v>4931</v>
      </c>
      <c r="F32" s="2347" t="s">
        <v>2256</v>
      </c>
      <c r="G32" s="2313">
        <v>1701</v>
      </c>
      <c r="H32" s="2313">
        <v>1701</v>
      </c>
      <c r="I32" s="2309"/>
      <c r="J32" s="2309"/>
      <c r="K32" s="2335"/>
      <c r="N32" s="2350"/>
    </row>
    <row r="33" spans="1:14" s="2336" customFormat="1" ht="16.5">
      <c r="A33" s="2340" t="s">
        <v>4447</v>
      </c>
      <c r="B33" s="2340"/>
      <c r="D33" s="2327"/>
      <c r="E33" s="2346" t="s">
        <v>3025</v>
      </c>
      <c r="F33" s="2347" t="s">
        <v>858</v>
      </c>
      <c r="G33" s="2314">
        <v>2.9750000000000001</v>
      </c>
      <c r="H33" s="2314">
        <v>2.9750000000000001</v>
      </c>
      <c r="I33" s="2309"/>
      <c r="J33" s="2309"/>
      <c r="K33" s="2335"/>
      <c r="N33" s="2350"/>
    </row>
    <row r="34" spans="1:14" s="2336" customFormat="1" ht="16.5">
      <c r="A34" s="2340" t="s">
        <v>755</v>
      </c>
      <c r="B34" s="2340"/>
      <c r="D34" s="2327"/>
      <c r="E34" s="2346" t="s">
        <v>3021</v>
      </c>
      <c r="F34" s="2347" t="s">
        <v>858</v>
      </c>
      <c r="G34" s="2315">
        <v>5.39</v>
      </c>
      <c r="H34" s="2315">
        <v>5.39</v>
      </c>
      <c r="I34" s="2309"/>
      <c r="J34" s="2309"/>
      <c r="K34" s="2335"/>
      <c r="N34" s="2350"/>
    </row>
    <row r="35" spans="1:14" s="2336" customFormat="1" ht="16.5">
      <c r="A35" s="2340" t="e">
        <v>#N/A</v>
      </c>
      <c r="B35" s="2340"/>
      <c r="D35" s="2353"/>
      <c r="E35" s="2354" t="s">
        <v>4928</v>
      </c>
      <c r="F35" s="2355" t="s">
        <v>858</v>
      </c>
      <c r="G35" s="2315">
        <v>11.58</v>
      </c>
      <c r="H35" s="2315">
        <v>11.58</v>
      </c>
      <c r="I35" s="2309"/>
      <c r="J35" s="2309"/>
      <c r="K35" s="2335"/>
      <c r="N35" s="2350"/>
    </row>
    <row r="36" spans="1:14" s="2336" customFormat="1" ht="16.5">
      <c r="A36" s="2340" t="e">
        <v>#N/A</v>
      </c>
      <c r="B36" s="2340"/>
      <c r="D36" s="2353"/>
      <c r="E36" s="2354" t="s">
        <v>4932</v>
      </c>
      <c r="F36" s="2355" t="s">
        <v>858</v>
      </c>
      <c r="G36" s="2348">
        <v>6.8040000000000003</v>
      </c>
      <c r="H36" s="2348">
        <v>6.8040000000000003</v>
      </c>
      <c r="I36" s="2309"/>
      <c r="J36" s="2309"/>
      <c r="K36" s="2335"/>
      <c r="N36" s="2350"/>
    </row>
    <row r="37" spans="1:14" s="2336" customFormat="1" ht="16.5">
      <c r="A37" s="2340" t="e">
        <v>#N/A</v>
      </c>
      <c r="B37" s="2340"/>
      <c r="C37" s="2340" t="s">
        <v>2150</v>
      </c>
      <c r="D37" s="2327">
        <v>6</v>
      </c>
      <c r="E37" s="2449" t="s">
        <v>4933</v>
      </c>
      <c r="F37" s="2327" t="s">
        <v>2394</v>
      </c>
      <c r="G37" s="2352">
        <v>1</v>
      </c>
      <c r="H37" s="2352">
        <v>1</v>
      </c>
      <c r="I37" s="2309"/>
      <c r="J37" s="2309"/>
      <c r="K37" s="2335"/>
      <c r="N37" s="2350"/>
    </row>
    <row r="38" spans="1:14" s="2336" customFormat="1" ht="16.5">
      <c r="A38" s="2340" t="s">
        <v>1035</v>
      </c>
      <c r="B38" s="2340"/>
      <c r="D38" s="2327"/>
      <c r="E38" s="2346" t="s">
        <v>2711</v>
      </c>
      <c r="F38" s="2347" t="s">
        <v>2256</v>
      </c>
      <c r="G38" s="2348">
        <v>2.2400000000000002</v>
      </c>
      <c r="H38" s="2348">
        <v>2.2400000000000002</v>
      </c>
      <c r="I38" s="2309"/>
      <c r="J38" s="2309"/>
      <c r="K38" s="2335"/>
      <c r="N38" s="2350"/>
    </row>
    <row r="39" spans="1:14" s="2336" customFormat="1" ht="16.5">
      <c r="A39" s="2340" t="s">
        <v>1513</v>
      </c>
      <c r="B39" s="2340"/>
      <c r="D39" s="2327"/>
      <c r="E39" s="2346" t="s">
        <v>4935</v>
      </c>
      <c r="F39" s="2347" t="s">
        <v>2448</v>
      </c>
      <c r="G39" s="2348">
        <v>1</v>
      </c>
      <c r="H39" s="2348">
        <v>1</v>
      </c>
      <c r="I39" s="2309"/>
      <c r="J39" s="2309"/>
      <c r="K39" s="2335"/>
      <c r="N39" s="2350"/>
    </row>
    <row r="40" spans="1:14" s="2336" customFormat="1" ht="16.5">
      <c r="A40" s="2340" t="s">
        <v>1483</v>
      </c>
      <c r="B40" s="2340"/>
      <c r="D40" s="2327"/>
      <c r="E40" s="2346" t="s">
        <v>2899</v>
      </c>
      <c r="F40" s="2347" t="s">
        <v>2566</v>
      </c>
      <c r="G40" s="2348">
        <v>2</v>
      </c>
      <c r="H40" s="2348">
        <v>2</v>
      </c>
      <c r="I40" s="2309"/>
      <c r="J40" s="2309"/>
      <c r="K40" s="2335"/>
      <c r="N40" s="2350"/>
    </row>
    <row r="41" spans="1:14" s="2336" customFormat="1" ht="16.5">
      <c r="A41" s="2340" t="s">
        <v>1522</v>
      </c>
      <c r="B41" s="2340"/>
      <c r="D41" s="2327"/>
      <c r="E41" s="2346" t="s">
        <v>3174</v>
      </c>
      <c r="F41" s="2347" t="s">
        <v>2256</v>
      </c>
      <c r="G41" s="2348">
        <v>2.2400000000000002</v>
      </c>
      <c r="H41" s="2348">
        <v>2.2400000000000002</v>
      </c>
      <c r="I41" s="2309"/>
      <c r="J41" s="2309"/>
      <c r="K41" s="2335"/>
      <c r="N41" s="2350"/>
    </row>
    <row r="42" spans="1:14" s="2336" customFormat="1" ht="16.5">
      <c r="A42" s="2340" t="e">
        <v>#N/A</v>
      </c>
      <c r="B42" s="2340"/>
      <c r="D42" s="2327"/>
      <c r="E42" s="2346" t="s">
        <v>4936</v>
      </c>
      <c r="F42" s="2347" t="s">
        <v>2286</v>
      </c>
      <c r="G42" s="2348">
        <v>1</v>
      </c>
      <c r="H42" s="2348">
        <v>1</v>
      </c>
      <c r="I42" s="2309"/>
      <c r="J42" s="2309"/>
      <c r="K42" s="2335"/>
      <c r="N42" s="2350"/>
    </row>
    <row r="43" spans="1:14" s="2336" customFormat="1" ht="16.5">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ht="16.5">
      <c r="A44" s="2340" t="s">
        <v>1035</v>
      </c>
      <c r="B44" s="2340"/>
      <c r="D44" s="2327"/>
      <c r="E44" s="2346" t="s">
        <v>2711</v>
      </c>
      <c r="F44" s="2347" t="s">
        <v>2256</v>
      </c>
      <c r="G44" s="2348">
        <v>24.64</v>
      </c>
      <c r="H44" s="2348">
        <v>24.64</v>
      </c>
      <c r="I44" s="2309"/>
      <c r="J44" s="2309"/>
      <c r="K44" s="2335"/>
      <c r="N44" s="2350"/>
    </row>
    <row r="45" spans="1:14" s="2336" customFormat="1" ht="16.5">
      <c r="A45" s="2340" t="s">
        <v>1513</v>
      </c>
      <c r="B45" s="2340"/>
      <c r="D45" s="2327"/>
      <c r="E45" s="2346" t="s">
        <v>4935</v>
      </c>
      <c r="F45" s="2347" t="s">
        <v>2448</v>
      </c>
      <c r="G45" s="2348">
        <v>11</v>
      </c>
      <c r="H45" s="2348">
        <v>11</v>
      </c>
      <c r="I45" s="2309"/>
      <c r="J45" s="2309"/>
      <c r="K45" s="2335"/>
      <c r="N45" s="2350"/>
    </row>
    <row r="46" spans="1:14" s="2336" customFormat="1" ht="16.5">
      <c r="A46" s="2340" t="s">
        <v>1584</v>
      </c>
      <c r="B46" s="2340"/>
      <c r="D46" s="2327"/>
      <c r="E46" s="2346" t="s">
        <v>2892</v>
      </c>
      <c r="F46" s="2347" t="s">
        <v>2566</v>
      </c>
      <c r="G46" s="2348">
        <v>22</v>
      </c>
      <c r="H46" s="2348">
        <v>22</v>
      </c>
      <c r="I46" s="2309"/>
      <c r="J46" s="2309"/>
      <c r="K46" s="2335"/>
      <c r="N46" s="2350"/>
    </row>
    <row r="47" spans="1:14" s="2336" customFormat="1" ht="16.5">
      <c r="A47" s="2340" t="s">
        <v>1522</v>
      </c>
      <c r="B47" s="2340"/>
      <c r="D47" s="2327"/>
      <c r="E47" s="2346" t="s">
        <v>3174</v>
      </c>
      <c r="F47" s="2347" t="s">
        <v>2256</v>
      </c>
      <c r="G47" s="2348">
        <v>2.2400000000000002</v>
      </c>
      <c r="H47" s="2348">
        <v>2.2400000000000002</v>
      </c>
      <c r="I47" s="2309"/>
      <c r="J47" s="2309"/>
      <c r="K47" s="2335"/>
      <c r="N47" s="2350"/>
    </row>
    <row r="48" spans="1:14" s="2336" customFormat="1" ht="16.5">
      <c r="A48" s="2340" t="e">
        <v>#N/A</v>
      </c>
      <c r="B48" s="2340"/>
      <c r="D48" s="2327"/>
      <c r="E48" s="2346" t="s">
        <v>4936</v>
      </c>
      <c r="F48" s="2347" t="s">
        <v>2286</v>
      </c>
      <c r="G48" s="2352">
        <v>1</v>
      </c>
      <c r="H48" s="2352">
        <v>1</v>
      </c>
      <c r="I48" s="2309"/>
      <c r="J48" s="2309"/>
      <c r="K48" s="2335"/>
      <c r="N48" s="2350"/>
    </row>
    <row r="49" spans="1:14" s="2336" customFormat="1" ht="16.5">
      <c r="A49" s="2340" t="e">
        <v>#N/A</v>
      </c>
      <c r="B49" s="2340"/>
      <c r="C49" s="2340" t="e">
        <f>VLOOKUP(E49,DG!C:J,8,0)</f>
        <v>#N/A</v>
      </c>
      <c r="D49" s="2327">
        <v>8</v>
      </c>
      <c r="E49" s="2449" t="s">
        <v>4937</v>
      </c>
      <c r="F49" s="2347" t="s">
        <v>2394</v>
      </c>
      <c r="G49" s="2348">
        <v>0</v>
      </c>
      <c r="H49" s="2348">
        <v>0</v>
      </c>
      <c r="I49" s="2309"/>
      <c r="J49" s="2309"/>
      <c r="K49" s="2335"/>
      <c r="N49" s="2350"/>
    </row>
    <row r="50" spans="1:14" s="2336" customFormat="1" ht="16.5">
      <c r="A50" s="2340" t="s">
        <v>796</v>
      </c>
      <c r="B50" s="2340"/>
      <c r="D50" s="2327"/>
      <c r="E50" s="2346" t="s">
        <v>3090</v>
      </c>
      <c r="F50" s="2347" t="s">
        <v>858</v>
      </c>
      <c r="G50" s="2348">
        <v>0.33</v>
      </c>
      <c r="H50" s="2348">
        <v>0.33</v>
      </c>
      <c r="I50" s="2309"/>
      <c r="J50" s="2309"/>
      <c r="K50" s="2335"/>
      <c r="N50" s="2350"/>
    </row>
    <row r="51" spans="1:14" s="2336" customFormat="1" ht="16.5">
      <c r="A51" s="2340" t="e">
        <v>#N/A</v>
      </c>
      <c r="B51" s="2340"/>
      <c r="D51" s="2327"/>
      <c r="E51" s="2346" t="s">
        <v>4938</v>
      </c>
      <c r="F51" s="2347" t="s">
        <v>858</v>
      </c>
      <c r="G51" s="2348">
        <v>0.3</v>
      </c>
      <c r="H51" s="2348">
        <v>0.3</v>
      </c>
      <c r="I51" s="2309"/>
      <c r="J51" s="2309"/>
      <c r="K51" s="2335"/>
      <c r="N51" s="2350"/>
    </row>
    <row r="52" spans="1:14" s="2336" customFormat="1" ht="16.5">
      <c r="A52" s="2340" t="e">
        <v>#N/A</v>
      </c>
      <c r="B52" s="2340"/>
      <c r="C52" s="2340" t="e">
        <f>VLOOKUP(E52,DG!C:J,8,0)</f>
        <v>#N/A</v>
      </c>
      <c r="D52" s="2327" t="s">
        <v>1620</v>
      </c>
      <c r="E52" s="2449" t="s">
        <v>4939</v>
      </c>
      <c r="F52" s="2347"/>
      <c r="G52" s="2348"/>
      <c r="H52" s="2348"/>
      <c r="I52" s="2309"/>
      <c r="J52" s="2309"/>
      <c r="K52" s="2335"/>
      <c r="N52" s="2350"/>
    </row>
    <row r="53" spans="1:14" s="2336" customFormat="1" ht="16.5">
      <c r="A53" s="2340" t="e">
        <v>#N/A</v>
      </c>
      <c r="B53" s="2340"/>
      <c r="C53" s="2340" t="s">
        <v>876</v>
      </c>
      <c r="D53" s="2327">
        <v>9</v>
      </c>
      <c r="E53" s="2449" t="s">
        <v>4940</v>
      </c>
      <c r="F53" s="2327" t="s">
        <v>2285</v>
      </c>
      <c r="G53" s="2348">
        <v>13</v>
      </c>
      <c r="H53" s="2348">
        <v>13</v>
      </c>
      <c r="I53" s="2309"/>
      <c r="J53" s="2309"/>
      <c r="K53" s="2335"/>
      <c r="N53" s="2350"/>
    </row>
    <row r="54" spans="1:14" s="2336" customFormat="1" ht="16.5">
      <c r="A54" s="2340" t="s">
        <v>876</v>
      </c>
      <c r="B54" s="2340"/>
      <c r="D54" s="2327"/>
      <c r="E54" s="2346" t="s">
        <v>3007</v>
      </c>
      <c r="F54" s="2347" t="s">
        <v>2842</v>
      </c>
      <c r="G54" s="2348">
        <v>13</v>
      </c>
      <c r="H54" s="2348">
        <v>13</v>
      </c>
      <c r="I54" s="2309"/>
      <c r="J54" s="2309"/>
      <c r="K54" s="2335"/>
      <c r="N54" s="2350"/>
    </row>
    <row r="55" spans="1:14" s="2336" customFormat="1" ht="16.5">
      <c r="A55" s="2340" t="s">
        <v>1820</v>
      </c>
      <c r="B55" s="2340"/>
      <c r="D55" s="2327"/>
      <c r="E55" s="2346" t="s">
        <v>2841</v>
      </c>
      <c r="F55" s="2347" t="s">
        <v>2842</v>
      </c>
      <c r="G55" s="2348">
        <v>13</v>
      </c>
      <c r="H55" s="2348">
        <v>13</v>
      </c>
      <c r="I55" s="2309"/>
      <c r="J55" s="2309"/>
      <c r="K55" s="2335"/>
      <c r="N55" s="2350"/>
    </row>
    <row r="56" spans="1:14" s="2336" customFormat="1" ht="16.5">
      <c r="A56" s="2340" t="s">
        <v>1604</v>
      </c>
      <c r="B56" s="2340"/>
      <c r="D56" s="2327"/>
      <c r="E56" s="2356" t="s">
        <v>3184</v>
      </c>
      <c r="F56" s="2357" t="s">
        <v>2842</v>
      </c>
      <c r="G56" s="2348">
        <v>13</v>
      </c>
      <c r="H56" s="2348">
        <v>13</v>
      </c>
      <c r="I56" s="2309"/>
      <c r="J56" s="2309"/>
      <c r="K56" s="2335"/>
      <c r="N56" s="2350"/>
    </row>
    <row r="57" spans="1:14" s="2336" customFormat="1" ht="16.5">
      <c r="A57" s="2340" t="e">
        <v>#N/A</v>
      </c>
      <c r="B57" s="2340"/>
      <c r="C57" s="2340" t="s">
        <v>5172</v>
      </c>
      <c r="D57" s="2327">
        <v>10</v>
      </c>
      <c r="E57" s="2449" t="s">
        <v>4941</v>
      </c>
      <c r="F57" s="2327" t="s">
        <v>2285</v>
      </c>
      <c r="G57" s="2348">
        <v>23</v>
      </c>
      <c r="H57" s="2348">
        <v>23</v>
      </c>
      <c r="I57" s="2309"/>
      <c r="J57" s="2309"/>
      <c r="K57" s="2335"/>
      <c r="N57" s="2350"/>
    </row>
    <row r="58" spans="1:14" s="2336" customFormat="1" ht="16.5">
      <c r="A58" s="2340" t="s">
        <v>5172</v>
      </c>
      <c r="B58" s="2340"/>
      <c r="D58" s="2327"/>
      <c r="E58" s="2354" t="s">
        <v>4688</v>
      </c>
      <c r="F58" s="2355" t="s">
        <v>2842</v>
      </c>
      <c r="G58" s="2348">
        <v>23</v>
      </c>
      <c r="H58" s="2348">
        <v>23</v>
      </c>
      <c r="I58" s="2309"/>
      <c r="J58" s="2309"/>
      <c r="K58" s="2335"/>
      <c r="N58" s="2350"/>
    </row>
    <row r="59" spans="1:14" s="2336" customFormat="1" ht="16.5">
      <c r="A59" s="2340" t="s">
        <v>1820</v>
      </c>
      <c r="B59" s="2340"/>
      <c r="D59" s="2327"/>
      <c r="E59" s="2354" t="s">
        <v>2841</v>
      </c>
      <c r="F59" s="2355" t="s">
        <v>2842</v>
      </c>
      <c r="G59" s="2348">
        <v>23</v>
      </c>
      <c r="H59" s="2348">
        <v>23</v>
      </c>
      <c r="I59" s="2309"/>
      <c r="J59" s="2309"/>
      <c r="K59" s="2335"/>
      <c r="N59" s="2350"/>
    </row>
    <row r="60" spans="1:14" s="2336" customFormat="1" ht="16.5">
      <c r="A60" s="2340" t="s">
        <v>2177</v>
      </c>
      <c r="B60" s="2340"/>
      <c r="D60" s="2327"/>
      <c r="E60" s="2354" t="s">
        <v>3187</v>
      </c>
      <c r="F60" s="2355" t="s">
        <v>2842</v>
      </c>
      <c r="G60" s="2348">
        <v>23</v>
      </c>
      <c r="H60" s="2348">
        <v>23</v>
      </c>
      <c r="I60" s="2309"/>
      <c r="J60" s="2309"/>
      <c r="K60" s="2335"/>
      <c r="N60" s="2350"/>
    </row>
    <row r="61" spans="1:14" s="2336" customFormat="1" ht="16.5">
      <c r="A61" s="2340" t="e">
        <v>#N/A</v>
      </c>
      <c r="B61" s="2340"/>
      <c r="C61" s="2340" t="e">
        <f>VLOOKUP(E61,DG!C:J,8,0)</f>
        <v>#N/A</v>
      </c>
      <c r="D61" s="2327" t="s">
        <v>1914</v>
      </c>
      <c r="E61" s="2449" t="s">
        <v>4942</v>
      </c>
      <c r="F61" s="2347"/>
      <c r="G61" s="2313"/>
      <c r="H61" s="2313"/>
      <c r="I61" s="2309"/>
      <c r="J61" s="2309"/>
      <c r="K61" s="2335"/>
      <c r="N61" s="2350"/>
    </row>
    <row r="62" spans="1:14" s="2336" customFormat="1" ht="16.5">
      <c r="A62" s="2340" t="s">
        <v>2303</v>
      </c>
      <c r="B62" s="2340"/>
      <c r="C62" s="2340" t="str">
        <f>VLOOKUP(E62,DG!C:J,8,0)</f>
        <v>X-22K-Đ</v>
      </c>
      <c r="D62" s="2327">
        <v>11</v>
      </c>
      <c r="E62" s="2449" t="s">
        <v>4356</v>
      </c>
      <c r="F62" s="2358"/>
      <c r="G62" s="2313">
        <v>1</v>
      </c>
      <c r="H62" s="2313">
        <v>1</v>
      </c>
      <c r="I62" s="2309"/>
      <c r="J62" s="2309"/>
      <c r="K62" s="2335"/>
      <c r="N62" s="2350"/>
    </row>
    <row r="63" spans="1:14" s="2336" customFormat="1" ht="16.5">
      <c r="A63" s="2340" t="s">
        <v>4870</v>
      </c>
      <c r="B63" s="2340"/>
      <c r="D63" s="2327"/>
      <c r="E63" s="2346" t="s">
        <v>4943</v>
      </c>
      <c r="F63" s="2347" t="s">
        <v>2566</v>
      </c>
      <c r="G63" s="2313">
        <v>2</v>
      </c>
      <c r="H63" s="2313">
        <v>2</v>
      </c>
      <c r="I63" s="2309"/>
      <c r="J63" s="2309"/>
      <c r="K63" s="2335"/>
      <c r="N63" s="2350"/>
    </row>
    <row r="64" spans="1:14" s="2336" customFormat="1" ht="16.5">
      <c r="A64" s="2340" t="s">
        <v>5206</v>
      </c>
      <c r="B64" s="2340"/>
      <c r="D64" s="2327"/>
      <c r="E64" s="2346" t="s">
        <v>4944</v>
      </c>
      <c r="F64" s="2347" t="s">
        <v>2566</v>
      </c>
      <c r="G64" s="2313">
        <v>4</v>
      </c>
      <c r="H64" s="2313">
        <v>4</v>
      </c>
      <c r="I64" s="2309"/>
      <c r="J64" s="2309"/>
      <c r="K64" s="2335"/>
      <c r="N64" s="2350"/>
    </row>
    <row r="65" spans="1:14" s="2336" customFormat="1" ht="16.5">
      <c r="A65" s="2340" t="s">
        <v>1615</v>
      </c>
      <c r="B65" s="2340"/>
      <c r="D65" s="2327"/>
      <c r="E65" s="2346" t="s">
        <v>2660</v>
      </c>
      <c r="F65" s="2347" t="s">
        <v>2448</v>
      </c>
      <c r="G65" s="2313">
        <v>2</v>
      </c>
      <c r="H65" s="2313">
        <v>2</v>
      </c>
      <c r="I65" s="2309"/>
      <c r="J65" s="2309"/>
      <c r="K65" s="2335"/>
      <c r="N65" s="2350"/>
    </row>
    <row r="66" spans="1:14" s="2336" customFormat="1" ht="16.5">
      <c r="A66" s="2340" t="s">
        <v>1790</v>
      </c>
      <c r="B66" s="2340"/>
      <c r="D66" s="2327"/>
      <c r="E66" s="2346" t="s">
        <v>2671</v>
      </c>
      <c r="F66" s="2347" t="s">
        <v>2448</v>
      </c>
      <c r="G66" s="2313">
        <v>4</v>
      </c>
      <c r="H66" s="2313">
        <v>4</v>
      </c>
      <c r="I66" s="2309"/>
      <c r="J66" s="2309"/>
      <c r="K66" s="2335"/>
      <c r="N66" s="2350"/>
    </row>
    <row r="67" spans="1:14" s="2336" customFormat="1" ht="16.5">
      <c r="A67" s="2340" t="s">
        <v>1791</v>
      </c>
      <c r="B67" s="2340"/>
      <c r="D67" s="2327"/>
      <c r="E67" s="2346" t="s">
        <v>2648</v>
      </c>
      <c r="F67" s="2347" t="s">
        <v>2448</v>
      </c>
      <c r="G67" s="2313">
        <v>4</v>
      </c>
      <c r="H67" s="2313">
        <v>4</v>
      </c>
      <c r="I67" s="2309"/>
      <c r="J67" s="2309"/>
      <c r="K67" s="2335"/>
      <c r="N67" s="2350"/>
    </row>
    <row r="68" spans="1:14" s="2336" customFormat="1" ht="16.5">
      <c r="A68" s="2340" t="e">
        <v>#N/A</v>
      </c>
      <c r="B68" s="2340"/>
      <c r="D68" s="2359"/>
      <c r="E68" s="2346" t="s">
        <v>4945</v>
      </c>
      <c r="F68" s="2347" t="s">
        <v>2448</v>
      </c>
      <c r="G68" s="2313">
        <v>1</v>
      </c>
      <c r="H68" s="2313">
        <v>1</v>
      </c>
      <c r="I68" s="2309"/>
      <c r="J68" s="2309"/>
      <c r="K68" s="2335"/>
      <c r="N68" s="2350"/>
    </row>
    <row r="69" spans="1:14" s="2336" customFormat="1" ht="16.5">
      <c r="A69" s="2340" t="e">
        <v>#N/A</v>
      </c>
      <c r="B69" s="2340"/>
      <c r="C69" s="2340" t="s">
        <v>533</v>
      </c>
      <c r="D69" s="2327">
        <v>12</v>
      </c>
      <c r="E69" s="2449" t="s">
        <v>4946</v>
      </c>
      <c r="F69" s="2327" t="s">
        <v>2394</v>
      </c>
      <c r="G69" s="2313">
        <v>1</v>
      </c>
      <c r="H69" s="2313">
        <v>1</v>
      </c>
      <c r="I69" s="2309"/>
      <c r="J69" s="2309"/>
      <c r="K69" s="2335"/>
      <c r="N69" s="2350"/>
    </row>
    <row r="70" spans="1:14" s="2336" customFormat="1" ht="16.5">
      <c r="A70" s="2340" t="s">
        <v>4870</v>
      </c>
      <c r="B70" s="2340"/>
      <c r="D70" s="2327"/>
      <c r="E70" s="2346" t="s">
        <v>4943</v>
      </c>
      <c r="F70" s="2347" t="s">
        <v>2566</v>
      </c>
      <c r="G70" s="2313">
        <v>2</v>
      </c>
      <c r="H70" s="2313">
        <v>2</v>
      </c>
      <c r="I70" s="2309"/>
      <c r="J70" s="2309"/>
      <c r="K70" s="2335"/>
      <c r="N70" s="2350"/>
    </row>
    <row r="71" spans="1:14" s="2336" customFormat="1" ht="16.5">
      <c r="A71" s="2340" t="s">
        <v>5206</v>
      </c>
      <c r="B71" s="2340"/>
      <c r="D71" s="2327"/>
      <c r="E71" s="2346" t="s">
        <v>4944</v>
      </c>
      <c r="F71" s="2347" t="s">
        <v>2566</v>
      </c>
      <c r="G71" s="2313">
        <v>4</v>
      </c>
      <c r="H71" s="2313">
        <v>4</v>
      </c>
      <c r="I71" s="2309"/>
      <c r="J71" s="2309"/>
      <c r="K71" s="2335"/>
      <c r="N71" s="2350"/>
    </row>
    <row r="72" spans="1:14" s="2336" customFormat="1" ht="16.5">
      <c r="A72" s="2340" t="s">
        <v>1544</v>
      </c>
      <c r="B72" s="2340"/>
      <c r="D72" s="2327"/>
      <c r="E72" s="2346" t="s">
        <v>2665</v>
      </c>
      <c r="F72" s="2347" t="s">
        <v>2448</v>
      </c>
      <c r="G72" s="2313">
        <v>2</v>
      </c>
      <c r="H72" s="2313">
        <v>2</v>
      </c>
      <c r="I72" s="2309"/>
      <c r="J72" s="2309"/>
      <c r="K72" s="2335"/>
      <c r="N72" s="2350"/>
    </row>
    <row r="73" spans="1:14" s="2336" customFormat="1" ht="16.5">
      <c r="A73" s="2340" t="s">
        <v>1386</v>
      </c>
      <c r="B73" s="2340"/>
      <c r="D73" s="2327"/>
      <c r="E73" s="2346" t="s">
        <v>2675</v>
      </c>
      <c r="F73" s="2347" t="s">
        <v>2448</v>
      </c>
      <c r="G73" s="2313">
        <v>4</v>
      </c>
      <c r="H73" s="2313">
        <v>4</v>
      </c>
      <c r="I73" s="2309"/>
      <c r="J73" s="2309"/>
      <c r="K73" s="2335"/>
      <c r="N73" s="2350"/>
    </row>
    <row r="74" spans="1:14" s="2336" customFormat="1" ht="16.5">
      <c r="A74" s="2340" t="s">
        <v>1791</v>
      </c>
      <c r="B74" s="2340"/>
      <c r="D74" s="2327"/>
      <c r="E74" s="2346" t="s">
        <v>2648</v>
      </c>
      <c r="F74" s="2347" t="s">
        <v>2448</v>
      </c>
      <c r="G74" s="2348">
        <v>4</v>
      </c>
      <c r="H74" s="2348">
        <v>4</v>
      </c>
      <c r="I74" s="2309"/>
      <c r="J74" s="2309"/>
      <c r="K74" s="2335"/>
      <c r="N74" s="2350"/>
    </row>
    <row r="75" spans="1:14" s="2336" customFormat="1" ht="16.5">
      <c r="A75" s="2340" t="e">
        <v>#N/A</v>
      </c>
      <c r="B75" s="2340"/>
      <c r="D75" s="2359"/>
      <c r="E75" s="2346" t="s">
        <v>4945</v>
      </c>
      <c r="F75" s="2347" t="s">
        <v>2448</v>
      </c>
      <c r="G75" s="2313">
        <v>1</v>
      </c>
      <c r="H75" s="2313">
        <v>1</v>
      </c>
      <c r="I75" s="2309"/>
      <c r="J75" s="2309"/>
      <c r="K75" s="2335"/>
      <c r="N75" s="2350"/>
    </row>
    <row r="76" spans="1:14" s="2336" customFormat="1" ht="16.5">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ht="16.5">
      <c r="A77" s="2340" t="s">
        <v>4873</v>
      </c>
      <c r="B77" s="2340"/>
      <c r="D77" s="2327"/>
      <c r="E77" s="2346" t="s">
        <v>4947</v>
      </c>
      <c r="F77" s="2347" t="s">
        <v>2566</v>
      </c>
      <c r="G77" s="2313">
        <v>28</v>
      </c>
      <c r="H77" s="2313">
        <v>28</v>
      </c>
      <c r="I77" s="2309"/>
      <c r="J77" s="2309"/>
      <c r="K77" s="2335"/>
      <c r="N77" s="2350"/>
    </row>
    <row r="78" spans="1:14" s="2336" customFormat="1" ht="16.5">
      <c r="A78" s="2340" t="s">
        <v>5207</v>
      </c>
      <c r="B78" s="2340"/>
      <c r="D78" s="2327"/>
      <c r="E78" s="2346" t="s">
        <v>4948</v>
      </c>
      <c r="F78" s="2347" t="s">
        <v>2566</v>
      </c>
      <c r="G78" s="2313">
        <v>28</v>
      </c>
      <c r="H78" s="2313">
        <v>28</v>
      </c>
      <c r="I78" s="2309"/>
      <c r="J78" s="2309"/>
      <c r="K78" s="2335"/>
      <c r="N78" s="2350"/>
    </row>
    <row r="79" spans="1:14" s="2336" customFormat="1" ht="16.5">
      <c r="A79" s="2340" t="s">
        <v>2114</v>
      </c>
      <c r="B79" s="2340"/>
      <c r="D79" s="2353"/>
      <c r="E79" s="2356" t="s">
        <v>4949</v>
      </c>
      <c r="F79" s="2357" t="s">
        <v>2256</v>
      </c>
      <c r="G79" s="2316">
        <v>1</v>
      </c>
      <c r="H79" s="2316">
        <v>1</v>
      </c>
      <c r="I79" s="2309"/>
      <c r="J79" s="2309"/>
      <c r="K79" s="2335"/>
      <c r="N79" s="2350"/>
    </row>
    <row r="80" spans="1:14" s="2336" customFormat="1" ht="16.5">
      <c r="A80" s="2340" t="s">
        <v>1615</v>
      </c>
      <c r="B80" s="2340"/>
      <c r="D80" s="2327"/>
      <c r="E80" s="2346" t="s">
        <v>2660</v>
      </c>
      <c r="F80" s="2347" t="s">
        <v>2448</v>
      </c>
      <c r="G80" s="2313">
        <v>56</v>
      </c>
      <c r="H80" s="2313">
        <v>56</v>
      </c>
      <c r="I80" s="2309"/>
      <c r="J80" s="2309"/>
      <c r="K80" s="2335"/>
      <c r="N80" s="2350"/>
    </row>
    <row r="81" spans="1:14" s="2336" customFormat="1" ht="16.5">
      <c r="A81" s="2340" t="s">
        <v>1791</v>
      </c>
      <c r="B81" s="2340"/>
      <c r="D81" s="2327"/>
      <c r="E81" s="2346" t="s">
        <v>2648</v>
      </c>
      <c r="F81" s="2347" t="s">
        <v>2448</v>
      </c>
      <c r="G81" s="2313">
        <v>28</v>
      </c>
      <c r="H81" s="2313">
        <v>28</v>
      </c>
      <c r="I81" s="2309"/>
      <c r="J81" s="2309"/>
      <c r="K81" s="2335"/>
      <c r="N81" s="2350"/>
    </row>
    <row r="82" spans="1:14" s="2336" customFormat="1" ht="16.5">
      <c r="A82" s="2340" t="e">
        <v>#N/A</v>
      </c>
      <c r="B82" s="2340"/>
      <c r="D82" s="2359"/>
      <c r="E82" s="2346" t="s">
        <v>4950</v>
      </c>
      <c r="F82" s="2347" t="s">
        <v>2448</v>
      </c>
      <c r="G82" s="2313">
        <v>1</v>
      </c>
      <c r="H82" s="2313">
        <v>1</v>
      </c>
      <c r="I82" s="2309"/>
      <c r="J82" s="2309"/>
      <c r="K82" s="2335"/>
      <c r="N82" s="2350"/>
    </row>
    <row r="83" spans="1:14" s="2336" customFormat="1" ht="16.5">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ht="16.5">
      <c r="A84" s="2340" t="s">
        <v>4873</v>
      </c>
      <c r="B84" s="2340"/>
      <c r="D84" s="2327"/>
      <c r="E84" s="2346" t="s">
        <v>4947</v>
      </c>
      <c r="F84" s="2347" t="s">
        <v>2566</v>
      </c>
      <c r="G84" s="2348">
        <v>2</v>
      </c>
      <c r="H84" s="2348">
        <v>2</v>
      </c>
      <c r="I84" s="2309"/>
      <c r="J84" s="2309"/>
      <c r="K84" s="2335"/>
      <c r="N84" s="2350"/>
    </row>
    <row r="85" spans="1:14" s="2336" customFormat="1" ht="16.5">
      <c r="A85" s="2340" t="s">
        <v>5207</v>
      </c>
      <c r="B85" s="2340"/>
      <c r="D85" s="2327"/>
      <c r="E85" s="2346" t="s">
        <v>4948</v>
      </c>
      <c r="F85" s="2347" t="s">
        <v>2566</v>
      </c>
      <c r="G85" s="2348">
        <v>2</v>
      </c>
      <c r="H85" s="2348">
        <v>2</v>
      </c>
      <c r="I85" s="2309"/>
      <c r="J85" s="2309"/>
      <c r="K85" s="2335"/>
      <c r="N85" s="2350"/>
    </row>
    <row r="86" spans="1:14" s="2336" customFormat="1" ht="16.5">
      <c r="A86" s="2340" t="s">
        <v>1790</v>
      </c>
      <c r="B86" s="2340"/>
      <c r="D86" s="2327"/>
      <c r="E86" s="2346" t="s">
        <v>2671</v>
      </c>
      <c r="F86" s="2347" t="s">
        <v>2448</v>
      </c>
      <c r="G86" s="2348">
        <v>3</v>
      </c>
      <c r="H86" s="2348">
        <v>3</v>
      </c>
      <c r="I86" s="2309"/>
      <c r="J86" s="2309"/>
      <c r="K86" s="2335"/>
      <c r="N86" s="2350"/>
    </row>
    <row r="87" spans="1:14" s="2336" customFormat="1" ht="16.5">
      <c r="A87" s="2340" t="s">
        <v>1615</v>
      </c>
      <c r="B87" s="2340"/>
      <c r="D87" s="2327"/>
      <c r="E87" s="2346" t="s">
        <v>2660</v>
      </c>
      <c r="F87" s="2347" t="s">
        <v>2448</v>
      </c>
      <c r="G87" s="2348">
        <v>2</v>
      </c>
      <c r="H87" s="2348">
        <v>2</v>
      </c>
      <c r="I87" s="2309"/>
      <c r="J87" s="2309"/>
      <c r="K87" s="2335"/>
      <c r="N87" s="2350"/>
    </row>
    <row r="88" spans="1:14" s="2336" customFormat="1" ht="16.5">
      <c r="A88" s="2340" t="s">
        <v>1791</v>
      </c>
      <c r="B88" s="2340"/>
      <c r="D88" s="2327"/>
      <c r="E88" s="2346" t="s">
        <v>2648</v>
      </c>
      <c r="F88" s="2347" t="s">
        <v>2448</v>
      </c>
      <c r="G88" s="2348">
        <v>2</v>
      </c>
      <c r="H88" s="2348">
        <v>2</v>
      </c>
      <c r="I88" s="2309"/>
      <c r="J88" s="2309"/>
      <c r="K88" s="2335"/>
      <c r="N88" s="2350"/>
    </row>
    <row r="89" spans="1:14" s="2336" customFormat="1" ht="16.5">
      <c r="A89" s="2340" t="e">
        <v>#N/A</v>
      </c>
      <c r="B89" s="2340"/>
      <c r="D89" s="2359"/>
      <c r="E89" s="2346" t="s">
        <v>4951</v>
      </c>
      <c r="F89" s="2347" t="s">
        <v>2448</v>
      </c>
      <c r="G89" s="2348">
        <v>1</v>
      </c>
      <c r="H89" s="2348">
        <v>1</v>
      </c>
      <c r="I89" s="2309"/>
      <c r="J89" s="2309"/>
      <c r="K89" s="2335"/>
      <c r="N89" s="2350"/>
    </row>
    <row r="90" spans="1:14" s="2336" customFormat="1" ht="16.5">
      <c r="A90" s="2340" t="e">
        <v>#N/A</v>
      </c>
      <c r="B90" s="2340"/>
      <c r="C90" s="2340" t="s">
        <v>4751</v>
      </c>
      <c r="D90" s="2327">
        <v>15</v>
      </c>
      <c r="E90" s="2449" t="s">
        <v>4952</v>
      </c>
      <c r="F90" s="2327" t="s">
        <v>2394</v>
      </c>
      <c r="G90" s="2313">
        <v>1</v>
      </c>
      <c r="H90" s="2313">
        <v>1</v>
      </c>
      <c r="I90" s="2309"/>
      <c r="J90" s="2309"/>
      <c r="K90" s="2335"/>
      <c r="N90" s="2350"/>
    </row>
    <row r="91" spans="1:14" s="2336" customFormat="1" ht="16.5">
      <c r="A91" s="2340" t="s">
        <v>4577</v>
      </c>
      <c r="B91" s="2340"/>
      <c r="D91" s="2327"/>
      <c r="E91" s="2346" t="s">
        <v>4953</v>
      </c>
      <c r="F91" s="2347" t="s">
        <v>2601</v>
      </c>
      <c r="G91" s="2317">
        <v>1</v>
      </c>
      <c r="H91" s="2317">
        <v>1</v>
      </c>
      <c r="I91" s="2309"/>
      <c r="J91" s="2309"/>
      <c r="K91" s="2335"/>
      <c r="N91" s="2350"/>
    </row>
    <row r="92" spans="1:14" s="2336" customFormat="1" ht="16.5">
      <c r="A92" s="2340" t="s">
        <v>4776</v>
      </c>
      <c r="B92" s="2340"/>
      <c r="D92" s="2327"/>
      <c r="E92" s="2346" t="s">
        <v>4954</v>
      </c>
      <c r="F92" s="2347" t="s">
        <v>2601</v>
      </c>
      <c r="G92" s="2348">
        <v>1</v>
      </c>
      <c r="H92" s="2348">
        <v>1</v>
      </c>
      <c r="I92" s="2309"/>
      <c r="J92" s="2309"/>
      <c r="K92" s="2335"/>
      <c r="N92" s="2350"/>
    </row>
    <row r="93" spans="1:14" s="2336" customFormat="1" ht="16.5">
      <c r="A93" s="2340" t="s">
        <v>1085</v>
      </c>
      <c r="B93" s="2340"/>
      <c r="D93" s="2327"/>
      <c r="E93" s="2346" t="s">
        <v>2663</v>
      </c>
      <c r="F93" s="2347" t="s">
        <v>2448</v>
      </c>
      <c r="G93" s="2348">
        <v>2</v>
      </c>
      <c r="H93" s="2348">
        <v>2</v>
      </c>
      <c r="I93" s="2309"/>
      <c r="J93" s="2309"/>
      <c r="K93" s="2335"/>
      <c r="N93" s="2350"/>
    </row>
    <row r="94" spans="1:14" s="2336" customFormat="1" ht="16.5">
      <c r="A94" s="2340" t="s">
        <v>804</v>
      </c>
      <c r="B94" s="2340"/>
      <c r="D94" s="2327"/>
      <c r="E94" s="2346" t="s">
        <v>2651</v>
      </c>
      <c r="F94" s="2347" t="s">
        <v>2448</v>
      </c>
      <c r="G94" s="2348">
        <v>1</v>
      </c>
      <c r="H94" s="2348">
        <v>1</v>
      </c>
      <c r="I94" s="2309"/>
      <c r="J94" s="2309"/>
      <c r="K94" s="2335"/>
      <c r="N94" s="2350"/>
    </row>
    <row r="95" spans="1:14" s="2336" customFormat="1" ht="16.5">
      <c r="A95" s="2340" t="e">
        <v>#N/A</v>
      </c>
      <c r="B95" s="2340"/>
      <c r="D95" s="2327"/>
      <c r="E95" s="2346" t="s">
        <v>4955</v>
      </c>
      <c r="F95" s="2347" t="s">
        <v>2448</v>
      </c>
      <c r="G95" s="2348">
        <v>1</v>
      </c>
      <c r="H95" s="2348">
        <v>1</v>
      </c>
      <c r="I95" s="2309"/>
      <c r="J95" s="2309"/>
      <c r="K95" s="2335"/>
      <c r="N95" s="2350"/>
    </row>
    <row r="96" spans="1:14" s="2336" customFormat="1" ht="16.5">
      <c r="A96" s="2340" t="e">
        <v>#N/A</v>
      </c>
      <c r="B96" s="2340"/>
      <c r="C96" s="2340" t="e">
        <f>VLOOKUP(E96,DG!C:J,8,0)</f>
        <v>#N/A</v>
      </c>
      <c r="D96" s="2327" t="s">
        <v>1903</v>
      </c>
      <c r="E96" s="2449" t="s">
        <v>4956</v>
      </c>
      <c r="F96" s="2347"/>
      <c r="G96" s="2348"/>
      <c r="H96" s="2348"/>
      <c r="I96" s="2309"/>
      <c r="J96" s="2309"/>
      <c r="K96" s="2335"/>
      <c r="N96" s="2350"/>
    </row>
    <row r="97" spans="1:14" s="2336" customFormat="1" ht="16.5">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ht="16.5">
      <c r="A98" s="2340" t="s">
        <v>360</v>
      </c>
      <c r="B98" s="2340"/>
      <c r="D98" s="2359"/>
      <c r="E98" s="2346" t="s">
        <v>4958</v>
      </c>
      <c r="F98" s="2347" t="s">
        <v>2541</v>
      </c>
      <c r="G98" s="2348">
        <v>3716</v>
      </c>
      <c r="H98" s="2348">
        <v>3716</v>
      </c>
      <c r="I98" s="2309"/>
      <c r="J98" s="2309"/>
      <c r="K98" s="2335"/>
      <c r="N98" s="2350"/>
    </row>
    <row r="99" spans="1:14" s="2336" customFormat="1" ht="16.5">
      <c r="A99" s="2340" t="s">
        <v>699</v>
      </c>
      <c r="B99" s="2340"/>
      <c r="D99" s="2327"/>
      <c r="E99" s="2346" t="s">
        <v>4959</v>
      </c>
      <c r="F99" s="2347" t="s">
        <v>2541</v>
      </c>
      <c r="G99" s="2348">
        <v>12</v>
      </c>
      <c r="H99" s="2348">
        <v>12</v>
      </c>
      <c r="I99" s="2309"/>
      <c r="J99" s="2309"/>
      <c r="K99" s="2335"/>
      <c r="N99" s="2350"/>
    </row>
    <row r="100" spans="1:14" s="2336" customFormat="1" ht="16.5">
      <c r="A100" s="2340" t="s">
        <v>3</v>
      </c>
      <c r="B100" s="2340"/>
      <c r="D100" s="2327"/>
      <c r="E100" s="2346" t="s">
        <v>3532</v>
      </c>
      <c r="F100" s="2347" t="s">
        <v>2541</v>
      </c>
      <c r="G100" s="2348">
        <v>490</v>
      </c>
      <c r="H100" s="2348">
        <v>490</v>
      </c>
      <c r="I100" s="2309"/>
      <c r="J100" s="2309"/>
      <c r="K100" s="2335"/>
      <c r="N100" s="2350"/>
    </row>
    <row r="101" spans="1:14" s="2336" customFormat="1" ht="16.5">
      <c r="A101" s="2340" t="e">
        <v>#N/A</v>
      </c>
      <c r="B101" s="2340"/>
      <c r="C101" s="2340" t="s">
        <v>2508</v>
      </c>
      <c r="D101" s="2327">
        <v>17</v>
      </c>
      <c r="E101" s="2449" t="s">
        <v>2542</v>
      </c>
      <c r="F101" s="2327" t="s">
        <v>2448</v>
      </c>
      <c r="G101" s="2348">
        <v>27</v>
      </c>
      <c r="H101" s="2348">
        <v>27</v>
      </c>
      <c r="I101" s="2309"/>
      <c r="J101" s="2309"/>
      <c r="K101" s="2335"/>
      <c r="N101" s="2350"/>
    </row>
    <row r="102" spans="1:14" s="2336" customFormat="1" ht="16.5">
      <c r="A102" s="2340" t="s">
        <v>1915</v>
      </c>
      <c r="B102" s="2340"/>
      <c r="D102" s="2327"/>
      <c r="E102" s="2346" t="s">
        <v>2951</v>
      </c>
      <c r="F102" s="2347" t="s">
        <v>2448</v>
      </c>
      <c r="G102" s="2348">
        <v>27</v>
      </c>
      <c r="H102" s="2348">
        <v>27</v>
      </c>
      <c r="I102" s="2309"/>
      <c r="J102" s="2309"/>
      <c r="K102" s="2335"/>
      <c r="N102" s="2350"/>
    </row>
    <row r="103" spans="1:14" s="2336" customFormat="1" ht="16.5">
      <c r="A103" s="2340" t="s">
        <v>1615</v>
      </c>
      <c r="B103" s="2340"/>
      <c r="D103" s="2327"/>
      <c r="E103" s="2346" t="s">
        <v>2660</v>
      </c>
      <c r="F103" s="2347" t="s">
        <v>2448</v>
      </c>
      <c r="G103" s="2348">
        <v>27</v>
      </c>
      <c r="H103" s="2348">
        <v>27</v>
      </c>
      <c r="I103" s="2309"/>
      <c r="J103" s="2309"/>
      <c r="K103" s="2335"/>
      <c r="N103" s="2350"/>
    </row>
    <row r="104" spans="1:14" s="2336" customFormat="1" ht="16.5">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ht="16.5">
      <c r="A105" s="2340" t="s">
        <v>5176</v>
      </c>
      <c r="B105" s="2340"/>
      <c r="D105" s="2327"/>
      <c r="E105" s="2346" t="s">
        <v>4960</v>
      </c>
      <c r="F105" s="2347" t="s">
        <v>2566</v>
      </c>
      <c r="G105" s="2348">
        <v>89</v>
      </c>
      <c r="H105" s="2348">
        <v>89</v>
      </c>
      <c r="I105" s="2309"/>
      <c r="J105" s="2309"/>
      <c r="K105" s="2335"/>
      <c r="N105" s="2350"/>
    </row>
    <row r="106" spans="1:14" s="2336" customFormat="1" ht="16.5">
      <c r="A106" s="2340" t="s">
        <v>5177</v>
      </c>
      <c r="B106" s="2340"/>
      <c r="D106" s="2327"/>
      <c r="E106" s="2346" t="s">
        <v>4961</v>
      </c>
      <c r="F106" s="2347" t="s">
        <v>2566</v>
      </c>
      <c r="G106" s="2348">
        <v>89</v>
      </c>
      <c r="H106" s="2348">
        <v>89</v>
      </c>
      <c r="I106" s="2309"/>
      <c r="J106" s="2309"/>
      <c r="K106" s="2335"/>
      <c r="N106" s="2350"/>
    </row>
    <row r="107" spans="1:14" s="2336" customFormat="1" ht="16.5">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ht="16.5">
      <c r="A108" s="2340" t="s">
        <v>1031</v>
      </c>
      <c r="B108" s="2340"/>
      <c r="D108" s="2327"/>
      <c r="E108" s="2346" t="s">
        <v>2964</v>
      </c>
      <c r="F108" s="2347" t="s">
        <v>2521</v>
      </c>
      <c r="G108" s="2348">
        <v>26</v>
      </c>
      <c r="H108" s="2348">
        <v>26</v>
      </c>
      <c r="I108" s="2309"/>
      <c r="J108" s="2309"/>
      <c r="K108" s="2335"/>
      <c r="N108" s="2350"/>
    </row>
    <row r="109" spans="1:14" s="2336" customFormat="1" ht="16.5">
      <c r="A109" s="2340" t="s">
        <v>1491</v>
      </c>
      <c r="B109" s="2340"/>
      <c r="D109" s="2327"/>
      <c r="E109" s="2346" t="s">
        <v>2932</v>
      </c>
      <c r="F109" s="2347" t="s">
        <v>2566</v>
      </c>
      <c r="G109" s="2348">
        <v>52</v>
      </c>
      <c r="H109" s="2348">
        <v>52</v>
      </c>
      <c r="I109" s="2309"/>
      <c r="J109" s="2309"/>
      <c r="K109" s="2335"/>
      <c r="N109" s="2350"/>
    </row>
    <row r="110" spans="1:14" s="2336" customFormat="1" ht="16.5">
      <c r="A110" s="2340" t="s">
        <v>544</v>
      </c>
      <c r="B110" s="2340"/>
      <c r="D110" s="2327"/>
      <c r="E110" s="2346" t="s">
        <v>4963</v>
      </c>
      <c r="F110" s="2347" t="s">
        <v>2448</v>
      </c>
      <c r="G110" s="2348">
        <v>26</v>
      </c>
      <c r="H110" s="2348">
        <v>26</v>
      </c>
      <c r="I110" s="2309"/>
      <c r="J110" s="2309"/>
      <c r="K110" s="2335"/>
      <c r="N110" s="2350"/>
    </row>
    <row r="111" spans="1:14" s="2336" customFormat="1" ht="16.5">
      <c r="A111" s="2340" t="s">
        <v>4757</v>
      </c>
      <c r="B111" s="2340"/>
      <c r="D111" s="2327"/>
      <c r="E111" s="2346" t="s">
        <v>4964</v>
      </c>
      <c r="F111" s="2347" t="s">
        <v>4965</v>
      </c>
      <c r="G111" s="2348">
        <v>90</v>
      </c>
      <c r="H111" s="2348">
        <v>90</v>
      </c>
      <c r="I111" s="2309"/>
      <c r="J111" s="2309"/>
      <c r="K111" s="2335"/>
      <c r="N111" s="2350"/>
    </row>
    <row r="112" spans="1:14" s="2336" customFormat="1" ht="16.5">
      <c r="A112" s="2340" t="s">
        <v>4756</v>
      </c>
      <c r="B112" s="2340"/>
      <c r="D112" s="2327"/>
      <c r="E112" s="2346" t="s">
        <v>4966</v>
      </c>
      <c r="F112" s="2347" t="s">
        <v>4965</v>
      </c>
      <c r="G112" s="2348">
        <v>6</v>
      </c>
      <c r="H112" s="2348">
        <v>6</v>
      </c>
      <c r="I112" s="2309"/>
      <c r="J112" s="2309"/>
      <c r="K112" s="2335"/>
      <c r="N112" s="2350"/>
    </row>
    <row r="113" spans="1:14" s="2336" customFormat="1" ht="16.5">
      <c r="A113" s="2340" t="s">
        <v>1584</v>
      </c>
      <c r="B113" s="2340"/>
      <c r="D113" s="2327"/>
      <c r="E113" s="2346" t="s">
        <v>2892</v>
      </c>
      <c r="F113" s="2347" t="s">
        <v>2566</v>
      </c>
      <c r="G113" s="2348">
        <v>10</v>
      </c>
      <c r="H113" s="2348">
        <v>10</v>
      </c>
      <c r="I113" s="2309"/>
      <c r="J113" s="2309"/>
      <c r="K113" s="2335"/>
      <c r="N113" s="2350"/>
    </row>
    <row r="114" spans="1:14" s="2336" customFormat="1" ht="16.5">
      <c r="A114" s="2340" t="s">
        <v>4350</v>
      </c>
      <c r="B114" s="2340"/>
      <c r="D114" s="2327"/>
      <c r="E114" s="2346" t="s">
        <v>4967</v>
      </c>
      <c r="F114" s="2347" t="s">
        <v>2566</v>
      </c>
      <c r="G114" s="2348">
        <v>150</v>
      </c>
      <c r="H114" s="2348">
        <v>150</v>
      </c>
      <c r="I114" s="2309"/>
      <c r="J114" s="2309"/>
      <c r="K114" s="2335"/>
      <c r="N114" s="2350"/>
    </row>
    <row r="115" spans="1:14" s="2336" customFormat="1" ht="16.5">
      <c r="A115" s="2340" t="s">
        <v>4716</v>
      </c>
      <c r="B115" s="2340"/>
      <c r="D115" s="2327"/>
      <c r="E115" s="2346" t="s">
        <v>5178</v>
      </c>
      <c r="F115" s="2347" t="s">
        <v>2541</v>
      </c>
      <c r="G115" s="2348">
        <v>3</v>
      </c>
      <c r="H115" s="2348">
        <v>3</v>
      </c>
      <c r="I115" s="2309"/>
      <c r="J115" s="2309"/>
      <c r="K115" s="2335"/>
      <c r="N115" s="2350"/>
    </row>
    <row r="116" spans="1:14" s="2336" customFormat="1" ht="16.5">
      <c r="A116" s="2340" t="s">
        <v>1484</v>
      </c>
      <c r="B116" s="2340"/>
      <c r="D116" s="2327"/>
      <c r="E116" s="2346" t="s">
        <v>3815</v>
      </c>
      <c r="F116" s="2347" t="s">
        <v>2566</v>
      </c>
      <c r="G116" s="2348">
        <v>10</v>
      </c>
      <c r="H116" s="2348">
        <v>10</v>
      </c>
      <c r="I116" s="2309"/>
      <c r="J116" s="2309"/>
      <c r="K116" s="2335"/>
      <c r="N116" s="2350"/>
    </row>
    <row r="117" spans="1:14" s="2336" customFormat="1" ht="16.5">
      <c r="A117" s="2340" t="s">
        <v>1482</v>
      </c>
      <c r="B117" s="2340"/>
      <c r="D117" s="2327"/>
      <c r="E117" s="2346" t="s">
        <v>4365</v>
      </c>
      <c r="F117" s="2347" t="s">
        <v>2566</v>
      </c>
      <c r="G117" s="2348">
        <v>10</v>
      </c>
      <c r="H117" s="2348">
        <v>10</v>
      </c>
      <c r="I117" s="2309"/>
      <c r="J117" s="2309"/>
      <c r="K117" s="2335"/>
      <c r="N117" s="2350"/>
    </row>
    <row r="118" spans="1:14" s="2336" customFormat="1" ht="16.5">
      <c r="A118" s="2340" t="s">
        <v>4717</v>
      </c>
      <c r="B118" s="2340"/>
      <c r="D118" s="2327"/>
      <c r="E118" s="2346" t="s">
        <v>4969</v>
      </c>
      <c r="F118" s="2347" t="s">
        <v>2566</v>
      </c>
      <c r="G118" s="2348">
        <v>13</v>
      </c>
      <c r="H118" s="2348">
        <v>13</v>
      </c>
      <c r="I118" s="2309"/>
      <c r="J118" s="2309"/>
      <c r="K118" s="2335"/>
      <c r="N118" s="2350"/>
    </row>
    <row r="119" spans="1:14" s="2336" customFormat="1" ht="16.5">
      <c r="A119" s="2340" t="s">
        <v>236</v>
      </c>
      <c r="B119" s="2340"/>
      <c r="D119" s="2327"/>
      <c r="E119" s="2346" t="s">
        <v>2901</v>
      </c>
      <c r="F119" s="2347" t="s">
        <v>2566</v>
      </c>
      <c r="G119" s="2348">
        <v>3</v>
      </c>
      <c r="H119" s="2348">
        <v>3</v>
      </c>
      <c r="I119" s="2309"/>
      <c r="J119" s="2309"/>
      <c r="K119" s="2335"/>
      <c r="N119" s="2350"/>
    </row>
    <row r="120" spans="1:14" s="2336" customFormat="1" ht="16.5">
      <c r="A120" s="2340" t="s">
        <v>1051</v>
      </c>
      <c r="B120" s="2340"/>
      <c r="D120" s="2327"/>
      <c r="E120" s="2346" t="s">
        <v>2902</v>
      </c>
      <c r="F120" s="2347" t="s">
        <v>2566</v>
      </c>
      <c r="G120" s="2348">
        <v>3</v>
      </c>
      <c r="H120" s="2348">
        <v>3</v>
      </c>
      <c r="I120" s="2309"/>
      <c r="J120" s="2309"/>
      <c r="K120" s="2335"/>
      <c r="N120" s="2350"/>
    </row>
    <row r="121" spans="1:14" s="2336" customFormat="1" ht="16.5">
      <c r="A121" s="2340" t="s">
        <v>1492</v>
      </c>
      <c r="B121" s="2340"/>
      <c r="D121" s="2327"/>
      <c r="E121" s="2346" t="s">
        <v>2943</v>
      </c>
      <c r="F121" s="2347" t="s">
        <v>2566</v>
      </c>
      <c r="G121" s="2348">
        <v>1</v>
      </c>
      <c r="H121" s="2348">
        <v>1</v>
      </c>
      <c r="I121" s="2309"/>
      <c r="J121" s="2309"/>
      <c r="K121" s="2335"/>
      <c r="N121" s="2350"/>
    </row>
    <row r="122" spans="1:14" s="2336" customFormat="1" ht="16.5">
      <c r="A122" s="2340" t="s">
        <v>432</v>
      </c>
      <c r="B122" s="2340"/>
      <c r="D122" s="2327"/>
      <c r="E122" s="2346" t="s">
        <v>2945</v>
      </c>
      <c r="F122" s="2360" t="s">
        <v>2566</v>
      </c>
      <c r="G122" s="2348">
        <v>12</v>
      </c>
      <c r="H122" s="2348">
        <v>12</v>
      </c>
      <c r="I122" s="2309"/>
      <c r="J122" s="2309"/>
      <c r="K122" s="2335"/>
      <c r="N122" s="2350"/>
    </row>
    <row r="123" spans="1:14" s="2336" customFormat="1" ht="30">
      <c r="A123" s="2340" t="s">
        <v>5179</v>
      </c>
      <c r="B123" s="2340"/>
      <c r="D123" s="2327"/>
      <c r="E123" s="2346" t="s">
        <v>4970</v>
      </c>
      <c r="F123" s="2347" t="s">
        <v>2448</v>
      </c>
      <c r="G123" s="2348">
        <v>6</v>
      </c>
      <c r="H123" s="2348">
        <v>6</v>
      </c>
      <c r="I123" s="2309"/>
      <c r="J123" s="2309"/>
      <c r="K123" s="2335"/>
      <c r="N123" s="2350"/>
    </row>
    <row r="124" spans="1:14" s="2336" customFormat="1" ht="30">
      <c r="A124" s="2340" t="s">
        <v>5180</v>
      </c>
      <c r="B124" s="2340"/>
      <c r="D124" s="2327"/>
      <c r="E124" s="2346" t="s">
        <v>4971</v>
      </c>
      <c r="F124" s="2347" t="s">
        <v>2448</v>
      </c>
      <c r="G124" s="2348">
        <v>6</v>
      </c>
      <c r="H124" s="2348">
        <v>6</v>
      </c>
      <c r="I124" s="2309"/>
      <c r="J124" s="2309"/>
      <c r="K124" s="2335"/>
      <c r="N124" s="2350"/>
    </row>
    <row r="125" spans="1:14" s="2336" customFormat="1" ht="30">
      <c r="A125" s="2340" t="s">
        <v>5181</v>
      </c>
      <c r="B125" s="2340"/>
      <c r="D125" s="2327"/>
      <c r="E125" s="2346" t="s">
        <v>4972</v>
      </c>
      <c r="F125" s="2347" t="s">
        <v>2448</v>
      </c>
      <c r="G125" s="2348">
        <v>6</v>
      </c>
      <c r="H125" s="2348">
        <v>6</v>
      </c>
      <c r="I125" s="2309"/>
      <c r="J125" s="2309"/>
      <c r="K125" s="2335"/>
      <c r="N125" s="2350"/>
    </row>
    <row r="126" spans="1:14" s="2336" customFormat="1" ht="16.5">
      <c r="A126" s="2340" t="s">
        <v>700</v>
      </c>
      <c r="B126" s="2340"/>
      <c r="D126" s="2327"/>
      <c r="E126" s="2346" t="s">
        <v>4973</v>
      </c>
      <c r="F126" s="2347" t="s">
        <v>2566</v>
      </c>
      <c r="G126" s="2348">
        <v>14</v>
      </c>
      <c r="H126" s="2348">
        <v>14</v>
      </c>
      <c r="I126" s="2309"/>
      <c r="J126" s="2309"/>
      <c r="K126" s="2335"/>
      <c r="N126" s="2350"/>
    </row>
    <row r="127" spans="1:14" s="2336" customFormat="1" ht="30">
      <c r="A127" s="2340" t="e">
        <v>#N/A</v>
      </c>
      <c r="B127" s="2340"/>
      <c r="D127" s="2327"/>
      <c r="E127" s="2346" t="s">
        <v>4974</v>
      </c>
      <c r="F127" s="2347" t="s">
        <v>2044</v>
      </c>
      <c r="G127" s="2348">
        <v>3.6440000000000001</v>
      </c>
      <c r="H127" s="2348">
        <v>3.6440000000000001</v>
      </c>
      <c r="I127" s="2309"/>
      <c r="J127" s="2309"/>
      <c r="K127" s="2335"/>
      <c r="N127" s="2350"/>
    </row>
    <row r="128" spans="1:14" s="2336" customFormat="1" ht="16.5">
      <c r="A128" s="2340" t="s">
        <v>347</v>
      </c>
      <c r="B128" s="2340"/>
      <c r="D128" s="2327"/>
      <c r="E128" s="2346" t="s">
        <v>3294</v>
      </c>
      <c r="F128" s="2347" t="s">
        <v>2448</v>
      </c>
      <c r="G128" s="2348">
        <v>89</v>
      </c>
      <c r="H128" s="2348">
        <v>89</v>
      </c>
      <c r="I128" s="2309"/>
      <c r="J128" s="2309"/>
      <c r="K128" s="2335"/>
      <c r="N128" s="2350"/>
    </row>
    <row r="129" spans="1:14" s="2336" customFormat="1" ht="16.5">
      <c r="A129" s="2340" t="s">
        <v>1512</v>
      </c>
      <c r="B129" s="2340"/>
      <c r="D129" s="2327"/>
      <c r="E129" s="2346" t="s">
        <v>3299</v>
      </c>
      <c r="F129" s="2347" t="s">
        <v>2521</v>
      </c>
      <c r="G129" s="2348">
        <v>26</v>
      </c>
      <c r="H129" s="2348">
        <v>26</v>
      </c>
      <c r="I129" s="2309"/>
      <c r="J129" s="2309"/>
      <c r="K129" s="2335"/>
      <c r="N129" s="2350"/>
    </row>
    <row r="130" spans="1:14" s="2336" customFormat="1" ht="16.5">
      <c r="A130" s="2340" t="s">
        <v>351</v>
      </c>
      <c r="B130" s="2340"/>
      <c r="D130" s="2327"/>
      <c r="E130" s="2346" t="s">
        <v>3301</v>
      </c>
      <c r="F130" s="2347" t="s">
        <v>2448</v>
      </c>
      <c r="G130" s="2348">
        <v>27</v>
      </c>
      <c r="H130" s="2348">
        <v>27</v>
      </c>
      <c r="I130" s="2309"/>
      <c r="J130" s="2309"/>
      <c r="K130" s="2335"/>
      <c r="N130" s="2350"/>
    </row>
    <row r="131" spans="1:14" s="2336" customFormat="1" ht="28.5">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ht="16.5">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ht="16.5">
      <c r="A133" s="2340" t="s">
        <v>5173</v>
      </c>
      <c r="B133" s="2340"/>
      <c r="C133" s="2340" t="s">
        <v>5173</v>
      </c>
      <c r="D133" s="2327"/>
      <c r="E133" s="2346" t="s">
        <v>4976</v>
      </c>
      <c r="F133" s="2347" t="s">
        <v>2541</v>
      </c>
      <c r="G133" s="2348">
        <v>61</v>
      </c>
      <c r="H133" s="2348">
        <v>61</v>
      </c>
      <c r="I133" s="2309"/>
      <c r="J133" s="2309"/>
      <c r="K133" s="2335"/>
      <c r="N133" s="2350"/>
    </row>
    <row r="134" spans="1:14" s="2336" customFormat="1" ht="16.5">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ht="16.5">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ht="16.5">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ht="16.5">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ht="16.5">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ht="16.5">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ht="16.5">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ht="16.5">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ht="16.5">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6.5">
      <c r="A143" s="2340" t="e">
        <v>#N/A</v>
      </c>
      <c r="B143" s="2340"/>
      <c r="C143" s="2340" t="s">
        <v>4170</v>
      </c>
      <c r="D143" s="2327">
        <v>21</v>
      </c>
      <c r="E143" s="2361" t="s">
        <v>4980</v>
      </c>
      <c r="F143" s="2332" t="s">
        <v>2448</v>
      </c>
      <c r="G143" s="2362">
        <v>1</v>
      </c>
      <c r="H143" s="2362">
        <v>1</v>
      </c>
      <c r="I143" s="2309"/>
      <c r="J143" s="2309"/>
      <c r="K143" s="2335"/>
      <c r="N143" s="2350"/>
    </row>
    <row r="144" spans="1:14" s="2336" customFormat="1" ht="16.5">
      <c r="A144" s="2340" t="s">
        <v>4170</v>
      </c>
      <c r="B144" s="2340"/>
      <c r="D144" s="2327"/>
      <c r="E144" s="2346" t="s">
        <v>4981</v>
      </c>
      <c r="F144" s="2347" t="s">
        <v>2566</v>
      </c>
      <c r="G144" s="2313">
        <v>1</v>
      </c>
      <c r="H144" s="2313">
        <v>1</v>
      </c>
      <c r="I144" s="2309"/>
      <c r="J144" s="2309"/>
      <c r="K144" s="2335"/>
      <c r="N144" s="2350"/>
    </row>
    <row r="145" spans="1:14" s="2336" customFormat="1" ht="16.5">
      <c r="A145" s="2340" t="s">
        <v>1305</v>
      </c>
      <c r="B145" s="2340"/>
      <c r="D145" s="2327"/>
      <c r="E145" s="2346" t="s">
        <v>3485</v>
      </c>
      <c r="F145" s="2347" t="s">
        <v>2566</v>
      </c>
      <c r="G145" s="2363">
        <v>6</v>
      </c>
      <c r="H145" s="2363">
        <v>6</v>
      </c>
      <c r="I145" s="2309"/>
      <c r="J145" s="2309"/>
      <c r="K145" s="2335"/>
      <c r="N145" s="2350"/>
    </row>
    <row r="146" spans="1:14" s="2336" customFormat="1" ht="16.5">
      <c r="A146" s="2340" t="s">
        <v>94</v>
      </c>
      <c r="B146" s="2340"/>
      <c r="D146" s="2327"/>
      <c r="E146" s="2346" t="s">
        <v>3518</v>
      </c>
      <c r="F146" s="2347" t="s">
        <v>2566</v>
      </c>
      <c r="G146" s="2363">
        <v>6</v>
      </c>
      <c r="H146" s="2363">
        <v>6</v>
      </c>
      <c r="I146" s="2309"/>
      <c r="J146" s="2309"/>
      <c r="K146" s="2335"/>
      <c r="N146" s="2350"/>
    </row>
    <row r="147" spans="1:14" s="2336" customFormat="1" ht="16.5">
      <c r="A147" s="2340" t="s">
        <v>865</v>
      </c>
      <c r="B147" s="2340"/>
      <c r="D147" s="2327"/>
      <c r="E147" s="2346" t="s">
        <v>3239</v>
      </c>
      <c r="F147" s="2347" t="s">
        <v>2044</v>
      </c>
      <c r="G147" s="2348">
        <v>0.06</v>
      </c>
      <c r="H147" s="2348">
        <v>0.06</v>
      </c>
      <c r="I147" s="2309"/>
      <c r="J147" s="2309"/>
      <c r="K147" s="2335"/>
      <c r="N147" s="2350"/>
    </row>
    <row r="148" spans="1:14" s="2336" customFormat="1" ht="16.5">
      <c r="A148" s="2340" t="e">
        <v>#N/A</v>
      </c>
      <c r="B148" s="2340"/>
      <c r="D148" s="2327"/>
      <c r="E148" s="2346" t="s">
        <v>4982</v>
      </c>
      <c r="F148" s="2347" t="s">
        <v>2044</v>
      </c>
      <c r="G148" s="2318">
        <v>0.44</v>
      </c>
      <c r="H148" s="2318">
        <v>0.44</v>
      </c>
      <c r="I148" s="2309"/>
      <c r="J148" s="2309"/>
      <c r="K148" s="2335"/>
      <c r="N148" s="2350"/>
    </row>
    <row r="149" spans="1:14" s="2336" customFormat="1" ht="16.5">
      <c r="A149" s="2340" t="s">
        <v>1141</v>
      </c>
      <c r="B149" s="2340"/>
      <c r="C149" s="2340"/>
      <c r="D149" s="2327">
        <v>22</v>
      </c>
      <c r="E149" s="2339" t="s">
        <v>2580</v>
      </c>
      <c r="F149" s="2327"/>
      <c r="G149" s="2317"/>
      <c r="H149" s="2317"/>
      <c r="I149" s="2309"/>
      <c r="J149" s="2309"/>
      <c r="K149" s="2335"/>
      <c r="N149" s="2350"/>
    </row>
    <row r="150" spans="1:14" s="2336" customFormat="1" ht="16.5">
      <c r="A150" s="2340" t="e">
        <v>#N/A</v>
      </c>
      <c r="B150" s="2340"/>
      <c r="D150" s="2327"/>
      <c r="E150" s="2346" t="s">
        <v>95</v>
      </c>
      <c r="F150" s="2347" t="s">
        <v>2566</v>
      </c>
      <c r="G150" s="2317">
        <v>1</v>
      </c>
      <c r="H150" s="2317">
        <v>1</v>
      </c>
      <c r="I150" s="2309"/>
      <c r="J150" s="2309"/>
      <c r="K150" s="2335"/>
      <c r="N150" s="2350"/>
    </row>
    <row r="151" spans="1:14" s="2336" customFormat="1" ht="16.5">
      <c r="A151" s="2340" t="s">
        <v>1029</v>
      </c>
      <c r="B151" s="2340"/>
      <c r="D151" s="2327"/>
      <c r="E151" s="2346" t="s">
        <v>3447</v>
      </c>
      <c r="F151" s="2347" t="s">
        <v>2611</v>
      </c>
      <c r="G151" s="2364">
        <v>1</v>
      </c>
      <c r="H151" s="2364">
        <v>1</v>
      </c>
      <c r="I151" s="2309"/>
      <c r="J151" s="2309"/>
      <c r="K151" s="2335"/>
      <c r="N151" s="2350"/>
    </row>
    <row r="152" spans="1:14" s="2336" customFormat="1" ht="16.5">
      <c r="A152" s="2340" t="e">
        <v>#N/A</v>
      </c>
      <c r="B152" s="2340"/>
      <c r="C152" s="2340" t="e">
        <f>VLOOKUP(E152,DG!C:J,8,0)</f>
        <v>#N/A</v>
      </c>
      <c r="D152" s="2365">
        <v>23</v>
      </c>
      <c r="E152" s="2339" t="s">
        <v>4983</v>
      </c>
      <c r="F152" s="2366"/>
      <c r="G152" s="2364"/>
      <c r="H152" s="2364"/>
      <c r="I152" s="2309"/>
      <c r="J152" s="2309"/>
      <c r="K152" s="2335"/>
      <c r="N152" s="2350"/>
    </row>
    <row r="153" spans="1:14" s="2336" customFormat="1" ht="16.5">
      <c r="A153" s="2340" t="e">
        <v>#N/A</v>
      </c>
      <c r="B153" s="2340"/>
      <c r="D153" s="2365"/>
      <c r="E153" s="2346" t="s">
        <v>4984</v>
      </c>
      <c r="F153" s="2366" t="s">
        <v>2394</v>
      </c>
      <c r="G153" s="2367">
        <v>8</v>
      </c>
      <c r="H153" s="2367">
        <v>8</v>
      </c>
      <c r="I153" s="2309"/>
      <c r="J153" s="2309"/>
      <c r="K153" s="2335"/>
      <c r="N153" s="2350"/>
    </row>
    <row r="154" spans="1:14" s="2336" customFormat="1" ht="16.5">
      <c r="A154" s="2340" t="e">
        <v>#N/A</v>
      </c>
      <c r="B154" s="2340"/>
      <c r="D154" s="2365"/>
      <c r="E154" s="2346" t="s">
        <v>4985</v>
      </c>
      <c r="F154" s="2366" t="s">
        <v>3323</v>
      </c>
      <c r="G154" s="2367">
        <v>2</v>
      </c>
      <c r="H154" s="2367">
        <v>2</v>
      </c>
      <c r="I154" s="2309"/>
      <c r="J154" s="2309"/>
      <c r="K154" s="2335"/>
      <c r="N154" s="2350"/>
    </row>
    <row r="155" spans="1:14" s="2336" customFormat="1" ht="16.5">
      <c r="A155" s="2340" t="e">
        <v>#N/A</v>
      </c>
      <c r="B155" s="2340"/>
      <c r="D155" s="2365"/>
      <c r="E155" s="2346" t="s">
        <v>4137</v>
      </c>
      <c r="F155" s="2366" t="s">
        <v>2566</v>
      </c>
      <c r="G155" s="2367">
        <v>8</v>
      </c>
      <c r="H155" s="2367">
        <v>8</v>
      </c>
      <c r="I155" s="2309"/>
      <c r="J155" s="2309"/>
      <c r="K155" s="2335"/>
      <c r="N155" s="2350"/>
    </row>
    <row r="156" spans="1:14" s="2336" customFormat="1" ht="16.5">
      <c r="A156" s="2340" t="e">
        <v>#N/A</v>
      </c>
      <c r="B156" s="2340"/>
      <c r="D156" s="2365"/>
      <c r="E156" s="2346" t="s">
        <v>4986</v>
      </c>
      <c r="F156" s="2366" t="s">
        <v>2566</v>
      </c>
      <c r="G156" s="2367">
        <v>8</v>
      </c>
      <c r="H156" s="2367">
        <v>8</v>
      </c>
      <c r="I156" s="2309"/>
      <c r="J156" s="2309"/>
      <c r="K156" s="2335"/>
      <c r="N156" s="2350"/>
    </row>
    <row r="157" spans="1:14" s="2336" customFormat="1" ht="16.5">
      <c r="A157" s="2340" t="e">
        <v>#N/A</v>
      </c>
      <c r="B157" s="2340"/>
      <c r="D157" s="2365"/>
      <c r="E157" s="2346" t="s">
        <v>4987</v>
      </c>
      <c r="F157" s="2366" t="s">
        <v>3323</v>
      </c>
      <c r="G157" s="2367">
        <v>2</v>
      </c>
      <c r="H157" s="2367">
        <v>2</v>
      </c>
      <c r="I157" s="2309"/>
      <c r="J157" s="2309"/>
      <c r="K157" s="2335"/>
      <c r="N157" s="2350"/>
    </row>
    <row r="158" spans="1:14" s="2336" customFormat="1" ht="16.5">
      <c r="A158" s="2340" t="e">
        <v>#N/A</v>
      </c>
      <c r="B158" s="2340"/>
      <c r="D158" s="2365"/>
      <c r="E158" s="2346" t="s">
        <v>4988</v>
      </c>
      <c r="F158" s="2366" t="s">
        <v>3323</v>
      </c>
      <c r="G158" s="2367">
        <v>1</v>
      </c>
      <c r="H158" s="2367">
        <v>1</v>
      </c>
      <c r="I158" s="2309"/>
      <c r="J158" s="2309"/>
      <c r="K158" s="2335"/>
      <c r="N158" s="2350"/>
    </row>
    <row r="159" spans="1:14" s="2336" customFormat="1" ht="16.5">
      <c r="A159" s="2340" t="e">
        <v>#N/A</v>
      </c>
      <c r="B159" s="2340"/>
      <c r="D159" s="2365"/>
      <c r="E159" s="2346" t="s">
        <v>4989</v>
      </c>
      <c r="F159" s="2366" t="s">
        <v>2566</v>
      </c>
      <c r="G159" s="2368">
        <v>8</v>
      </c>
      <c r="H159" s="2368">
        <v>8</v>
      </c>
      <c r="I159" s="2309"/>
      <c r="J159" s="2309"/>
      <c r="K159" s="2335"/>
      <c r="N159" s="2350"/>
    </row>
    <row r="160" spans="1:14" s="2336" customFormat="1" ht="16.5">
      <c r="A160" s="2340" t="s">
        <v>328</v>
      </c>
      <c r="B160" s="2340"/>
      <c r="D160" s="2365"/>
      <c r="E160" s="2346" t="s">
        <v>3313</v>
      </c>
      <c r="F160" s="2366" t="s">
        <v>2566</v>
      </c>
      <c r="G160" s="2368">
        <v>8</v>
      </c>
      <c r="H160" s="2368">
        <v>8</v>
      </c>
      <c r="I160" s="2309"/>
      <c r="J160" s="2309"/>
      <c r="K160" s="2335"/>
      <c r="N160" s="2350"/>
    </row>
    <row r="161" spans="1:14" s="2336" customFormat="1" ht="16.5">
      <c r="A161" s="2340" t="e">
        <v>#N/A</v>
      </c>
      <c r="B161" s="2340"/>
      <c r="D161" s="2365"/>
      <c r="E161" s="2346" t="s">
        <v>4990</v>
      </c>
      <c r="F161" s="2366" t="s">
        <v>2394</v>
      </c>
      <c r="G161" s="2368">
        <v>3</v>
      </c>
      <c r="H161" s="2368">
        <v>3</v>
      </c>
      <c r="I161" s="2309"/>
      <c r="J161" s="2309"/>
      <c r="K161" s="2335"/>
      <c r="N161" s="2350"/>
    </row>
    <row r="162" spans="1:14" s="2336" customFormat="1" ht="16.5">
      <c r="A162" s="2340" t="e">
        <v>#N/A</v>
      </c>
      <c r="B162" s="2340"/>
      <c r="D162" s="2365"/>
      <c r="E162" s="2346" t="s">
        <v>4137</v>
      </c>
      <c r="F162" s="2366" t="s">
        <v>2566</v>
      </c>
      <c r="G162" s="2368">
        <v>4</v>
      </c>
      <c r="H162" s="2368">
        <v>4</v>
      </c>
      <c r="I162" s="2309"/>
      <c r="J162" s="2309"/>
      <c r="K162" s="2335"/>
      <c r="N162" s="2350"/>
    </row>
    <row r="163" spans="1:14" s="2336" customFormat="1" ht="16.5">
      <c r="A163" s="2340" t="e">
        <v>#N/A</v>
      </c>
      <c r="B163" s="2340"/>
      <c r="D163" s="2365"/>
      <c r="E163" s="2346" t="s">
        <v>4991</v>
      </c>
      <c r="F163" s="2366" t="s">
        <v>4992</v>
      </c>
      <c r="G163" s="2368">
        <v>18</v>
      </c>
      <c r="H163" s="2368">
        <v>18</v>
      </c>
      <c r="I163" s="2309"/>
      <c r="J163" s="2309"/>
      <c r="K163" s="2335"/>
      <c r="N163" s="2350"/>
    </row>
    <row r="164" spans="1:14" s="2336" customFormat="1" ht="16.5">
      <c r="A164" s="2340" t="e">
        <v>#N/A</v>
      </c>
      <c r="B164" s="2340"/>
      <c r="D164" s="2365"/>
      <c r="E164" s="2346" t="s">
        <v>4993</v>
      </c>
      <c r="F164" s="2366" t="s">
        <v>4992</v>
      </c>
      <c r="G164" s="2369">
        <v>18</v>
      </c>
      <c r="H164" s="2369">
        <v>18</v>
      </c>
      <c r="I164" s="2309"/>
      <c r="J164" s="2309"/>
      <c r="K164" s="2335"/>
      <c r="N164" s="2350"/>
    </row>
    <row r="165" spans="1:14" s="2336" customFormat="1" ht="16.5">
      <c r="A165" s="2340" t="e">
        <v>#N/A</v>
      </c>
      <c r="B165" s="2340"/>
      <c r="D165" s="2365"/>
      <c r="E165" s="2346" t="s">
        <v>4994</v>
      </c>
      <c r="F165" s="2366" t="s">
        <v>2394</v>
      </c>
      <c r="G165" s="2368">
        <v>9</v>
      </c>
      <c r="H165" s="2368">
        <v>9</v>
      </c>
      <c r="I165" s="2309"/>
      <c r="J165" s="2309"/>
      <c r="K165" s="2335"/>
      <c r="N165" s="2350"/>
    </row>
    <row r="166" spans="1:14" s="2336" customFormat="1" ht="16.5">
      <c r="A166" s="2340" t="e">
        <v>#N/A</v>
      </c>
      <c r="B166" s="2340"/>
      <c r="D166" s="2365"/>
      <c r="E166" s="2346" t="s">
        <v>4995</v>
      </c>
      <c r="F166" s="2366" t="s">
        <v>2044</v>
      </c>
      <c r="G166" s="2370">
        <v>4.7699999999999996</v>
      </c>
      <c r="H166" s="2370">
        <v>4.7699999999999996</v>
      </c>
      <c r="I166" s="2309"/>
      <c r="J166" s="2309"/>
      <c r="K166" s="2335"/>
      <c r="N166" s="2350"/>
    </row>
    <row r="167" spans="1:14" s="2336" customFormat="1" ht="16.5">
      <c r="A167" s="2340" t="e">
        <v>#N/A</v>
      </c>
      <c r="B167" s="2340"/>
      <c r="D167" s="2365"/>
      <c r="E167" s="2346" t="s">
        <v>4996</v>
      </c>
      <c r="F167" s="2366" t="s">
        <v>2394</v>
      </c>
      <c r="G167" s="2368">
        <v>1</v>
      </c>
      <c r="H167" s="2368">
        <v>1</v>
      </c>
      <c r="I167" s="2309"/>
      <c r="J167" s="2309"/>
      <c r="K167" s="2335"/>
      <c r="N167" s="2350"/>
    </row>
    <row r="168" spans="1:14" s="2336" customFormat="1" ht="16.5">
      <c r="A168" s="2340" t="e">
        <v>#N/A</v>
      </c>
      <c r="B168" s="2340"/>
      <c r="D168" s="2365"/>
      <c r="E168" s="2346" t="s">
        <v>4997</v>
      </c>
      <c r="F168" s="2366" t="s">
        <v>2842</v>
      </c>
      <c r="G168" s="2368">
        <v>19</v>
      </c>
      <c r="H168" s="2368">
        <v>19</v>
      </c>
      <c r="I168" s="2309"/>
      <c r="J168" s="2309"/>
      <c r="K168" s="2335"/>
      <c r="N168" s="2350"/>
    </row>
    <row r="169" spans="1:14" s="2336" customFormat="1" ht="16.5">
      <c r="A169" s="2340" t="e">
        <v>#N/A</v>
      </c>
      <c r="B169" s="2340"/>
      <c r="D169" s="2365"/>
      <c r="E169" s="2346" t="s">
        <v>4998</v>
      </c>
      <c r="F169" s="2366" t="s">
        <v>2842</v>
      </c>
      <c r="G169" s="2368">
        <v>15</v>
      </c>
      <c r="H169" s="2368">
        <v>15</v>
      </c>
      <c r="I169" s="2309"/>
      <c r="J169" s="2309"/>
      <c r="K169" s="2335"/>
      <c r="N169" s="2350"/>
    </row>
    <row r="170" spans="1:14" s="2336" customFormat="1" ht="16.5">
      <c r="A170" s="2340" t="e">
        <v>#N/A</v>
      </c>
      <c r="B170" s="2340"/>
      <c r="D170" s="2365"/>
      <c r="E170" s="2346" t="s">
        <v>4989</v>
      </c>
      <c r="F170" s="2366" t="s">
        <v>2566</v>
      </c>
      <c r="G170" s="2368">
        <v>4</v>
      </c>
      <c r="H170" s="2368">
        <v>4</v>
      </c>
      <c r="I170" s="2309"/>
      <c r="J170" s="2309"/>
      <c r="K170" s="2335"/>
      <c r="N170" s="2350"/>
    </row>
    <row r="171" spans="1:14" s="2336" customFormat="1" ht="16.5">
      <c r="A171" s="2340" t="e">
        <v>#N/A</v>
      </c>
      <c r="B171" s="2340"/>
      <c r="D171" s="2365"/>
      <c r="E171" s="2346" t="s">
        <v>4999</v>
      </c>
      <c r="F171" s="2366" t="s">
        <v>2044</v>
      </c>
      <c r="G171" s="2371">
        <v>1.2</v>
      </c>
      <c r="H171" s="2371">
        <v>1.2</v>
      </c>
      <c r="I171" s="2309"/>
      <c r="J171" s="2309"/>
      <c r="K171" s="2335"/>
      <c r="N171" s="2350"/>
    </row>
    <row r="172" spans="1:14" s="2336" customFormat="1" ht="16.5">
      <c r="A172" s="2340" t="e">
        <v>#N/A</v>
      </c>
      <c r="B172" s="2340"/>
      <c r="D172" s="2365"/>
      <c r="E172" s="2346" t="s">
        <v>5000</v>
      </c>
      <c r="F172" s="2366" t="s">
        <v>2044</v>
      </c>
      <c r="G172" s="2372">
        <v>1.1930000000000001</v>
      </c>
      <c r="H172" s="2372">
        <v>1.1930000000000001</v>
      </c>
      <c r="I172" s="2309"/>
      <c r="J172" s="2309"/>
      <c r="K172" s="2335"/>
      <c r="N172" s="2350"/>
    </row>
    <row r="173" spans="1:14" s="2336" customFormat="1" ht="16.5">
      <c r="A173" s="2340" t="e">
        <v>#N/A</v>
      </c>
      <c r="B173" s="2340"/>
      <c r="D173" s="2365"/>
      <c r="E173" s="2346" t="s">
        <v>5001</v>
      </c>
      <c r="F173" s="2366" t="s">
        <v>2842</v>
      </c>
      <c r="G173" s="2368">
        <v>5</v>
      </c>
      <c r="H173" s="2368">
        <v>5</v>
      </c>
      <c r="I173" s="2309"/>
      <c r="J173" s="2309"/>
      <c r="K173" s="2335"/>
      <c r="N173" s="2350"/>
    </row>
    <row r="174" spans="1:14" s="2336" customFormat="1" ht="16.5">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ht="16.5">
      <c r="A175" s="2340" t="e">
        <v>#N/A</v>
      </c>
      <c r="B175" s="2340"/>
      <c r="D175" s="2365"/>
      <c r="E175" s="2374" t="s">
        <v>2397</v>
      </c>
      <c r="F175" s="2366" t="s">
        <v>2394</v>
      </c>
      <c r="G175" s="2369">
        <v>4</v>
      </c>
      <c r="H175" s="2369">
        <v>4</v>
      </c>
      <c r="I175" s="2309"/>
      <c r="J175" s="2309"/>
      <c r="K175" s="2335"/>
      <c r="N175" s="2350"/>
    </row>
    <row r="176" spans="1:14" s="2336" customFormat="1" ht="16.5">
      <c r="A176" s="2340" t="e">
        <v>#N/A</v>
      </c>
      <c r="B176" s="2340"/>
      <c r="C176" s="2340" t="e">
        <f>VLOOKUP(E176,DG!C:J,8,0)</f>
        <v>#N/A</v>
      </c>
      <c r="D176" s="2365" t="s">
        <v>1906</v>
      </c>
      <c r="E176" s="2339" t="s">
        <v>5003</v>
      </c>
      <c r="F176" s="2366"/>
      <c r="G176" s="2369"/>
      <c r="H176" s="2369"/>
      <c r="I176" s="2309"/>
      <c r="J176" s="2309"/>
      <c r="K176" s="2335"/>
      <c r="N176" s="2350"/>
    </row>
    <row r="177" spans="1:14" s="2336" customFormat="1" ht="16.5">
      <c r="A177" s="2340" t="e">
        <v>#N/A</v>
      </c>
      <c r="B177" s="2340"/>
      <c r="C177" s="2340" t="e">
        <f>VLOOKUP(E177,DG!C:J,8,0)</f>
        <v>#N/A</v>
      </c>
      <c r="D177" s="2365">
        <v>25</v>
      </c>
      <c r="E177" s="2373" t="s">
        <v>5004</v>
      </c>
      <c r="F177" s="2366"/>
      <c r="G177" s="2368"/>
      <c r="H177" s="2368"/>
      <c r="I177" s="2309"/>
      <c r="J177" s="2309"/>
      <c r="K177" s="2335"/>
      <c r="N177" s="2350"/>
    </row>
    <row r="178" spans="1:14" s="2336" customFormat="1" ht="16.5">
      <c r="A178" s="2340" t="s">
        <v>943</v>
      </c>
      <c r="B178" s="2340"/>
      <c r="D178" s="2365"/>
      <c r="E178" s="2374" t="s">
        <v>5005</v>
      </c>
      <c r="F178" s="2366" t="s">
        <v>5006</v>
      </c>
      <c r="G178" s="2368">
        <v>1</v>
      </c>
      <c r="H178" s="2368">
        <v>1</v>
      </c>
      <c r="I178" s="2309"/>
      <c r="J178" s="2309"/>
      <c r="K178" s="2335"/>
      <c r="N178" s="2350"/>
    </row>
    <row r="179" spans="1:14" s="2336" customFormat="1" ht="16.5">
      <c r="A179" s="2340" t="s">
        <v>760</v>
      </c>
      <c r="B179" s="2340"/>
      <c r="D179" s="2365"/>
      <c r="E179" s="2374" t="s">
        <v>5007</v>
      </c>
      <c r="F179" s="2366" t="s">
        <v>2566</v>
      </c>
      <c r="G179" s="2368">
        <v>1</v>
      </c>
      <c r="H179" s="2368">
        <v>1</v>
      </c>
      <c r="I179" s="2309"/>
      <c r="J179" s="2309"/>
      <c r="K179" s="2335"/>
      <c r="N179" s="2350"/>
    </row>
    <row r="180" spans="1:14" s="2336" customFormat="1" ht="16.5">
      <c r="A180" s="2340" t="e">
        <v>#N/A</v>
      </c>
      <c r="B180" s="2340"/>
      <c r="D180" s="2365"/>
      <c r="E180" s="2374" t="s">
        <v>5008</v>
      </c>
      <c r="F180" s="2366" t="s">
        <v>5006</v>
      </c>
      <c r="G180" s="2368">
        <v>1</v>
      </c>
      <c r="H180" s="2368">
        <v>1</v>
      </c>
      <c r="I180" s="2309"/>
      <c r="J180" s="2309"/>
      <c r="K180" s="2335"/>
      <c r="N180" s="2350"/>
    </row>
    <row r="181" spans="1:14" s="2336" customFormat="1" ht="16.5">
      <c r="A181" s="2340" t="s">
        <v>1660</v>
      </c>
      <c r="B181" s="2340"/>
      <c r="D181" s="2365"/>
      <c r="E181" s="2374" t="s">
        <v>5009</v>
      </c>
      <c r="F181" s="2366" t="s">
        <v>2394</v>
      </c>
      <c r="G181" s="2368">
        <v>1</v>
      </c>
      <c r="H181" s="2368">
        <v>1</v>
      </c>
      <c r="I181" s="2309"/>
      <c r="J181" s="2309"/>
      <c r="K181" s="2335"/>
      <c r="N181" s="2350"/>
    </row>
    <row r="182" spans="1:14" s="2336" customFormat="1" ht="16.5">
      <c r="A182" s="2340" t="e">
        <v>#N/A</v>
      </c>
      <c r="B182" s="2340"/>
      <c r="D182" s="2365"/>
      <c r="E182" s="2374" t="s">
        <v>5010</v>
      </c>
      <c r="F182" s="2366" t="s">
        <v>2394</v>
      </c>
      <c r="G182" s="2368">
        <v>1</v>
      </c>
      <c r="H182" s="2375">
        <v>0</v>
      </c>
      <c r="I182" s="2309"/>
      <c r="J182" s="2311">
        <v>1</v>
      </c>
      <c r="K182" s="2335"/>
      <c r="N182" s="2350"/>
    </row>
    <row r="183" spans="1:14" s="2336" customFormat="1" ht="16.5">
      <c r="A183" s="2340" t="s">
        <v>1378</v>
      </c>
      <c r="B183" s="2340"/>
      <c r="D183" s="2365"/>
      <c r="E183" s="2374" t="s">
        <v>5011</v>
      </c>
      <c r="F183" s="2366" t="s">
        <v>3468</v>
      </c>
      <c r="G183" s="2368">
        <v>1</v>
      </c>
      <c r="H183" s="2368">
        <v>1</v>
      </c>
      <c r="I183" s="2309"/>
      <c r="J183" s="2309"/>
      <c r="K183" s="2335"/>
      <c r="N183" s="2350"/>
    </row>
    <row r="184" spans="1:14" s="2336" customFormat="1" ht="16.5">
      <c r="A184" s="2340" t="e">
        <v>#N/A</v>
      </c>
      <c r="B184" s="2340"/>
      <c r="D184" s="2365"/>
      <c r="E184" s="2374" t="s">
        <v>5012</v>
      </c>
      <c r="F184" s="2366" t="s">
        <v>3468</v>
      </c>
      <c r="G184" s="2368">
        <v>1</v>
      </c>
      <c r="H184" s="2368">
        <v>1</v>
      </c>
      <c r="I184" s="2309"/>
      <c r="J184" s="2309"/>
      <c r="K184" s="2335"/>
      <c r="N184" s="2350"/>
    </row>
    <row r="185" spans="1:14" s="2336" customFormat="1" ht="16.5">
      <c r="A185" s="2340" t="s">
        <v>1565</v>
      </c>
      <c r="B185" s="2340"/>
      <c r="D185" s="2365"/>
      <c r="E185" s="2374" t="s">
        <v>5208</v>
      </c>
      <c r="F185" s="2366" t="s">
        <v>3468</v>
      </c>
      <c r="G185" s="2376">
        <v>1</v>
      </c>
      <c r="H185" s="2376">
        <v>1</v>
      </c>
      <c r="I185" s="2309"/>
      <c r="J185" s="2309"/>
      <c r="K185" s="2335"/>
      <c r="N185" s="2350"/>
    </row>
    <row r="186" spans="1:14" s="2336" customFormat="1" ht="16.5">
      <c r="A186" s="2340" t="e">
        <v>#N/A</v>
      </c>
      <c r="B186" s="2340"/>
      <c r="D186" s="2365"/>
      <c r="E186" s="2374" t="s">
        <v>5014</v>
      </c>
      <c r="F186" s="2366" t="s">
        <v>3468</v>
      </c>
      <c r="G186" s="2368">
        <v>1</v>
      </c>
      <c r="H186" s="2368">
        <v>1</v>
      </c>
      <c r="I186" s="2309"/>
      <c r="J186" s="2309"/>
      <c r="K186" s="2335"/>
      <c r="N186" s="2350"/>
    </row>
    <row r="187" spans="1:14" s="2336" customFormat="1" ht="16.5">
      <c r="A187" s="2340" t="e">
        <v>#N/A</v>
      </c>
      <c r="B187" s="2340"/>
      <c r="D187" s="2365"/>
      <c r="E187" s="2374" t="s">
        <v>5015</v>
      </c>
      <c r="F187" s="2366" t="s">
        <v>3468</v>
      </c>
      <c r="G187" s="2368">
        <v>2</v>
      </c>
      <c r="H187" s="2368">
        <v>2</v>
      </c>
      <c r="I187" s="2309"/>
      <c r="J187" s="2309"/>
      <c r="K187" s="2335"/>
      <c r="N187" s="2350"/>
    </row>
    <row r="188" spans="1:14" s="2336" customFormat="1" ht="16.5">
      <c r="A188" s="2340" t="e">
        <v>#N/A</v>
      </c>
      <c r="B188" s="2340"/>
      <c r="D188" s="2365"/>
      <c r="E188" s="2374" t="s">
        <v>5016</v>
      </c>
      <c r="F188" s="2366" t="s">
        <v>3468</v>
      </c>
      <c r="G188" s="2368">
        <v>2</v>
      </c>
      <c r="H188" s="2368">
        <v>2</v>
      </c>
      <c r="I188" s="2309"/>
      <c r="J188" s="2309"/>
      <c r="K188" s="2335"/>
      <c r="N188" s="2350"/>
    </row>
    <row r="189" spans="1:14" s="2336" customFormat="1" ht="16.5">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ht="16.5">
      <c r="A190" s="2340" t="e">
        <v>#N/A</v>
      </c>
      <c r="B190" s="2340"/>
      <c r="D190" s="2365"/>
      <c r="E190" s="2374" t="s">
        <v>5018</v>
      </c>
      <c r="F190" s="2366" t="s">
        <v>3468</v>
      </c>
      <c r="G190" s="2368">
        <v>1</v>
      </c>
      <c r="H190" s="2368">
        <v>1</v>
      </c>
      <c r="I190" s="2309"/>
      <c r="J190" s="2309"/>
      <c r="K190" s="2335"/>
      <c r="N190" s="2350"/>
    </row>
    <row r="191" spans="1:14" s="2336" customFormat="1" ht="16.5">
      <c r="A191" s="2340" t="s">
        <v>2279</v>
      </c>
      <c r="B191" s="2340"/>
      <c r="D191" s="2365"/>
      <c r="E191" s="2374" t="s">
        <v>5019</v>
      </c>
      <c r="F191" s="2366" t="s">
        <v>2448</v>
      </c>
      <c r="G191" s="2368">
        <v>2</v>
      </c>
      <c r="H191" s="2368">
        <v>2</v>
      </c>
      <c r="I191" s="2309"/>
      <c r="J191" s="2309"/>
      <c r="K191" s="2335"/>
      <c r="N191" s="2350"/>
    </row>
    <row r="192" spans="1:14" s="2336" customFormat="1" ht="16.5">
      <c r="A192" s="2340" t="s">
        <v>1614</v>
      </c>
      <c r="B192" s="2340"/>
      <c r="D192" s="2365"/>
      <c r="E192" s="2374" t="s">
        <v>5020</v>
      </c>
      <c r="F192" s="2366" t="s">
        <v>2448</v>
      </c>
      <c r="G192" s="2368">
        <v>2</v>
      </c>
      <c r="H192" s="2368">
        <v>2</v>
      </c>
      <c r="I192" s="2309"/>
      <c r="J192" s="2309"/>
      <c r="K192" s="2335"/>
      <c r="N192" s="2350"/>
    </row>
    <row r="193" spans="1:14" s="2336" customFormat="1" ht="16.5">
      <c r="A193" s="2340" t="s">
        <v>5182</v>
      </c>
      <c r="B193" s="2340"/>
      <c r="D193" s="2365"/>
      <c r="E193" s="2374" t="s">
        <v>5021</v>
      </c>
      <c r="F193" s="2366" t="s">
        <v>2448</v>
      </c>
      <c r="G193" s="2368">
        <v>2</v>
      </c>
      <c r="H193" s="2368">
        <v>2</v>
      </c>
      <c r="I193" s="2309"/>
      <c r="J193" s="2309"/>
      <c r="K193" s="2335"/>
      <c r="N193" s="2350"/>
    </row>
    <row r="194" spans="1:14" s="2336" customFormat="1" ht="16.5">
      <c r="A194" s="2340" t="e">
        <v>#N/A</v>
      </c>
      <c r="B194" s="2340"/>
      <c r="C194" s="2340" t="s">
        <v>2243</v>
      </c>
      <c r="D194" s="2365">
        <v>27</v>
      </c>
      <c r="E194" s="2450" t="s">
        <v>5022</v>
      </c>
      <c r="F194" s="2365" t="s">
        <v>2394</v>
      </c>
      <c r="G194" s="2368">
        <v>1</v>
      </c>
      <c r="H194" s="2368">
        <v>1</v>
      </c>
      <c r="I194" s="2309"/>
      <c r="J194" s="2309"/>
      <c r="K194" s="2335"/>
      <c r="N194" s="2350"/>
    </row>
    <row r="195" spans="1:14" s="2336" customFormat="1" ht="30">
      <c r="A195" s="2340" t="s">
        <v>103</v>
      </c>
      <c r="B195" s="2340"/>
      <c r="D195" s="2365"/>
      <c r="E195" s="2374" t="s">
        <v>5023</v>
      </c>
      <c r="F195" s="2366" t="s">
        <v>1633</v>
      </c>
      <c r="G195" s="2377">
        <v>20.6</v>
      </c>
      <c r="H195" s="2377">
        <v>20.6</v>
      </c>
      <c r="I195" s="2309"/>
      <c r="J195" s="2309"/>
      <c r="K195" s="2335"/>
      <c r="N195" s="2350"/>
    </row>
    <row r="196" spans="1:14" s="2336" customFormat="1" ht="16.5">
      <c r="A196" s="2340" t="s">
        <v>1513</v>
      </c>
      <c r="B196" s="2340"/>
      <c r="D196" s="2365"/>
      <c r="E196" s="2374" t="s">
        <v>5024</v>
      </c>
      <c r="F196" s="2366" t="s">
        <v>2448</v>
      </c>
      <c r="G196" s="2369">
        <v>20</v>
      </c>
      <c r="H196" s="2369">
        <v>20</v>
      </c>
      <c r="I196" s="2309"/>
      <c r="J196" s="2309"/>
      <c r="K196" s="2335"/>
      <c r="N196" s="2350"/>
    </row>
    <row r="197" spans="1:14" s="2336" customFormat="1" ht="16.5">
      <c r="A197" s="2340" t="s">
        <v>104</v>
      </c>
      <c r="B197" s="2340"/>
      <c r="D197" s="2365"/>
      <c r="E197" s="2374" t="s">
        <v>5025</v>
      </c>
      <c r="F197" s="2366" t="s">
        <v>2448</v>
      </c>
      <c r="G197" s="2369">
        <v>2</v>
      </c>
      <c r="H197" s="2369">
        <v>2</v>
      </c>
      <c r="I197" s="2309"/>
      <c r="J197" s="2309"/>
      <c r="K197" s="2335"/>
      <c r="N197" s="2350"/>
    </row>
    <row r="198" spans="1:14" s="2336" customFormat="1" ht="16.5">
      <c r="A198" s="2340" t="s">
        <v>525</v>
      </c>
      <c r="B198" s="2340"/>
      <c r="D198" s="2365"/>
      <c r="E198" s="2374" t="s">
        <v>5026</v>
      </c>
      <c r="F198" s="2366" t="s">
        <v>2448</v>
      </c>
      <c r="G198" s="2369">
        <v>3</v>
      </c>
      <c r="H198" s="2369">
        <v>3</v>
      </c>
      <c r="I198" s="2309"/>
      <c r="J198" s="2309"/>
      <c r="K198" s="2335"/>
      <c r="N198" s="2350"/>
    </row>
    <row r="199" spans="1:14" s="2336" customFormat="1" ht="16.5">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ht="16.5">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ht="16.5">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ht="16.5">
      <c r="A202" s="2340" t="e">
        <v>#N/A</v>
      </c>
      <c r="B202" s="2340" t="e">
        <f>VLOOKUP(A202,DG!A:C,3,0)</f>
        <v>#N/A</v>
      </c>
      <c r="D202" s="2365"/>
      <c r="E202" s="2374" t="s">
        <v>5031</v>
      </c>
      <c r="F202" s="2366" t="s">
        <v>5032</v>
      </c>
      <c r="G202" s="2368">
        <v>2</v>
      </c>
      <c r="H202" s="2368">
        <v>2</v>
      </c>
      <c r="I202" s="2309"/>
      <c r="J202" s="2309"/>
      <c r="K202" s="2335"/>
      <c r="N202" s="2350"/>
    </row>
    <row r="203" spans="1:14" s="2336" customFormat="1" ht="16.5">
      <c r="A203" s="2340" t="e">
        <v>#N/A</v>
      </c>
      <c r="B203" s="2340" t="e">
        <f>VLOOKUP(A203,DG!A:C,3,0)</f>
        <v>#N/A</v>
      </c>
      <c r="D203" s="2365"/>
      <c r="E203" s="2374" t="s">
        <v>5033</v>
      </c>
      <c r="F203" s="2366" t="s">
        <v>3468</v>
      </c>
      <c r="G203" s="2368">
        <v>4</v>
      </c>
      <c r="H203" s="2368">
        <v>4</v>
      </c>
      <c r="I203" s="2309"/>
      <c r="J203" s="2309"/>
      <c r="K203" s="2335"/>
      <c r="N203" s="2350"/>
    </row>
    <row r="204" spans="1:14" s="2336" customFormat="1" ht="16.5">
      <c r="A204" s="2340" t="e">
        <v>#N/A</v>
      </c>
      <c r="B204" s="2340" t="e">
        <f>VLOOKUP(A204,DG!A:C,3,0)</f>
        <v>#N/A</v>
      </c>
      <c r="D204" s="2365"/>
      <c r="E204" s="2374" t="s">
        <v>5034</v>
      </c>
      <c r="F204" s="2366" t="s">
        <v>5035</v>
      </c>
      <c r="G204" s="2370">
        <v>0.03</v>
      </c>
      <c r="H204" s="2370">
        <v>0.03</v>
      </c>
      <c r="I204" s="2309"/>
      <c r="J204" s="2309"/>
      <c r="K204" s="2335"/>
      <c r="N204" s="2350"/>
    </row>
    <row r="205" spans="1:14" s="2336" customFormat="1" ht="16.5">
      <c r="A205" s="2340" t="e">
        <v>#N/A</v>
      </c>
      <c r="B205" s="2340" t="e">
        <f>VLOOKUP(A205,DG!A:C,3,0)</f>
        <v>#N/A</v>
      </c>
      <c r="D205" s="2365"/>
      <c r="E205" s="2374" t="s">
        <v>5036</v>
      </c>
      <c r="F205" s="2366" t="s">
        <v>2448</v>
      </c>
      <c r="G205" s="2368">
        <v>4</v>
      </c>
      <c r="H205" s="2368">
        <v>4</v>
      </c>
      <c r="I205" s="2309"/>
      <c r="J205" s="2309"/>
      <c r="K205" s="2335"/>
      <c r="N205" s="2350"/>
    </row>
    <row r="206" spans="1:14" s="2336" customFormat="1" ht="16.5">
      <c r="A206" s="2340" t="e">
        <v>#N/A</v>
      </c>
      <c r="B206" s="2340" t="e">
        <f>VLOOKUP(A206,DG!A:C,3,0)</f>
        <v>#N/A</v>
      </c>
      <c r="D206" s="2365"/>
      <c r="E206" s="2374" t="s">
        <v>5037</v>
      </c>
      <c r="F206" s="2366" t="s">
        <v>5038</v>
      </c>
      <c r="G206" s="2370">
        <v>0.25</v>
      </c>
      <c r="H206" s="2370">
        <v>0.25</v>
      </c>
      <c r="I206" s="2309"/>
      <c r="J206" s="2309"/>
      <c r="K206" s="2335"/>
      <c r="N206" s="2350"/>
    </row>
    <row r="207" spans="1:14" s="2336" customFormat="1" ht="16.5">
      <c r="A207" s="2340" t="e">
        <v>#N/A</v>
      </c>
      <c r="B207" s="2340" t="e">
        <f>VLOOKUP(A207,DG!A:C,3,0)</f>
        <v>#N/A</v>
      </c>
      <c r="D207" s="2365"/>
      <c r="E207" s="2374" t="s">
        <v>5039</v>
      </c>
      <c r="F207" s="2366" t="s">
        <v>5038</v>
      </c>
      <c r="G207" s="2370">
        <v>0.25</v>
      </c>
      <c r="H207" s="2370">
        <v>0.25</v>
      </c>
      <c r="I207" s="2309"/>
      <c r="J207" s="2309"/>
      <c r="K207" s="2335"/>
      <c r="N207" s="2350"/>
    </row>
    <row r="208" spans="1:14" s="2336" customFormat="1" ht="16.5">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ht="16.5">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ht="16.5">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ht="16.5">
      <c r="A211" s="2340" t="e">
        <v>#N/A</v>
      </c>
      <c r="B211" s="2340" t="e">
        <f>VLOOKUP(A211,DG!A:C,3,0)</f>
        <v>#N/A</v>
      </c>
      <c r="D211" s="2365"/>
      <c r="E211" s="2374" t="s">
        <v>5043</v>
      </c>
      <c r="F211" s="2366" t="s">
        <v>3393</v>
      </c>
      <c r="G211" s="2368">
        <v>1</v>
      </c>
      <c r="H211" s="2368">
        <v>1</v>
      </c>
      <c r="I211" s="2309"/>
      <c r="J211" s="2309"/>
      <c r="K211" s="2335"/>
      <c r="N211" s="2350"/>
    </row>
    <row r="212" spans="1:14" s="2336" customFormat="1" ht="16.5">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ht="16.5">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ht="16.5">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ht="16.5">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ht="16.5">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ht="16.5">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ht="16.5">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ht="16.5">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ht="16.5">
      <c r="A220" s="2340" t="e">
        <v>#N/A</v>
      </c>
      <c r="B220" s="2340" t="e">
        <f>VLOOKUP(A220,DG!A:C,3,0)</f>
        <v>#N/A</v>
      </c>
      <c r="D220" s="2365"/>
      <c r="E220" s="2374" t="s">
        <v>5053</v>
      </c>
      <c r="F220" s="2366" t="s">
        <v>1829</v>
      </c>
      <c r="G220" s="2368">
        <v>3</v>
      </c>
      <c r="H220" s="2368">
        <v>3</v>
      </c>
      <c r="I220" s="2309"/>
      <c r="J220" s="2309"/>
      <c r="K220" s="2335"/>
      <c r="N220" s="2350"/>
    </row>
    <row r="221" spans="1:14" s="2336" customFormat="1" ht="16.5">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ht="16.5">
      <c r="A222" s="2340" t="e">
        <v>#N/A</v>
      </c>
      <c r="B222" s="2340" t="e">
        <f>VLOOKUP(A222,DG!A:C,3,0)</f>
        <v>#N/A</v>
      </c>
      <c r="D222" s="2365"/>
      <c r="E222" s="2374" t="s">
        <v>5055</v>
      </c>
      <c r="F222" s="2366" t="s">
        <v>3468</v>
      </c>
      <c r="G222" s="2368">
        <v>1</v>
      </c>
      <c r="H222" s="2368">
        <v>1</v>
      </c>
      <c r="I222" s="2309"/>
      <c r="J222" s="2309"/>
      <c r="K222" s="2335"/>
      <c r="N222" s="2350"/>
    </row>
    <row r="223" spans="1:14" s="2336" customFormat="1" ht="16.5">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ht="16.5">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ht="16.5">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ht="16.5">
      <c r="A226" s="2340" t="e">
        <v>#N/A</v>
      </c>
      <c r="B226" s="2340" t="e">
        <f>VLOOKUP(A226,DG!A:C,3,0)</f>
        <v>#N/A</v>
      </c>
      <c r="D226" s="2365"/>
      <c r="E226" s="2374" t="s">
        <v>5059</v>
      </c>
      <c r="F226" s="2366" t="s">
        <v>1829</v>
      </c>
      <c r="G226" s="2368">
        <v>30</v>
      </c>
      <c r="H226" s="2368">
        <v>30</v>
      </c>
      <c r="I226" s="2309"/>
      <c r="J226" s="2309"/>
      <c r="K226" s="2335"/>
      <c r="N226" s="2350"/>
    </row>
    <row r="227" spans="1:14" s="2336" customFormat="1" ht="16.5">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ht="16.5">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ht="16.5">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ht="16.5">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30">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ht="16.5">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ht="16.5">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ht="16.5">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ht="16.5">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ht="16.5">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ht="16.5">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ht="16.5">
      <c r="A238" s="2340" t="e">
        <v>#N/A</v>
      </c>
      <c r="B238" s="2340" t="e">
        <f>VLOOKUP(A238,DG!A:C,3,0)</f>
        <v>#N/A</v>
      </c>
      <c r="D238" s="2365"/>
      <c r="E238" s="2374" t="s">
        <v>5071</v>
      </c>
      <c r="F238" s="2366" t="s">
        <v>1829</v>
      </c>
      <c r="G238" s="2369">
        <v>8</v>
      </c>
      <c r="H238" s="2369">
        <v>8</v>
      </c>
      <c r="I238" s="2309"/>
      <c r="J238" s="2309"/>
      <c r="K238" s="2335"/>
      <c r="N238" s="2350"/>
    </row>
    <row r="239" spans="1:14" s="2336" customFormat="1" ht="16.5">
      <c r="A239" s="2340" t="e">
        <v>#N/A</v>
      </c>
      <c r="B239" s="2340" t="e">
        <f>VLOOKUP(A239,DG!A:C,3,0)</f>
        <v>#N/A</v>
      </c>
      <c r="D239" s="2365"/>
      <c r="E239" s="2374" t="s">
        <v>5072</v>
      </c>
      <c r="F239" s="2366" t="s">
        <v>2448</v>
      </c>
      <c r="G239" s="2368">
        <v>2</v>
      </c>
      <c r="H239" s="2368">
        <v>2</v>
      </c>
      <c r="I239" s="2309"/>
      <c r="J239" s="2309"/>
      <c r="K239" s="2335"/>
      <c r="N239" s="2350"/>
    </row>
    <row r="240" spans="1:14" s="2336" customFormat="1" ht="16.5">
      <c r="A240" s="2340" t="e">
        <v>#N/A</v>
      </c>
      <c r="B240" s="2340" t="e">
        <f>VLOOKUP(A240,DG!A:C,3,0)</f>
        <v>#N/A</v>
      </c>
      <c r="D240" s="2365"/>
      <c r="E240" s="2374" t="s">
        <v>5073</v>
      </c>
      <c r="F240" s="2366" t="s">
        <v>2448</v>
      </c>
      <c r="G240" s="2368">
        <v>1</v>
      </c>
      <c r="H240" s="2368">
        <v>1</v>
      </c>
      <c r="I240" s="2309"/>
      <c r="J240" s="2309"/>
      <c r="K240" s="2335"/>
      <c r="N240" s="2350"/>
    </row>
    <row r="241" spans="1:14" s="2336" customFormat="1" ht="16.5">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ht="16.5">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ht="16.5">
      <c r="A243" s="2340" t="e">
        <v>#N/A</v>
      </c>
      <c r="B243" s="2340" t="e">
        <f>VLOOKUP(A243,DG!A:C,3,0)</f>
        <v>#N/A</v>
      </c>
      <c r="D243" s="2365"/>
      <c r="E243" s="2374" t="s">
        <v>5053</v>
      </c>
      <c r="F243" s="2366" t="s">
        <v>1829</v>
      </c>
      <c r="G243" s="2370">
        <v>19.38</v>
      </c>
      <c r="H243" s="2370">
        <v>19.38</v>
      </c>
      <c r="I243" s="2309"/>
      <c r="J243" s="2309"/>
      <c r="K243" s="2335"/>
      <c r="N243" s="2350"/>
    </row>
    <row r="244" spans="1:14" s="2336" customFormat="1" ht="16.5">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ht="16.5">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ht="16.5">
      <c r="A246" s="2340" t="e">
        <v>#N/A</v>
      </c>
      <c r="B246" s="2340" t="e">
        <f>VLOOKUP(A246,DG!A:C,3,0)</f>
        <v>#N/A</v>
      </c>
      <c r="D246" s="2365"/>
      <c r="E246" s="2374" t="s">
        <v>5055</v>
      </c>
      <c r="F246" s="2366" t="s">
        <v>3468</v>
      </c>
      <c r="G246" s="2368">
        <v>4</v>
      </c>
      <c r="H246" s="2368">
        <v>4</v>
      </c>
      <c r="I246" s="2309"/>
      <c r="J246" s="2309"/>
      <c r="K246" s="2335"/>
      <c r="N246" s="2350"/>
    </row>
    <row r="247" spans="1:14" s="2336" customFormat="1" ht="16.5">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ht="16.5">
      <c r="A248" s="2340" t="e">
        <v>#N/A</v>
      </c>
      <c r="B248" s="2340" t="e">
        <f>VLOOKUP(A248,DG!A:C,3,0)</f>
        <v>#N/A</v>
      </c>
      <c r="D248" s="2365"/>
      <c r="E248" s="2374" t="s">
        <v>5079</v>
      </c>
      <c r="F248" s="2366" t="s">
        <v>2566</v>
      </c>
      <c r="G248" s="2368">
        <v>4</v>
      </c>
      <c r="H248" s="2368">
        <v>4</v>
      </c>
      <c r="I248" s="2309"/>
      <c r="J248" s="2309"/>
      <c r="K248" s="2335"/>
      <c r="N248" s="2350"/>
    </row>
    <row r="249" spans="1:14" s="2336" customFormat="1" ht="16.5">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ht="16.5">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ht="16.5">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ht="16.5">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ht="16.5">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ht="16.5">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ht="16.5">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ht="16.5">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ht="16.5">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ht="16.5">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ht="16.5">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ht="16.5">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ht="16.5">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ht="16.5">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ht="16.5">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ht="16.5">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ht="16.5">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ht="16.5">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ht="16.5">
      <c r="A267" s="2340" t="e">
        <v>#N/A</v>
      </c>
      <c r="B267" s="2340" t="e">
        <f>VLOOKUP(A267,DG!A:C,3,0)</f>
        <v>#N/A</v>
      </c>
      <c r="D267" s="2365"/>
      <c r="E267" s="2374" t="s">
        <v>5093</v>
      </c>
      <c r="F267" s="2366" t="s">
        <v>3468</v>
      </c>
      <c r="G267" s="2369">
        <v>1</v>
      </c>
      <c r="H267" s="2369">
        <v>1</v>
      </c>
      <c r="I267" s="2309"/>
      <c r="J267" s="2309"/>
      <c r="K267" s="2335"/>
      <c r="N267" s="2350"/>
    </row>
    <row r="268" spans="1:14" s="2336" customFormat="1" ht="16.5">
      <c r="A268" s="2340" t="e">
        <v>#N/A</v>
      </c>
      <c r="B268" s="2340" t="e">
        <f>VLOOKUP(A268,DG!A:C,3,0)</f>
        <v>#N/A</v>
      </c>
      <c r="D268" s="2365"/>
      <c r="E268" s="2374" t="s">
        <v>5094</v>
      </c>
      <c r="F268" s="2366" t="s">
        <v>3468</v>
      </c>
      <c r="G268" s="2369">
        <v>1</v>
      </c>
      <c r="H268" s="2369">
        <v>1</v>
      </c>
      <c r="I268" s="2309"/>
      <c r="J268" s="2309"/>
      <c r="K268" s="2335"/>
      <c r="N268" s="2350"/>
    </row>
    <row r="269" spans="1:14" s="2336" customFormat="1" ht="16.5">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ht="16.5">
      <c r="A270" s="2340" t="e">
        <v>#N/A</v>
      </c>
      <c r="B270" s="2340" t="e">
        <f>VLOOKUP(A270,DG!A:C,3,0)</f>
        <v>#N/A</v>
      </c>
      <c r="D270" s="2365"/>
      <c r="E270" s="2374" t="s">
        <v>5095</v>
      </c>
      <c r="F270" s="2366" t="s">
        <v>5096</v>
      </c>
      <c r="G270" s="2369">
        <v>5</v>
      </c>
      <c r="H270" s="2369">
        <v>5</v>
      </c>
      <c r="I270" s="2309"/>
      <c r="J270" s="2309"/>
      <c r="K270" s="2335"/>
      <c r="N270" s="2350"/>
    </row>
    <row r="271" spans="1:14" s="2336" customFormat="1" ht="16.5">
      <c r="A271" s="2340" t="e">
        <v>#N/A</v>
      </c>
      <c r="B271" s="2340" t="e">
        <f>VLOOKUP(A271,DG!A:C,3,0)</f>
        <v>#N/A</v>
      </c>
      <c r="D271" s="2365"/>
      <c r="E271" s="2374" t="s">
        <v>5097</v>
      </c>
      <c r="F271" s="2366" t="s">
        <v>5096</v>
      </c>
      <c r="G271" s="2368">
        <v>5</v>
      </c>
      <c r="H271" s="2368">
        <v>5</v>
      </c>
      <c r="I271" s="2309"/>
      <c r="J271" s="2309"/>
      <c r="K271" s="2335"/>
      <c r="N271" s="2350"/>
    </row>
    <row r="272" spans="1:14" s="2336" customFormat="1" ht="16.5">
      <c r="A272" s="2340" t="e">
        <v>#N/A</v>
      </c>
      <c r="B272" s="2340" t="e">
        <f>VLOOKUP(A272,DG!A:C,3,0)</f>
        <v>#N/A</v>
      </c>
      <c r="D272" s="2365"/>
      <c r="E272" s="2374" t="s">
        <v>5098</v>
      </c>
      <c r="F272" s="2366" t="s">
        <v>3468</v>
      </c>
      <c r="G272" s="2368">
        <v>1</v>
      </c>
      <c r="H272" s="2368">
        <v>1</v>
      </c>
      <c r="I272" s="2309"/>
      <c r="J272" s="2309"/>
      <c r="K272" s="2335"/>
      <c r="N272" s="2350"/>
    </row>
    <row r="273" spans="1:14" s="2336" customFormat="1" ht="30">
      <c r="A273" s="2340" t="e">
        <v>#N/A</v>
      </c>
      <c r="B273" s="2340" t="e">
        <f>VLOOKUP(A273,DG!A:C,3,0)</f>
        <v>#N/A</v>
      </c>
      <c r="D273" s="2365"/>
      <c r="E273" s="2374" t="s">
        <v>5099</v>
      </c>
      <c r="F273" s="2366" t="s">
        <v>5100</v>
      </c>
      <c r="G273" s="2368">
        <v>1</v>
      </c>
      <c r="H273" s="2368">
        <v>1</v>
      </c>
      <c r="I273" s="2309"/>
      <c r="J273" s="2309"/>
      <c r="K273" s="2335"/>
      <c r="N273" s="2350"/>
    </row>
    <row r="274" spans="1:14" s="2336" customFormat="1" ht="16.5">
      <c r="A274" s="2340" t="e">
        <v>#N/A</v>
      </c>
      <c r="B274" s="2340" t="e">
        <f>VLOOKUP(A274,DG!A:C,3,0)</f>
        <v>#N/A</v>
      </c>
      <c r="D274" s="2365"/>
      <c r="E274" s="2374" t="s">
        <v>4962</v>
      </c>
      <c r="F274" s="2366" t="s">
        <v>2521</v>
      </c>
      <c r="G274" s="2368">
        <v>4</v>
      </c>
      <c r="H274" s="2368">
        <v>4</v>
      </c>
      <c r="I274" s="2309"/>
      <c r="J274" s="2309"/>
      <c r="K274" s="2335"/>
      <c r="N274" s="2350"/>
    </row>
    <row r="275" spans="1:14" s="2336" customFormat="1" ht="16.5">
      <c r="A275" s="2340" t="e">
        <v>#N/A</v>
      </c>
      <c r="B275" s="2340" t="e">
        <f>VLOOKUP(A275,DG!A:C,3,0)</f>
        <v>#N/A</v>
      </c>
      <c r="D275" s="2365" t="s">
        <v>1669</v>
      </c>
      <c r="E275" s="2373" t="s">
        <v>5101</v>
      </c>
      <c r="F275" s="2366"/>
      <c r="G275" s="2371"/>
      <c r="H275" s="2371"/>
      <c r="I275" s="2309"/>
      <c r="J275" s="2309"/>
      <c r="K275" s="2335"/>
      <c r="N275" s="2350"/>
    </row>
    <row r="276" spans="1:14" s="2336" customFormat="1" ht="28.5">
      <c r="A276" s="2340" t="e">
        <v>#N/A</v>
      </c>
      <c r="B276" s="2340" t="e">
        <f>VLOOKUP(A276,DG!A:C,3,0)</f>
        <v>#N/A</v>
      </c>
      <c r="D276" s="2365">
        <v>1</v>
      </c>
      <c r="E276" s="2373" t="s">
        <v>4975</v>
      </c>
      <c r="F276" s="2366"/>
      <c r="G276" s="2368"/>
      <c r="H276" s="2368"/>
      <c r="I276" s="2309"/>
      <c r="J276" s="2309"/>
      <c r="K276" s="2335"/>
      <c r="N276" s="2350"/>
    </row>
    <row r="277" spans="1:14" s="2336" customFormat="1" ht="16.5">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ht="16.5">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ht="16.5">
      <c r="A279" s="2340" t="e">
        <v>#N/A</v>
      </c>
      <c r="B279" s="2340" t="e">
        <f>VLOOKUP(A279,DG!A:C,3,0)</f>
        <v>#N/A</v>
      </c>
      <c r="D279" s="2365"/>
      <c r="E279" s="2382" t="s">
        <v>5104</v>
      </c>
      <c r="F279" s="2383" t="s">
        <v>2541</v>
      </c>
      <c r="G279" s="2368">
        <v>31</v>
      </c>
      <c r="H279" s="2368">
        <v>31</v>
      </c>
      <c r="I279" s="2309"/>
      <c r="J279" s="2309"/>
      <c r="K279" s="2335"/>
      <c r="N279" s="2350"/>
    </row>
    <row r="280" spans="1:14" s="2336" customFormat="1" ht="16.5">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ht="16.5">
      <c r="A281" s="2340" t="e">
        <v>#N/A</v>
      </c>
      <c r="B281" s="2340" t="e">
        <f>VLOOKUP(A281,DG!A:C,3,0)</f>
        <v>#N/A</v>
      </c>
      <c r="D281" s="2365"/>
      <c r="E281" s="2382" t="s">
        <v>5106</v>
      </c>
      <c r="F281" s="2383" t="s">
        <v>2541</v>
      </c>
      <c r="G281" s="2368">
        <v>20</v>
      </c>
      <c r="H281" s="2368">
        <v>20</v>
      </c>
      <c r="I281" s="2309"/>
      <c r="J281" s="2309"/>
      <c r="K281" s="2335"/>
      <c r="N281" s="2350"/>
    </row>
    <row r="282" spans="1:14" s="2336" customFormat="1" ht="16.5">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ht="16.5">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66"/>
      <c r="E285" s="2766"/>
      <c r="F285" s="2766"/>
      <c r="G285" s="2767"/>
      <c r="H285" s="2767"/>
      <c r="I285" s="2767"/>
      <c r="J285" s="2767"/>
      <c r="K285" s="2768"/>
      <c r="L285" s="2388"/>
    </row>
    <row r="286" spans="1:14" s="2323" customFormat="1" ht="15.75">
      <c r="D286" s="2390"/>
      <c r="E286" s="2391" t="s">
        <v>5109</v>
      </c>
      <c r="F286" s="2390"/>
      <c r="G286" s="2392"/>
      <c r="H286" s="2392"/>
      <c r="I286" s="2758" t="s">
        <v>5110</v>
      </c>
      <c r="J286" s="2758"/>
      <c r="K286" s="2325"/>
      <c r="L286" s="2390"/>
    </row>
    <row r="287" spans="1:14" s="2389" customFormat="1" ht="18">
      <c r="D287" s="2388"/>
      <c r="E287" s="2388"/>
      <c r="F287" s="2388"/>
      <c r="G287" s="2393"/>
      <c r="H287" s="2393"/>
      <c r="I287" s="2393"/>
      <c r="J287" s="2393"/>
      <c r="K287" s="2394"/>
      <c r="L287" s="2388"/>
    </row>
    <row r="288" spans="1:14" s="2389" customFormat="1" ht="18">
      <c r="D288" s="2388"/>
      <c r="E288" s="2388"/>
      <c r="F288" s="2388"/>
      <c r="G288" s="2393"/>
      <c r="H288" s="2393"/>
      <c r="I288" s="2393"/>
      <c r="J288" s="2393"/>
      <c r="K288" s="2394"/>
      <c r="L288" s="2388"/>
    </row>
    <row r="289" spans="4:12" s="2389" customFormat="1" ht="18">
      <c r="D289" s="2388"/>
      <c r="E289" s="2388"/>
      <c r="F289" s="2388"/>
      <c r="G289" s="2393"/>
      <c r="H289" s="2393"/>
      <c r="I289" s="2393"/>
      <c r="J289" s="2393"/>
      <c r="K289" s="2394"/>
      <c r="L289" s="2388"/>
    </row>
    <row r="290" spans="4:12" s="2389" customFormat="1" ht="18">
      <c r="D290" s="2388"/>
      <c r="E290" s="2388"/>
      <c r="F290" s="2388"/>
      <c r="G290" s="2393"/>
      <c r="H290" s="2393"/>
      <c r="I290" s="2393"/>
      <c r="J290" s="2393"/>
      <c r="K290" s="2394"/>
      <c r="L290" s="2388"/>
    </row>
    <row r="291" spans="4:12" s="2389" customFormat="1" ht="18">
      <c r="D291" s="2388"/>
      <c r="E291" s="2388"/>
      <c r="F291" s="2388"/>
      <c r="G291" s="2393"/>
      <c r="H291" s="2393"/>
      <c r="I291" s="2393"/>
      <c r="J291" s="2393"/>
      <c r="K291" s="2394"/>
      <c r="L291" s="2388"/>
    </row>
    <row r="292" spans="4:12" s="2396" customFormat="1" ht="20.25">
      <c r="D292" s="2390" t="s">
        <v>5111</v>
      </c>
      <c r="E292" s="2395"/>
      <c r="F292" s="2769" t="s">
        <v>4204</v>
      </c>
      <c r="G292" s="2769"/>
      <c r="H292" s="2395"/>
      <c r="I292" s="2395"/>
      <c r="J292" s="2391" t="s">
        <v>5112</v>
      </c>
      <c r="K292" s="2389"/>
    </row>
    <row r="293" spans="4:12" s="2400" customFormat="1" ht="18.75">
      <c r="D293" s="2397"/>
      <c r="E293" s="2398"/>
      <c r="F293" s="2398"/>
      <c r="G293" s="2399"/>
      <c r="H293" s="2399"/>
      <c r="I293" s="2399"/>
      <c r="J293" s="2399"/>
      <c r="K293" s="2399"/>
    </row>
    <row r="294" spans="4:12" s="2396" customFormat="1" ht="20.25">
      <c r="D294" s="2401"/>
      <c r="E294" s="2402"/>
      <c r="F294" s="2403"/>
      <c r="G294" s="2403"/>
      <c r="H294" s="2403"/>
      <c r="I294" s="2403"/>
      <c r="J294" s="2403"/>
      <c r="K294" s="2404"/>
    </row>
    <row r="295" spans="4:12" s="2400" customFormat="1" ht="18.75">
      <c r="D295" s="2770"/>
      <c r="E295" s="2770"/>
      <c r="F295" s="2770"/>
      <c r="G295" s="2399"/>
      <c r="H295" s="2399"/>
      <c r="I295" s="2399"/>
      <c r="J295" s="2399"/>
      <c r="K295" s="2405"/>
    </row>
    <row r="296" spans="4:12" s="2396" customFormat="1" ht="20.25">
      <c r="D296" s="2406"/>
      <c r="F296" s="2403"/>
      <c r="G296" s="2407"/>
      <c r="H296" s="2407"/>
      <c r="I296" s="2407"/>
      <c r="J296" s="2407"/>
      <c r="K296" s="2404"/>
    </row>
    <row r="297" spans="4:12" s="2400" customFormat="1" ht="18.75">
      <c r="D297" s="2397"/>
      <c r="E297" s="2398"/>
      <c r="F297" s="2398"/>
      <c r="G297" s="2399"/>
      <c r="H297" s="2399"/>
      <c r="I297" s="2399"/>
      <c r="J297" s="2399"/>
      <c r="K297" s="2399"/>
    </row>
    <row r="298" spans="4:12" s="2400" customFormat="1" ht="18.75">
      <c r="D298" s="2397"/>
      <c r="E298" s="2398"/>
      <c r="F298" s="2398"/>
      <c r="G298" s="2399"/>
      <c r="H298" s="2399"/>
      <c r="I298" s="2399"/>
      <c r="J298" s="2399"/>
      <c r="K298" s="2399"/>
    </row>
    <row r="299" spans="4:12" s="2400" customFormat="1" ht="18.75">
      <c r="D299" s="2397"/>
      <c r="E299" s="2398"/>
      <c r="F299" s="2398"/>
      <c r="G299" s="2399"/>
      <c r="H299" s="2399"/>
      <c r="I299" s="2399"/>
      <c r="J299" s="2399"/>
      <c r="K299" s="2399"/>
    </row>
    <row r="300" spans="4:12" s="2396" customFormat="1" ht="20.25">
      <c r="D300" s="2401"/>
      <c r="E300" s="2402"/>
      <c r="F300" s="2403"/>
      <c r="G300" s="2403"/>
      <c r="H300" s="2403"/>
      <c r="I300" s="2403"/>
      <c r="J300" s="2403"/>
      <c r="K300" s="2404"/>
    </row>
    <row r="316" spans="4:11">
      <c r="D316" s="2771"/>
      <c r="E316" s="2772"/>
      <c r="F316" s="2772"/>
      <c r="G316" s="2772"/>
      <c r="H316" s="2772"/>
      <c r="I316" s="2772"/>
      <c r="J316" s="2772"/>
      <c r="K316" s="2772"/>
    </row>
  </sheetData>
  <autoFilter ref="C8:K284"/>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6"/>
  <sheetViews>
    <sheetView workbookViewId="0">
      <selection activeCell="G25" sqref="G25"/>
    </sheetView>
  </sheetViews>
  <sheetFormatPr defaultRowHeight="16.5"/>
  <cols>
    <col min="1" max="1" width="8.77734375" style="1285"/>
    <col min="3" max="3" width="16.44140625" style="1012" customWidth="1"/>
    <col min="4" max="4" width="6.77734375" customWidth="1"/>
    <col min="5" max="5" width="34.33203125" customWidth="1"/>
    <col min="6" max="6" width="6.77734375" style="1285" customWidth="1"/>
    <col min="7" max="8" width="6" customWidth="1"/>
    <col min="9" max="9" width="10.5546875" hidden="1" customWidth="1"/>
    <col min="10" max="10" width="6.33203125" customWidth="1"/>
  </cols>
  <sheetData>
    <row r="1" spans="1:15" ht="22.5" customHeight="1">
      <c r="E1" s="933"/>
      <c r="F1" s="933"/>
    </row>
    <row r="3" spans="1:15" ht="31.5">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15"/>
  <sheetViews>
    <sheetView workbookViewId="0">
      <selection activeCell="C3" sqref="C3:I8"/>
    </sheetView>
  </sheetViews>
  <sheetFormatPr defaultColWidth="8.88671875" defaultRowHeight="16.5"/>
  <cols>
    <col min="1" max="1" width="8.88671875" style="1285"/>
    <col min="2" max="2" width="14.44140625" style="1452" customWidth="1"/>
    <col min="3" max="3" width="4.88671875" style="1285" customWidth="1"/>
    <col min="4" max="4" width="45" style="1285" customWidth="1"/>
    <col min="5" max="5" width="6.88671875" style="1285" customWidth="1"/>
    <col min="6" max="7" width="6" style="1285" customWidth="1"/>
    <col min="8" max="8" width="10.5546875" style="1285" hidden="1" customWidth="1"/>
    <col min="9" max="9" width="6" style="1285" customWidth="1"/>
    <col min="10" max="16384" width="8.8867187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85"/>
    <col min="2" max="2" width="14.44140625" style="1474" customWidth="1"/>
    <col min="3" max="3" width="5.6640625" style="1285" customWidth="1"/>
    <col min="4" max="4" width="30.109375" style="1285" customWidth="1"/>
    <col min="5" max="5" width="7" style="1285" customWidth="1"/>
    <col min="6" max="6" width="8.33203125" style="1285" customWidth="1"/>
    <col min="7" max="7" width="7.5546875" style="1285" customWidth="1"/>
    <col min="8" max="8" width="10.5546875" style="1285" hidden="1" customWidth="1"/>
    <col min="9" max="9" width="10.109375" style="1285" customWidth="1"/>
    <col min="10" max="10" width="8.88671875" style="1285"/>
    <col min="11" max="11" width="0" style="1285" hidden="1" customWidth="1"/>
    <col min="12" max="12" width="9.88671875" style="1285" customWidth="1"/>
    <col min="13" max="16384" width="8.88671875" style="1285"/>
  </cols>
  <sheetData>
    <row r="3" spans="2:11" ht="31.5">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E3" sqref="E3"/>
    </sheetView>
  </sheetViews>
  <sheetFormatPr defaultColWidth="8.88671875" defaultRowHeight="16.5"/>
  <cols>
    <col min="1" max="1" width="8.88671875" style="1285"/>
    <col min="2" max="2" width="14.44140625" style="1512" customWidth="1"/>
    <col min="3" max="3" width="5.33203125" style="1285" customWidth="1"/>
    <col min="4" max="4" width="33.6640625" style="1285" customWidth="1"/>
    <col min="5" max="6" width="6" style="1285" customWidth="1"/>
    <col min="7" max="7" width="9.109375" style="1285" customWidth="1"/>
    <col min="8" max="8" width="6.33203125" style="1285" customWidth="1"/>
    <col min="9" max="16384" width="8.88671875" style="1285"/>
  </cols>
  <sheetData>
    <row r="1" spans="2:10">
      <c r="D1" s="933" t="s">
        <v>4508</v>
      </c>
    </row>
    <row r="3" spans="2:10" ht="49.5">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workbookViewId="0">
      <selection activeCell="C3" sqref="C3:I13"/>
    </sheetView>
  </sheetViews>
  <sheetFormatPr defaultColWidth="8.88671875" defaultRowHeight="16.5"/>
  <cols>
    <col min="1" max="1" width="8.88671875" style="1285"/>
    <col min="2" max="2" width="17.33203125" style="1513" bestFit="1" customWidth="1"/>
    <col min="3" max="3" width="5.109375" style="1285" customWidth="1"/>
    <col min="4" max="4" width="36.5546875" style="1285" customWidth="1"/>
    <col min="5" max="7" width="6" style="1285" customWidth="1"/>
    <col min="8" max="8" width="11.88671875" style="1285" hidden="1" customWidth="1"/>
    <col min="9" max="9" width="9" style="1285" customWidth="1"/>
    <col min="10" max="10" width="8.88671875" style="1285"/>
    <col min="11" max="11" width="8.88671875" style="1474"/>
    <col min="12" max="16384" width="8.8867187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5">
      <c r="C3" s="1516" t="s">
        <v>1714</v>
      </c>
      <c r="D3" s="1516" t="s">
        <v>4231</v>
      </c>
      <c r="E3" s="1516" t="s">
        <v>4232</v>
      </c>
      <c r="F3" s="1516" t="s">
        <v>5171</v>
      </c>
      <c r="G3" s="1516" t="s">
        <v>4202</v>
      </c>
      <c r="H3" s="1516" t="s">
        <v>4233</v>
      </c>
      <c r="I3" s="1516" t="s">
        <v>4201</v>
      </c>
      <c r="J3" s="2454">
        <v>1</v>
      </c>
      <c r="L3" s="1285">
        <v>1</v>
      </c>
      <c r="M3" s="1285">
        <v>2</v>
      </c>
    </row>
    <row r="4" spans="1:20" ht="33">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E6" sqref="E6"/>
    </sheetView>
  </sheetViews>
  <sheetFormatPr defaultColWidth="8.88671875" defaultRowHeight="16.5"/>
  <cols>
    <col min="1" max="1" width="8.88671875" style="1285"/>
    <col min="2" max="2" width="14.44140625" style="1285" customWidth="1"/>
    <col min="3" max="3" width="5.33203125" style="1285" customWidth="1"/>
    <col min="4" max="4" width="16.5546875" style="1285" customWidth="1"/>
    <col min="5" max="5" width="18.21875" style="1285" customWidth="1"/>
    <col min="6" max="7" width="8.109375" style="1285" customWidth="1"/>
    <col min="8" max="8" width="5.88671875" style="1285" customWidth="1"/>
    <col min="9" max="16384" width="8.88671875" style="1285"/>
  </cols>
  <sheetData>
    <row r="3" spans="1:11">
      <c r="C3" s="2773" t="s">
        <v>1714</v>
      </c>
      <c r="D3" s="1470" t="s">
        <v>4510</v>
      </c>
      <c r="E3" s="2774" t="s">
        <v>4235</v>
      </c>
      <c r="F3" s="2775" t="s">
        <v>4512</v>
      </c>
      <c r="G3" s="2775"/>
      <c r="H3" s="2776" t="s">
        <v>4201</v>
      </c>
      <c r="I3" s="1461" t="s">
        <v>512</v>
      </c>
    </row>
    <row r="4" spans="1:11">
      <c r="C4" s="2773"/>
      <c r="D4" s="1471" t="s">
        <v>4511</v>
      </c>
      <c r="E4" s="2774"/>
      <c r="F4" s="1469" t="s">
        <v>4236</v>
      </c>
      <c r="G4" s="1469" t="s">
        <v>4202</v>
      </c>
      <c r="H4" s="2777"/>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49.5">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26"/>
  <sheetViews>
    <sheetView workbookViewId="0">
      <selection activeCell="C1" sqref="C1:H9"/>
    </sheetView>
  </sheetViews>
  <sheetFormatPr defaultColWidth="8.88671875" defaultRowHeight="16.5"/>
  <cols>
    <col min="1" max="1" width="8.88671875" style="1751"/>
    <col min="2" max="2" width="10.21875" style="1751" bestFit="1" customWidth="1"/>
    <col min="3" max="3" width="6.21875" style="1751" customWidth="1"/>
    <col min="4" max="4" width="30.44140625" style="1451" customWidth="1"/>
    <col min="5" max="5" width="6.77734375" style="998" customWidth="1"/>
    <col min="6" max="6" width="6.33203125" style="998" customWidth="1"/>
    <col min="7" max="7" width="7" style="998" customWidth="1"/>
    <col min="8" max="8" width="9.109375" style="1751" customWidth="1"/>
    <col min="9" max="9" width="5.77734375" style="1451" customWidth="1"/>
    <col min="10" max="16384" width="8.88671875" style="1751"/>
  </cols>
  <sheetData>
    <row r="1" spans="2:10" ht="37.5" customHeight="1">
      <c r="C1" s="1747" t="s">
        <v>1714</v>
      </c>
      <c r="D1" s="1747" t="s">
        <v>4598</v>
      </c>
      <c r="E1" s="1748" t="s">
        <v>4232</v>
      </c>
      <c r="F1" s="1748" t="s">
        <v>5171</v>
      </c>
      <c r="G1" s="1748" t="s">
        <v>4202</v>
      </c>
      <c r="H1" s="1747" t="s">
        <v>4201</v>
      </c>
      <c r="I1" s="1451" t="s">
        <v>4599</v>
      </c>
    </row>
    <row r="2" spans="2:10" ht="25.9"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8" workbookViewId="0">
      <selection activeCell="D9" sqref="D9:D41"/>
    </sheetView>
  </sheetViews>
  <sheetFormatPr defaultColWidth="8.88671875" defaultRowHeight="16.5"/>
  <cols>
    <col min="1" max="1" width="8.88671875" style="1452"/>
    <col min="2" max="2" width="14.44140625" style="1288" customWidth="1"/>
    <col min="3" max="3" width="5.33203125" style="1452" customWidth="1"/>
    <col min="4" max="4" width="61.6640625" style="1452" customWidth="1"/>
    <col min="5" max="5" width="11.5546875" style="1452" hidden="1" customWidth="1"/>
    <col min="6" max="6" width="9.5546875" style="1452" hidden="1" customWidth="1"/>
    <col min="7" max="7" width="10.5546875" style="1452" customWidth="1"/>
    <col min="8" max="8" width="35.33203125" style="1452" customWidth="1"/>
    <col min="9" max="16384" width="8.88671875" style="1452"/>
  </cols>
  <sheetData>
    <row r="3" spans="2:11">
      <c r="G3" s="1452" t="s">
        <v>1962</v>
      </c>
    </row>
    <row r="4" spans="2:11">
      <c r="D4" s="2778" t="str">
        <f>"- Tiếp địa TBA tại vị trí trụ số:"&amp;F4&amp;"."</f>
        <v>- Tiếp địa TBA tại vị trí trụ số:015/002.</v>
      </c>
      <c r="E4" s="2778"/>
      <c r="F4" s="1452" t="s">
        <v>4597</v>
      </c>
    </row>
    <row r="5" spans="2:11">
      <c r="D5" s="2778" t="str">
        <f>"- Tiếp địa lặp lại đường dây trung thế tại vị trí trụ số: "&amp;F5&amp;"."</f>
        <v>- Tiếp địa lặp lại đường dây trung thế tại vị trí trụ số: 015.</v>
      </c>
      <c r="E5" s="2778"/>
      <c r="F5" s="1743" t="s">
        <v>4591</v>
      </c>
    </row>
    <row r="6" spans="2:11">
      <c r="D6" s="2778" t="str">
        <f>"- Tiếp địa lặp lại đường dây trung thế tại vị trí trụ số: "&amp;F6&amp;"."</f>
        <v>- Tiếp địa lặp lại đường dây trung thế tại vị trí trụ số: .</v>
      </c>
      <c r="E6" s="2778"/>
      <c r="G6" s="1452" t="s">
        <v>512</v>
      </c>
    </row>
    <row r="8" spans="2:11" ht="36.6" customHeight="1">
      <c r="C8" s="2210" t="s">
        <v>1714</v>
      </c>
      <c r="D8" s="2210" t="s">
        <v>4231</v>
      </c>
      <c r="E8" s="1998" t="s">
        <v>4233</v>
      </c>
      <c r="F8" s="1998" t="s">
        <v>4234</v>
      </c>
      <c r="G8" s="1461" t="s">
        <v>1962</v>
      </c>
    </row>
    <row r="9" spans="2:11" ht="24.95"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5"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5"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5"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5" hidden="1" customHeight="1">
      <c r="C13" s="2247"/>
      <c r="D13" s="2248" t="str">
        <f t="shared" si="0"/>
        <v xml:space="preserve"> - : 0 </v>
      </c>
      <c r="E13" s="2144"/>
      <c r="F13" s="2091"/>
      <c r="G13" s="1452" t="str">
        <f t="shared" ref="G13:G15" si="2">IF(K13&gt;0,1,"")</f>
        <v/>
      </c>
      <c r="H13" s="1949"/>
      <c r="I13" s="1466"/>
      <c r="J13" s="1466"/>
      <c r="K13" s="1466"/>
    </row>
    <row r="14" spans="2:11" ht="24.95" hidden="1" customHeight="1">
      <c r="C14" s="2247"/>
      <c r="D14" s="2248" t="str">
        <f t="shared" si="0"/>
        <v xml:space="preserve"> - : 0 </v>
      </c>
      <c r="E14" s="2144"/>
      <c r="F14" s="2091"/>
      <c r="G14" s="1452" t="str">
        <f t="shared" si="2"/>
        <v/>
      </c>
      <c r="H14" s="1949"/>
      <c r="I14" s="1466"/>
      <c r="J14" s="1466"/>
      <c r="K14" s="1466"/>
    </row>
    <row r="15" spans="2:11" ht="24.95" hidden="1" customHeight="1">
      <c r="C15" s="2247"/>
      <c r="D15" s="2248" t="str">
        <f t="shared" si="0"/>
        <v xml:space="preserve"> - : 0 </v>
      </c>
      <c r="E15" s="2144"/>
      <c r="F15" s="2091"/>
      <c r="G15" s="1452" t="str">
        <f t="shared" si="2"/>
        <v/>
      </c>
      <c r="H15" s="1949"/>
      <c r="I15" s="1466"/>
      <c r="J15" s="1466"/>
      <c r="K15" s="1466"/>
    </row>
    <row r="16" spans="2:11" ht="24.95" hidden="1" customHeight="1">
      <c r="C16" s="2247"/>
      <c r="D16" s="2248" t="str">
        <f t="shared" si="0"/>
        <v xml:space="preserve"> - : 0 </v>
      </c>
      <c r="E16" s="2144"/>
      <c r="F16" s="2091"/>
      <c r="G16" s="1452" t="str">
        <f>IF(K16&gt;0,1,"")</f>
        <v/>
      </c>
      <c r="H16" s="1949"/>
      <c r="I16" s="1466"/>
      <c r="J16" s="1466"/>
      <c r="K16" s="1466"/>
    </row>
    <row r="17" spans="2:11" ht="24.95"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5"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5"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5"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5"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5"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5" hidden="1" customHeight="1">
      <c r="C23" s="2247"/>
      <c r="D23" s="2248" t="str">
        <f t="shared" si="3"/>
        <v xml:space="preserve"> - : 0 </v>
      </c>
      <c r="E23" s="2144"/>
      <c r="F23" s="2091"/>
      <c r="G23" s="1452" t="str">
        <f t="shared" si="5"/>
        <v/>
      </c>
      <c r="H23" s="1949"/>
      <c r="I23" s="1466"/>
      <c r="J23" s="1466"/>
      <c r="K23" s="1466"/>
    </row>
    <row r="24" spans="2:11" ht="24.95" hidden="1" customHeight="1">
      <c r="C24" s="2247"/>
      <c r="D24" s="2248" t="str">
        <f t="shared" si="3"/>
        <v xml:space="preserve"> - : 0 </v>
      </c>
      <c r="E24" s="2144"/>
      <c r="F24" s="2091"/>
      <c r="G24" s="1452" t="str">
        <f t="shared" si="5"/>
        <v/>
      </c>
      <c r="H24" s="1949"/>
      <c r="I24" s="1466"/>
      <c r="J24" s="1466"/>
      <c r="K24" s="1466"/>
    </row>
    <row r="25" spans="2:11" ht="24.95" hidden="1" customHeight="1">
      <c r="C25" s="2247"/>
      <c r="D25" s="2248" t="str">
        <f t="shared" si="3"/>
        <v xml:space="preserve"> - : 0 </v>
      </c>
      <c r="E25" s="2144"/>
      <c r="F25" s="2091"/>
      <c r="G25" s="1452" t="str">
        <f>IF(K25&gt;0,1,"")</f>
        <v/>
      </c>
      <c r="H25" s="1949"/>
      <c r="I25" s="1466"/>
      <c r="J25" s="1466"/>
      <c r="K25" s="1466"/>
    </row>
    <row r="26" spans="2:11" ht="24.95"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5"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5"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5"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5"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5"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5"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5"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5"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5"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5"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5" hidden="1" customHeight="1">
      <c r="C37" s="2082"/>
      <c r="D37" s="2248" t="str">
        <f t="shared" si="8"/>
        <v xml:space="preserve"> - : 0 </v>
      </c>
      <c r="E37" s="2245"/>
      <c r="F37" s="1996"/>
      <c r="G37" s="1452" t="str">
        <f t="shared" si="9"/>
        <v/>
      </c>
      <c r="H37" s="1949"/>
      <c r="I37" s="1466"/>
      <c r="J37" s="1466"/>
      <c r="K37" s="1466"/>
    </row>
    <row r="38" spans="3:11" ht="24.95" hidden="1" customHeight="1">
      <c r="C38" s="2082"/>
      <c r="D38" s="2248" t="str">
        <f t="shared" si="8"/>
        <v xml:space="preserve"> - : 0 </v>
      </c>
      <c r="E38" s="2245"/>
      <c r="F38" s="1996"/>
      <c r="G38" s="1452" t="str">
        <f t="shared" si="9"/>
        <v/>
      </c>
      <c r="H38" s="1949"/>
      <c r="I38" s="1466"/>
      <c r="J38" s="1466"/>
      <c r="K38" s="1466"/>
    </row>
    <row r="39" spans="3:11" ht="24.95" hidden="1" customHeight="1">
      <c r="C39" s="2082"/>
      <c r="D39" s="2248" t="str">
        <f t="shared" si="8"/>
        <v xml:space="preserve"> - : 0 </v>
      </c>
      <c r="E39" s="2245"/>
      <c r="F39" s="1996"/>
      <c r="G39" s="1452" t="str">
        <f t="shared" si="9"/>
        <v/>
      </c>
      <c r="H39" s="1949"/>
      <c r="I39" s="1466"/>
      <c r="J39" s="1466"/>
      <c r="K39" s="1466"/>
    </row>
    <row r="40" spans="3:11" ht="24.95"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5"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5" customHeight="1"/>
    <row r="43" spans="3:11" ht="24.95" customHeight="1"/>
    <row r="44" spans="3:11" ht="24.95" customHeight="1"/>
    <row r="45" spans="3:11" ht="24.95" customHeight="1"/>
    <row r="46" spans="3:11" ht="24.95" customHeight="1"/>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sheetData>
  <autoFilter ref="G8:G41">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K34"/>
  <sheetViews>
    <sheetView topLeftCell="C10" workbookViewId="0">
      <selection activeCell="H35" sqref="H35"/>
    </sheetView>
  </sheetViews>
  <sheetFormatPr defaultColWidth="8.88671875" defaultRowHeight="24.95" customHeight="1"/>
  <cols>
    <col min="1" max="2" width="8.88671875" style="1285"/>
    <col min="3" max="3" width="6.21875" style="1285" customWidth="1"/>
    <col min="4" max="4" width="60.6640625" style="1451" customWidth="1"/>
    <col min="5" max="6" width="3.44140625" style="1285" customWidth="1"/>
    <col min="7" max="7" width="3.44140625" style="1971" customWidth="1"/>
    <col min="8" max="8" width="30.77734375" style="1451" customWidth="1"/>
    <col min="9" max="16384" width="8.88671875" style="1285"/>
  </cols>
  <sheetData>
    <row r="1" spans="2:11" ht="16.5"/>
    <row r="2" spans="2:11" ht="16.5">
      <c r="F2" s="2266">
        <f>72/88</f>
        <v>0.81818181818181823</v>
      </c>
      <c r="G2" s="2458">
        <f>62/88</f>
        <v>0.70454545454545459</v>
      </c>
    </row>
    <row r="3" spans="2:11" ht="16.5">
      <c r="C3" s="1993"/>
      <c r="D3" s="2252"/>
      <c r="E3" s="1993"/>
      <c r="F3" s="1993"/>
    </row>
    <row r="4" spans="2:11" ht="16.5">
      <c r="C4" s="1993"/>
      <c r="D4" s="2252"/>
      <c r="E4" s="1993"/>
      <c r="F4" s="1993"/>
    </row>
    <row r="5" spans="2:11" ht="16.5">
      <c r="C5" s="1993"/>
      <c r="D5" s="2252"/>
      <c r="E5" s="1993"/>
      <c r="F5" s="1993"/>
    </row>
    <row r="6" spans="2:11" ht="16.5">
      <c r="C6" s="2779" t="s">
        <v>4231</v>
      </c>
      <c r="D6" s="2779"/>
      <c r="E6" s="2253"/>
      <c r="F6" s="2253"/>
    </row>
    <row r="7" spans="2:11" ht="16.5">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5"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5"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5"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5"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5"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5"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5"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5"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5"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5"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5" hidden="1" customHeight="1">
      <c r="C18" s="2254"/>
      <c r="D18" s="2209"/>
      <c r="E18" s="2255"/>
      <c r="F18" s="2253"/>
      <c r="G18" s="2459" t="str">
        <f t="shared" si="1"/>
        <v/>
      </c>
    </row>
    <row r="19" spans="2:11" ht="24.95" hidden="1" customHeight="1">
      <c r="C19" s="2254"/>
      <c r="D19" s="2209"/>
      <c r="E19" s="2255"/>
      <c r="F19" s="2253"/>
      <c r="G19" s="2459" t="str">
        <f t="shared" si="1"/>
        <v/>
      </c>
    </row>
    <row r="20" spans="2:11" ht="24.95" customHeight="1">
      <c r="B20" s="1587"/>
      <c r="C20" s="2256"/>
      <c r="D20" s="2208" t="s">
        <v>4589</v>
      </c>
      <c r="E20" s="2255"/>
      <c r="F20" s="2257"/>
      <c r="G20" s="2459">
        <f>IF(SUM(G21:G29)&gt;0,1,0)</f>
        <v>1</v>
      </c>
      <c r="H20" s="1285"/>
    </row>
    <row r="21" spans="2:11" ht="24.95"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5"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5"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5" hidden="1" customHeight="1">
      <c r="C24" s="1993"/>
      <c r="D24" s="2209" t="str">
        <f t="shared" si="2"/>
        <v xml:space="preserve"> - :  .</v>
      </c>
      <c r="E24" s="1993"/>
      <c r="F24" s="1993"/>
      <c r="G24" s="2459" t="str">
        <f t="shared" si="1"/>
        <v/>
      </c>
    </row>
    <row r="25" spans="2:11" ht="24.95" hidden="1" customHeight="1">
      <c r="C25" s="1993"/>
      <c r="D25" s="2209" t="str">
        <f t="shared" si="2"/>
        <v xml:space="preserve"> - :  .</v>
      </c>
      <c r="E25" s="1993"/>
      <c r="F25" s="1993"/>
      <c r="G25" s="2459" t="str">
        <f t="shared" si="1"/>
        <v/>
      </c>
    </row>
    <row r="26" spans="2:11" ht="24.95" hidden="1" customHeight="1">
      <c r="C26" s="1993"/>
      <c r="D26" s="2209" t="str">
        <f t="shared" si="2"/>
        <v xml:space="preserve"> - :  .</v>
      </c>
      <c r="E26" s="1993"/>
      <c r="F26" s="1993"/>
      <c r="G26" s="2459" t="str">
        <f t="shared" si="1"/>
        <v/>
      </c>
    </row>
    <row r="27" spans="2:11" ht="24.95" hidden="1" customHeight="1">
      <c r="D27" s="2209" t="str">
        <f t="shared" si="2"/>
        <v xml:space="preserve"> - :  .</v>
      </c>
      <c r="G27" s="2459" t="str">
        <f t="shared" si="1"/>
        <v/>
      </c>
    </row>
    <row r="28" spans="2:11" ht="24.95" hidden="1" customHeight="1">
      <c r="D28" s="2209" t="str">
        <f t="shared" si="2"/>
        <v xml:space="preserve"> - :  .</v>
      </c>
      <c r="G28" s="2459" t="str">
        <f t="shared" si="1"/>
        <v/>
      </c>
    </row>
    <row r="29" spans="2:11" ht="24.95" hidden="1" customHeight="1">
      <c r="D29" s="2209" t="str">
        <f t="shared" si="2"/>
        <v xml:space="preserve"> - :  .</v>
      </c>
      <c r="G29" s="2459" t="str">
        <f t="shared" si="1"/>
        <v/>
      </c>
    </row>
    <row r="30" spans="2:11" ht="24.95" hidden="1" customHeight="1">
      <c r="D30" s="2209" t="str">
        <f t="shared" si="2"/>
        <v xml:space="preserve"> - :  .</v>
      </c>
      <c r="G30" s="1971" t="str">
        <f t="shared" si="1"/>
        <v/>
      </c>
    </row>
    <row r="31" spans="2:11" ht="24.95" hidden="1" customHeight="1">
      <c r="D31" s="2209" t="str">
        <f>" - "&amp;H31&amp;": "&amp;K31&amp;" "&amp;I31&amp;"."</f>
        <v xml:space="preserve"> - :  .</v>
      </c>
      <c r="G31" s="1971" t="str">
        <f t="shared" si="1"/>
        <v/>
      </c>
    </row>
    <row r="32" spans="2:11" ht="24.95" hidden="1" customHeight="1">
      <c r="D32" s="2209" t="str">
        <f t="shared" si="2"/>
        <v xml:space="preserve"> - :  .</v>
      </c>
      <c r="G32" s="1971" t="str">
        <f t="shared" si="1"/>
        <v/>
      </c>
    </row>
    <row r="33" spans="4:7" ht="24.95" hidden="1" customHeight="1">
      <c r="D33" s="2209" t="str">
        <f t="shared" si="2"/>
        <v xml:space="preserve"> - :  .</v>
      </c>
      <c r="G33" s="1971" t="str">
        <f t="shared" si="1"/>
        <v/>
      </c>
    </row>
    <row r="34" spans="4:7" ht="24.95" hidden="1" customHeight="1">
      <c r="D34" s="2209" t="str">
        <f t="shared" si="2"/>
        <v xml:space="preserve"> - :  .</v>
      </c>
      <c r="G34" s="1971"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44" activePane="bottomLeft" state="frozen"/>
      <selection activeCell="B1" sqref="B1"/>
      <selection pane="bottomLeft" activeCell="G63" sqref="G63"/>
    </sheetView>
  </sheetViews>
  <sheetFormatPr defaultRowHeight="16.5"/>
  <cols>
    <col min="1" max="1" width="10.109375" customWidth="1"/>
    <col min="2" max="2" width="12.21875" style="1495" customWidth="1"/>
    <col min="3" max="3" width="48.5546875" style="1494" customWidth="1"/>
    <col min="4" max="4" width="7.77734375" customWidth="1"/>
    <col min="5" max="5" width="8.21875" customWidth="1"/>
    <col min="6" max="6" width="10.44140625" customWidth="1"/>
    <col min="7" max="7" width="50.109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 hidden="1">
      <c r="B125" s="1521"/>
      <c r="C125" s="1525" t="str">
        <f>'6PK'!D4</f>
        <v>Bộ xà kép L75x75x8 dài 2.2m: X-22K-Đ - C810 (lắp trụ đơn)</v>
      </c>
      <c r="D125" s="1526">
        <f>'6PK'!G4</f>
        <v>1</v>
      </c>
      <c r="E125" s="2161" t="str">
        <f>'6PK'!E4</f>
        <v>Bộ</v>
      </c>
    </row>
    <row r="126" spans="2:7" ht="33"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c r="B246" s="1521"/>
      <c r="C246" s="1525" t="str">
        <f>'9TD'!D30</f>
        <v xml:space="preserve"> - Cosse Cu 25mm² + Boulon Þ12x40/Zn + 2 long đền: 2 bộ</v>
      </c>
      <c r="D246" s="1523">
        <f>'9TD'!J30</f>
        <v>2</v>
      </c>
      <c r="E246" s="1524"/>
      <c r="G246" s="1505"/>
    </row>
    <row r="247" spans="2:7" s="1285" customFormat="1" ht="33">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 hidden="1">
      <c r="B257" s="1521"/>
      <c r="C257" s="1522" t="s">
        <v>4564</v>
      </c>
      <c r="D257" s="1523"/>
      <c r="E257" s="1524"/>
      <c r="G257" s="1505"/>
    </row>
    <row r="258" spans="2:7">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 hidden="1">
      <c r="B275" s="1529"/>
      <c r="C275" s="1530" t="s">
        <v>4565</v>
      </c>
      <c r="D275" s="1531"/>
      <c r="E275" s="153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88671875" defaultRowHeight="35.1" customHeight="1" outlineLevelCol="1"/>
  <cols>
    <col min="1" max="1" width="11.33203125" style="2195" customWidth="1"/>
    <col min="2" max="2" width="15.109375" style="2195" customWidth="1"/>
    <col min="3" max="3" width="11.6640625" style="1285" customWidth="1"/>
    <col min="4" max="4" width="6.21875" style="2195" customWidth="1"/>
    <col min="5" max="5" width="16.6640625" style="2195" customWidth="1"/>
    <col min="6" max="6" width="7.33203125" style="1285" customWidth="1"/>
    <col min="7" max="7" width="17.6640625" style="1971" customWidth="1"/>
    <col min="8" max="8" width="23.33203125" style="2086" customWidth="1" outlineLevel="1"/>
    <col min="9" max="9" width="26.77734375" style="2086" customWidth="1" outlineLevel="1"/>
    <col min="10" max="10" width="14.33203125" style="2087" customWidth="1" outlineLevel="1"/>
    <col min="11" max="11" width="11.21875" style="2087" customWidth="1" outlineLevel="1"/>
    <col min="12" max="12" width="16.5546875" style="2190" customWidth="1"/>
    <col min="13" max="13" width="10.77734375" style="1451" customWidth="1"/>
    <col min="14" max="14" width="10.44140625" style="1285" customWidth="1"/>
    <col min="15" max="16" width="13.33203125" style="1971" customWidth="1"/>
    <col min="17" max="17" width="8.88671875" style="2195" customWidth="1"/>
    <col min="18" max="19" width="13.88671875" style="1280" customWidth="1" outlineLevel="1"/>
    <col min="20" max="20" width="13.88671875" style="1285" customWidth="1" outlineLevel="1"/>
    <col min="21" max="21" width="13.88671875" style="1495" customWidth="1" outlineLevel="1"/>
    <col min="22" max="23" width="13.109375" style="1285" customWidth="1" outlineLevel="1"/>
    <col min="24" max="25" width="8.88671875" style="1285"/>
    <col min="26" max="26" width="27.6640625" style="1285" customWidth="1"/>
    <col min="27" max="32" width="8.88671875" style="1285"/>
    <col min="33" max="33" width="8.88671875" style="2195"/>
    <col min="34" max="34" width="45.44140625" style="2195" customWidth="1"/>
    <col min="35" max="41" width="8.88671875" style="2195"/>
    <col min="42" max="42" width="21.6640625" style="2195" customWidth="1"/>
    <col min="43" max="45" width="8.88671875" style="2195"/>
    <col min="46" max="46" width="6" style="2195" customWidth="1"/>
    <col min="47" max="47" width="31.21875" style="2195" customWidth="1"/>
    <col min="48" max="48" width="7.21875" style="2195" customWidth="1"/>
    <col min="49" max="54" width="8.88671875" style="2195"/>
    <col min="55" max="55" width="22.5546875" style="2195" bestFit="1" customWidth="1"/>
    <col min="56" max="56" width="12.5546875" style="2195" customWidth="1"/>
    <col min="57" max="62" width="8.88671875" style="2195"/>
    <col min="63" max="63" width="22.21875" style="2195" customWidth="1"/>
    <col min="64" max="64" width="20.5546875" style="2195" customWidth="1"/>
    <col min="65" max="72" width="8.88671875" style="2195"/>
    <col min="73" max="73" width="28.77734375" style="2195" customWidth="1"/>
    <col min="74" max="74" width="8.88671875" style="2195"/>
    <col min="75" max="75" width="14.21875" style="2195" customWidth="1"/>
    <col min="76" max="16384" width="8.8867187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15"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'NT-VT'!A24</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dataValidation type="list" allowBlank="1" showInputMessage="1" showErrorMessage="1" sqref="O2">
      <formula1>"/BB-PECJC,/BB-TNĐ"</formula1>
    </dataValidation>
    <dataValidation type="list" allowBlank="1" showInputMessage="1" sqref="R15:S17 R19:S26 R28:R29 R30:S32 R2:S11 H3:I134">
      <formula1>$Z$2:$Z$19</formula1>
    </dataValidation>
    <dataValidation type="list" allowBlank="1" showInputMessage="1" sqref="H2:I2">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M51"/>
  <sheetViews>
    <sheetView tabSelected="1" zoomScaleNormal="100" workbookViewId="0">
      <selection activeCell="BL8" sqref="BL8"/>
    </sheetView>
  </sheetViews>
  <sheetFormatPr defaultColWidth="7.44140625" defaultRowHeight="15" outlineLevelCol="1"/>
  <cols>
    <col min="1" max="3" width="7.44140625" style="2466"/>
    <col min="4" max="4" width="5" style="2466" customWidth="1"/>
    <col min="5" max="5" width="9.109375" style="2466" hidden="1" customWidth="1"/>
    <col min="6" max="6" width="28" style="2466" customWidth="1"/>
    <col min="7" max="7" width="6.109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21875" style="2466" customWidth="1" collapsed="1"/>
    <col min="61" max="63" width="7.44140625" style="2466"/>
    <col min="64" max="64" width="14.6640625" style="2466" customWidth="1"/>
    <col min="65" max="65" width="10.44140625" style="2470" customWidth="1"/>
    <col min="66" max="16384" width="7.44140625" style="2466"/>
  </cols>
  <sheetData>
    <row r="1" spans="1:65" ht="30" customHeight="1">
      <c r="D1" s="2467" t="s">
        <v>5321</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5316</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5317</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5239</v>
      </c>
      <c r="F5" s="2326" t="s">
        <v>5323</v>
      </c>
      <c r="G5" s="2326" t="s">
        <v>2604</v>
      </c>
      <c r="H5" s="2326" t="s">
        <v>5240</v>
      </c>
      <c r="I5" s="2478" t="s">
        <v>5241</v>
      </c>
      <c r="J5" s="2478" t="s">
        <v>5242</v>
      </c>
      <c r="K5" s="2478" t="s">
        <v>5243</v>
      </c>
      <c r="L5" s="2478"/>
      <c r="M5" s="2478"/>
      <c r="N5" s="2478"/>
      <c r="O5" s="2478" t="s">
        <v>5244</v>
      </c>
      <c r="P5" s="2478"/>
      <c r="Q5" s="2478"/>
      <c r="R5" s="2478"/>
      <c r="S5" s="2478"/>
      <c r="T5" s="2478"/>
      <c r="U5" s="2478"/>
      <c r="V5" s="2478"/>
      <c r="W5" s="2478"/>
      <c r="X5" s="2478"/>
      <c r="Y5" s="2780" t="s">
        <v>5245</v>
      </c>
      <c r="Z5" s="2780"/>
      <c r="AA5" s="2780"/>
      <c r="AB5" s="2780" t="s">
        <v>5246</v>
      </c>
      <c r="AC5" s="2780"/>
      <c r="AD5" s="2780"/>
      <c r="AE5" s="2478" t="s">
        <v>5247</v>
      </c>
      <c r="AF5" s="2478" t="s">
        <v>5248</v>
      </c>
      <c r="AG5" s="2479" t="s">
        <v>5249</v>
      </c>
      <c r="AH5" s="2479" t="s">
        <v>5250</v>
      </c>
      <c r="AI5" s="2479" t="s">
        <v>5251</v>
      </c>
      <c r="AJ5" s="2479" t="s">
        <v>5252</v>
      </c>
      <c r="AK5" s="2479" t="s">
        <v>5253</v>
      </c>
      <c r="AL5" s="2479" t="s">
        <v>5254</v>
      </c>
      <c r="AM5" s="2479" t="s">
        <v>5255</v>
      </c>
      <c r="AN5" s="2479" t="s">
        <v>5256</v>
      </c>
      <c r="AO5" s="2479" t="s">
        <v>5257</v>
      </c>
      <c r="AP5" s="2479" t="s">
        <v>5258</v>
      </c>
      <c r="AQ5" s="2479" t="s">
        <v>5259</v>
      </c>
      <c r="AR5" s="2479" t="s">
        <v>5260</v>
      </c>
      <c r="AS5" s="2479" t="s">
        <v>5261</v>
      </c>
      <c r="AT5" s="2478" t="s">
        <v>5262</v>
      </c>
      <c r="AU5" s="2480" t="s">
        <v>5263</v>
      </c>
      <c r="AV5" s="2480" t="s">
        <v>5264</v>
      </c>
      <c r="AW5" s="2781" t="s">
        <v>5265</v>
      </c>
      <c r="AX5" s="2781"/>
      <c r="AY5" s="2781"/>
      <c r="AZ5" s="2781"/>
      <c r="BA5" s="2781" t="s">
        <v>5266</v>
      </c>
      <c r="BB5" s="2781"/>
      <c r="BC5" s="2781"/>
      <c r="BD5" s="2781"/>
      <c r="BE5" s="2326" t="s">
        <v>4311</v>
      </c>
      <c r="BF5" s="2326" t="s">
        <v>4499</v>
      </c>
      <c r="BG5" s="2326" t="s">
        <v>4500</v>
      </c>
      <c r="BH5" s="2326" t="s">
        <v>2610</v>
      </c>
      <c r="BI5" s="2476" t="s">
        <v>5322</v>
      </c>
      <c r="BJ5" s="2476" t="s">
        <v>4519</v>
      </c>
      <c r="BK5" s="2476" t="s">
        <v>5267</v>
      </c>
      <c r="BL5" s="2476" t="s">
        <v>5268</v>
      </c>
      <c r="BM5" s="2481" t="s">
        <v>5269</v>
      </c>
    </row>
    <row r="6" spans="1:65" ht="31.9" customHeight="1">
      <c r="C6" s="2476" t="s">
        <v>512</v>
      </c>
      <c r="D6" s="2326" t="s">
        <v>5270</v>
      </c>
      <c r="E6" s="2326" t="s">
        <v>501</v>
      </c>
      <c r="F6" s="2482" t="s">
        <v>5271</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 customHeight="1">
      <c r="D7" s="2486"/>
      <c r="E7" s="2326"/>
      <c r="F7" s="2487" t="s">
        <v>5272</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 customHeight="1">
      <c r="D8" s="2486">
        <v>1</v>
      </c>
      <c r="E8" s="2486" t="s">
        <v>5273</v>
      </c>
      <c r="F8" s="2485" t="s">
        <v>5274</v>
      </c>
      <c r="G8" s="2486" t="s">
        <v>5275</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 customHeight="1">
      <c r="D9" s="2486"/>
      <c r="E9" s="2486"/>
      <c r="F9" s="2488" t="s">
        <v>5276</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 customHeight="1">
      <c r="C10" s="2466">
        <v>5</v>
      </c>
      <c r="D10" s="2486">
        <v>2</v>
      </c>
      <c r="E10" s="2486">
        <v>2</v>
      </c>
      <c r="F10" s="2485" t="s">
        <v>5277</v>
      </c>
      <c r="G10" s="2486" t="s">
        <v>5278</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 customHeight="1">
      <c r="C11" s="2466">
        <v>1</v>
      </c>
      <c r="D11" s="2486">
        <v>3</v>
      </c>
      <c r="E11" s="2486">
        <v>3</v>
      </c>
      <c r="F11" s="2485" t="s">
        <v>5279</v>
      </c>
      <c r="G11" s="2486" t="s">
        <v>5278</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5280</v>
      </c>
      <c r="BM11" s="2470">
        <v>43915</v>
      </c>
    </row>
    <row r="12" spans="1:65" ht="31.9" customHeight="1">
      <c r="D12" s="2486">
        <v>4</v>
      </c>
      <c r="E12" s="2486" t="s">
        <v>5281</v>
      </c>
      <c r="F12" s="2489" t="s">
        <v>5282</v>
      </c>
      <c r="G12" s="2483" t="s">
        <v>5283</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5281</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 customHeight="1">
      <c r="D13" s="2486"/>
      <c r="E13" s="2486"/>
      <c r="F13" s="2488" t="s">
        <v>5284</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 customHeight="1">
      <c r="C14" s="2466">
        <v>6</v>
      </c>
      <c r="D14" s="2486">
        <v>5</v>
      </c>
      <c r="E14" s="2486">
        <v>1</v>
      </c>
      <c r="F14" s="2489" t="s">
        <v>5285</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 customHeight="1">
      <c r="C15" s="2466">
        <v>7</v>
      </c>
      <c r="D15" s="2486">
        <v>6</v>
      </c>
      <c r="E15" s="2486">
        <v>2</v>
      </c>
      <c r="F15" s="2489" t="s">
        <v>5286</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 customHeight="1">
      <c r="C16" s="2466">
        <v>8</v>
      </c>
      <c r="D16" s="2486">
        <v>7</v>
      </c>
      <c r="E16" s="2486">
        <v>3</v>
      </c>
      <c r="F16" s="2489" t="s">
        <v>5287</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 customHeight="1">
      <c r="C17" s="2466">
        <v>9</v>
      </c>
      <c r="D17" s="2486">
        <v>8</v>
      </c>
      <c r="E17" s="2486">
        <v>4</v>
      </c>
      <c r="F17" s="2489" t="s">
        <v>5288</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 customHeight="1">
      <c r="C18" s="2466">
        <v>10</v>
      </c>
      <c r="D18" s="2486">
        <v>10</v>
      </c>
      <c r="E18" s="2486">
        <v>6</v>
      </c>
      <c r="F18" s="2489" t="s">
        <v>5289</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 customHeight="1">
      <c r="D19" s="2486">
        <v>11</v>
      </c>
      <c r="E19" s="2486" t="s">
        <v>5290</v>
      </c>
      <c r="F19" s="2484" t="s">
        <v>5291</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 customHeight="1">
      <c r="D20" s="2326" t="s">
        <v>941</v>
      </c>
      <c r="E20" s="2326" t="s">
        <v>1903</v>
      </c>
      <c r="F20" s="2490" t="s">
        <v>5292</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 customHeight="1">
      <c r="D21" s="2492">
        <f>COUNTIF($BI$5:BI21,BI21)</f>
        <v>1</v>
      </c>
      <c r="E21" s="2492">
        <v>1</v>
      </c>
      <c r="F21" s="2493" t="s">
        <v>5293</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 customHeight="1">
      <c r="C22" s="2491">
        <v>11</v>
      </c>
      <c r="D22" s="2492">
        <f>COUNTIF($BI$5:BI22,BI22)</f>
        <v>2</v>
      </c>
      <c r="E22" s="2492"/>
      <c r="F22" s="2493" t="s">
        <v>5294</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 customHeight="1">
      <c r="C23" s="2491">
        <v>2</v>
      </c>
      <c r="D23" s="2492">
        <f>COUNTIF($BI$5:BI23,BI23)</f>
        <v>3</v>
      </c>
      <c r="E23" s="2492">
        <v>2</v>
      </c>
      <c r="F23" s="2493" t="s">
        <v>5295</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5296</v>
      </c>
      <c r="BM23" s="2470">
        <v>43915</v>
      </c>
    </row>
    <row r="24" spans="3:65" s="2491" customFormat="1" ht="31.9" customHeight="1">
      <c r="C24" s="2491">
        <v>12</v>
      </c>
      <c r="D24" s="2492">
        <f>COUNTIF($BI$5:BI24,BI24)</f>
        <v>4</v>
      </c>
      <c r="E24" s="2492">
        <v>3</v>
      </c>
      <c r="F24" s="2493" t="s">
        <v>5297</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 customHeight="1">
      <c r="C25" s="2491">
        <v>3</v>
      </c>
      <c r="D25" s="2492">
        <f>COUNTIF($BI$5:BI25,BI25)</f>
        <v>5</v>
      </c>
      <c r="E25" s="2492"/>
      <c r="F25" s="2493" t="s">
        <v>5298</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5299</v>
      </c>
      <c r="BM25" s="2470">
        <v>43915</v>
      </c>
    </row>
    <row r="26" spans="3:65" ht="31.9" customHeight="1">
      <c r="C26" s="2466">
        <v>13</v>
      </c>
      <c r="D26" s="2492">
        <f>COUNTIF($BI$5:BI26,BI26)</f>
        <v>6</v>
      </c>
      <c r="E26" s="2486"/>
      <c r="F26" s="2485" t="s">
        <v>5300</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 customHeight="1">
      <c r="C27" s="2466">
        <v>14</v>
      </c>
      <c r="D27" s="2492">
        <f>COUNTIF($BI$5:BI27,BI27)</f>
        <v>7</v>
      </c>
      <c r="E27" s="2486"/>
      <c r="F27" s="2485" t="s">
        <v>5301</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 customHeight="1">
      <c r="C28" s="2466">
        <v>15</v>
      </c>
      <c r="D28" s="2492">
        <f>COUNTIF($BI$5:BI28,BI28)</f>
        <v>8</v>
      </c>
      <c r="E28" s="2486">
        <v>3</v>
      </c>
      <c r="F28" s="2484" t="s">
        <v>5302</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 customHeight="1">
      <c r="C29" s="2466">
        <v>16</v>
      </c>
      <c r="D29" s="2492">
        <f>COUNTIF($BI$5:BI29,BI29)</f>
        <v>9</v>
      </c>
      <c r="E29" s="2486"/>
      <c r="F29" s="2484" t="s">
        <v>5303</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 customHeight="1">
      <c r="D30" s="2492">
        <f>COUNTIF($BI$5:BI30,BI30)</f>
        <v>10</v>
      </c>
      <c r="E30" s="2486"/>
      <c r="F30" s="2484" t="s">
        <v>5304</v>
      </c>
      <c r="G30" s="2486" t="s">
        <v>5305</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 customHeight="1">
      <c r="C31" s="2466">
        <v>17</v>
      </c>
      <c r="D31" s="2492">
        <f>COUNTIF($BI$5:BI31,BI31)</f>
        <v>11</v>
      </c>
      <c r="E31" s="2486"/>
      <c r="F31" s="2484" t="s">
        <v>5306</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 customHeight="1">
      <c r="D32" s="2495" t="s">
        <v>1620</v>
      </c>
      <c r="E32" s="2490" t="s">
        <v>5307</v>
      </c>
      <c r="F32" s="2490" t="s">
        <v>5307</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 customHeight="1">
      <c r="C33" s="2466">
        <v>18</v>
      </c>
      <c r="D33" s="2492">
        <f>COUNTIF($BI$5:BI33,BI33)</f>
        <v>1</v>
      </c>
      <c r="E33" s="2497" t="s">
        <v>5308</v>
      </c>
      <c r="F33" s="2498" t="s">
        <v>5308</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 customHeight="1">
      <c r="C34" s="2466">
        <v>19</v>
      </c>
      <c r="D34" s="2492">
        <f>COUNTIF($BI$5:BI34,BI34)</f>
        <v>2</v>
      </c>
      <c r="E34" s="2497" t="s">
        <v>5309</v>
      </c>
      <c r="F34" s="2498" t="s">
        <v>5309</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 customHeight="1">
      <c r="C35" s="2466">
        <v>20</v>
      </c>
      <c r="D35" s="2492">
        <f>COUNTIF($BI$5:BI35,BI35)</f>
        <v>3</v>
      </c>
      <c r="E35" s="2497" t="s">
        <v>5310</v>
      </c>
      <c r="F35" s="2498" t="s">
        <v>5311</v>
      </c>
      <c r="G35" s="2499" t="s">
        <v>5312</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 customHeight="1">
      <c r="D36" s="2492">
        <f>COUNTIF($BI$5:BI36,BI36)</f>
        <v>4</v>
      </c>
      <c r="E36" s="2497" t="s">
        <v>5313</v>
      </c>
      <c r="F36" s="2498" t="s">
        <v>5313</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782"/>
      <c r="E45" s="2782"/>
      <c r="F45" s="2782"/>
      <c r="G45" s="2782"/>
      <c r="H45" s="2782"/>
      <c r="I45" s="2782"/>
      <c r="J45" s="2782"/>
      <c r="K45" s="2782"/>
      <c r="L45" s="2782"/>
      <c r="M45" s="2782"/>
      <c r="N45" s="2782"/>
      <c r="O45" s="2782"/>
      <c r="P45" s="2782"/>
      <c r="Q45" s="2782"/>
      <c r="R45" s="2782"/>
      <c r="S45" s="2782"/>
      <c r="T45" s="2782"/>
      <c r="U45" s="2782"/>
      <c r="V45" s="2782"/>
      <c r="W45" s="2782"/>
      <c r="X45" s="2782"/>
      <c r="Y45" s="2782"/>
      <c r="Z45" s="2782"/>
      <c r="AA45" s="2782"/>
      <c r="AB45" s="2782"/>
      <c r="AC45" s="2782"/>
      <c r="AD45" s="2782"/>
      <c r="AE45" s="2782"/>
      <c r="AF45" s="2782"/>
      <c r="AG45" s="2782"/>
      <c r="AH45" s="2782"/>
      <c r="AI45" s="2782"/>
      <c r="AJ45" s="2782"/>
      <c r="AK45" s="2782"/>
      <c r="AL45" s="2782"/>
      <c r="AM45" s="2782"/>
      <c r="AN45" s="2782"/>
      <c r="AO45" s="2782"/>
      <c r="AP45" s="2782"/>
      <c r="AQ45" s="2782"/>
      <c r="AR45" s="2782"/>
      <c r="AS45" s="2782"/>
      <c r="AT45" s="2782"/>
    </row>
    <row r="46" spans="3:65">
      <c r="F46" s="2506"/>
    </row>
    <row r="47" spans="3:65">
      <c r="F47" s="2471"/>
    </row>
    <row r="48" spans="3:65">
      <c r="F48" s="2471"/>
    </row>
    <row r="49" spans="6:6">
      <c r="F49" s="2471"/>
    </row>
    <row r="50" spans="6:6">
      <c r="F50" s="2471"/>
    </row>
    <row r="51" spans="6:6">
      <c r="F51" s="2506"/>
    </row>
  </sheetData>
  <autoFilter ref="A5:BL36">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2"/>
  <sheetViews>
    <sheetView workbookViewId="0">
      <pane ySplit="2" topLeftCell="A19" activePane="bottomLeft" state="frozen"/>
      <selection activeCell="B1" sqref="B1"/>
      <selection pane="bottomLeft" activeCell="I274" sqref="I274"/>
    </sheetView>
  </sheetViews>
  <sheetFormatPr defaultRowHeight="25.15" customHeight="1"/>
  <cols>
    <col min="1" max="1" width="8.77734375" style="1285"/>
    <col min="2" max="2" width="11.77734375" style="1976" customWidth="1"/>
    <col min="3" max="3" width="3.88671875" style="1289" customWidth="1"/>
    <col min="4" max="4" width="3.88671875" style="1977" customWidth="1"/>
    <col min="5" max="5" width="3.88671875" style="1982" customWidth="1"/>
    <col min="6" max="6" width="54.6640625" style="1976" customWidth="1"/>
    <col min="7" max="9" width="8.77734375" style="1426" customWidth="1"/>
    <col min="10" max="10" width="8.88671875" style="1974"/>
    <col min="11" max="11" width="16.109375" style="1971" bestFit="1" customWidth="1"/>
    <col min="12" max="12" width="8.88671875" style="1426" customWidth="1"/>
    <col min="13" max="13" width="9.6640625" style="1510" customWidth="1"/>
    <col min="15" max="15" width="8.8867187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15" customHeight="1">
      <c r="A2" s="2170">
        <f>COUNTIF($K$1:K2,1)</f>
        <v>1</v>
      </c>
      <c r="B2" s="2281">
        <f t="shared" ref="B2:B65" si="0">D2</f>
        <v>0</v>
      </c>
      <c r="C2" s="2512"/>
      <c r="D2" s="2513"/>
      <c r="E2" s="2514"/>
      <c r="F2" s="2511"/>
      <c r="G2" s="2508"/>
      <c r="H2" s="2509"/>
      <c r="I2" s="2510"/>
      <c r="J2" s="1972">
        <v>13</v>
      </c>
      <c r="K2" s="1973">
        <f>IF(J2&lt;2000,COUNTIF($B$2:B2,B2),0)</f>
        <v>1</v>
      </c>
      <c r="L2" s="2461"/>
      <c r="M2" s="1935"/>
      <c r="N2" s="812"/>
      <c r="O2" s="1935"/>
    </row>
    <row r="3" spans="1:15" ht="25.15" customHeight="1">
      <c r="A3" s="2170">
        <f>COUNTIF($K$1:K3,1)</f>
        <v>1</v>
      </c>
      <c r="B3" s="2281">
        <f t="shared" si="0"/>
        <v>0</v>
      </c>
      <c r="C3" s="1983"/>
      <c r="D3" s="1984"/>
      <c r="E3" s="1985"/>
      <c r="F3" s="2511"/>
      <c r="G3" s="2074"/>
      <c r="H3" s="2075"/>
      <c r="I3" s="2075"/>
      <c r="J3" s="1972">
        <v>13</v>
      </c>
      <c r="K3" s="1973">
        <f>IF(J3&lt;2000,COUNTIF($B$2:B3,B3),0)</f>
        <v>2</v>
      </c>
      <c r="L3" s="1430"/>
    </row>
    <row r="4" spans="1:15" s="1285" customFormat="1" ht="25.15"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15"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15"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15"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15"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15"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15"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15"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15"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15"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15"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15"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15"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15"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15"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15"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15"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15"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15"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15"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15"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15"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15"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15"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15"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15"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15"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15"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15"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15"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15"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15"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15"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15"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15"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15"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15"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15"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15"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15"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15"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15"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15"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15"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15"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15"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15"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15"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15"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15"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15"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15"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15"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15"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15"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15"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15"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15"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15"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15"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15"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15"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15"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15"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15"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15"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15"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15"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15"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15"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15"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15"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15"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15"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15"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15"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15"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15"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15"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15"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15"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15"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15"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15"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15"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15"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15"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15"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15"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15"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15"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15"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15"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15"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15"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15"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15"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15"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15"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15"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15"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15"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15"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15"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15"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15"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15"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15"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15"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15"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15"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15"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15"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15"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15"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15"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15"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15"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15"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15"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15"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15"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15"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15"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15"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15"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15"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15"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15"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15"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15"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15"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15"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15"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15"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15"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15"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15"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15"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15"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15"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15"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15"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15"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15"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15"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15"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15"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15"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15"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15"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15"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15"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15"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15"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15"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15"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15"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15"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15"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15"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15"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15"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15"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15"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15"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15"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15"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15"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15"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15"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15"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15"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15"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15"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15"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15"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15"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15"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15"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15"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15"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15"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15"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15"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15"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15"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15"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15"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15"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15"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15"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15"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15"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15"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15"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15"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15"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15"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15"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15"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15"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15"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15"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15"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15"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15"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15"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15"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15"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15"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15"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15"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15"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15"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15"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15"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15"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15"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15"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15"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15"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15"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15"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15"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15"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15"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15"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15"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15" customHeight="1">
      <c r="A233" s="2170">
        <f>COUNTIF($K$1:K233,1)</f>
        <v>1</v>
      </c>
      <c r="B233" s="2281">
        <f t="shared" si="3"/>
        <v>0</v>
      </c>
      <c r="J233" s="1972">
        <f>IFERROR(VLOOKUP(B233,DG!A:F,6,0),3000)</f>
        <v>3000</v>
      </c>
      <c r="K233" s="1973">
        <f>IF(J233&lt;2000,COUNTIF($B$2:B233,B233),0)</f>
        <v>0</v>
      </c>
    </row>
    <row r="234" spans="1:15" ht="25.15" customHeight="1">
      <c r="A234" s="2170">
        <f>COUNTIF($K$1:K234,1)</f>
        <v>1</v>
      </c>
      <c r="B234" s="2281">
        <f t="shared" si="3"/>
        <v>0</v>
      </c>
      <c r="J234" s="1972">
        <f>IFERROR(VLOOKUP(B234,DG!A:F,6,0),3000)</f>
        <v>3000</v>
      </c>
      <c r="K234" s="1973">
        <f>IF(J234&lt;2000,COUNTIF($B$2:B234,B234),0)</f>
        <v>0</v>
      </c>
    </row>
    <row r="235" spans="1:15" ht="25.15" customHeight="1">
      <c r="A235" s="2170">
        <f>COUNTIF($K$1:K235,1)</f>
        <v>1</v>
      </c>
      <c r="B235" s="2281">
        <f t="shared" si="3"/>
        <v>0</v>
      </c>
      <c r="J235" s="1972">
        <f>IFERROR(VLOOKUP(B235,DG!A:F,6,0),3000)</f>
        <v>3000</v>
      </c>
      <c r="K235" s="1973">
        <f>IF(J235&lt;2000,COUNTIF($B$2:B235,B235),0)</f>
        <v>0</v>
      </c>
    </row>
    <row r="236" spans="1:15" ht="25.15" customHeight="1">
      <c r="A236" s="2170">
        <f>COUNTIF($K$1:K236,1)</f>
        <v>1</v>
      </c>
      <c r="B236" s="2281">
        <f t="shared" si="3"/>
        <v>0</v>
      </c>
      <c r="J236" s="1972">
        <f>IFERROR(VLOOKUP(B236,DG!A:F,6,0),3000)</f>
        <v>3000</v>
      </c>
      <c r="K236" s="1973">
        <f>IF(J236&lt;2000,COUNTIF($B$2:B236,B236),0)</f>
        <v>0</v>
      </c>
    </row>
    <row r="237" spans="1:15" ht="25.15" customHeight="1">
      <c r="A237" s="2170">
        <f>COUNTIF($K$1:K237,1)</f>
        <v>1</v>
      </c>
      <c r="B237" s="2281">
        <f t="shared" si="3"/>
        <v>0</v>
      </c>
      <c r="J237" s="1972">
        <f>IFERROR(VLOOKUP(B237,DG!A:F,6,0),3000)</f>
        <v>3000</v>
      </c>
      <c r="K237" s="1973">
        <f>IF(J237&lt;2000,COUNTIF($B$2:B237,B237),0)</f>
        <v>0</v>
      </c>
    </row>
    <row r="238" spans="1:15" ht="25.15" customHeight="1">
      <c r="A238" s="2170">
        <f>COUNTIF($K$1:K238,1)</f>
        <v>1</v>
      </c>
      <c r="B238" s="2281">
        <f t="shared" si="3"/>
        <v>0</v>
      </c>
      <c r="J238" s="1972">
        <f>IFERROR(VLOOKUP(B238,DG!A:F,6,0),3000)</f>
        <v>3000</v>
      </c>
      <c r="K238" s="1973">
        <f>IF(J238&lt;2000,COUNTIF($B$2:B238,B238),0)</f>
        <v>0</v>
      </c>
    </row>
    <row r="239" spans="1:15" ht="25.15" customHeight="1">
      <c r="A239" s="2170">
        <f>COUNTIF($K$1:K239,1)</f>
        <v>1</v>
      </c>
      <c r="B239" s="2281">
        <f t="shared" si="3"/>
        <v>0</v>
      </c>
      <c r="J239" s="1972">
        <f>IFERROR(VLOOKUP(B239,DG!A:F,6,0),3000)</f>
        <v>3000</v>
      </c>
      <c r="K239" s="1973">
        <f>IF(J239&lt;2000,COUNTIF($B$2:B239,B239),0)</f>
        <v>0</v>
      </c>
    </row>
    <row r="240" spans="1:15" ht="25.15" customHeight="1">
      <c r="A240" s="2170">
        <f>COUNTIF($K$1:K240,1)</f>
        <v>1</v>
      </c>
      <c r="B240" s="2281">
        <f t="shared" si="3"/>
        <v>0</v>
      </c>
      <c r="J240" s="1972">
        <f>IFERROR(VLOOKUP(B240,DG!A:F,6,0),3000)</f>
        <v>3000</v>
      </c>
      <c r="K240" s="1973">
        <f>IF(J240&lt;2000,COUNTIF($B$2:B240,B240),0)</f>
        <v>0</v>
      </c>
    </row>
    <row r="241" spans="1:14" ht="25.15" customHeight="1">
      <c r="A241" s="2170">
        <f>COUNTIF($K$1:K241,1)</f>
        <v>1</v>
      </c>
      <c r="B241" s="2281">
        <f t="shared" si="3"/>
        <v>0</v>
      </c>
      <c r="J241" s="1972">
        <f>IFERROR(VLOOKUP(B241,DG!A:F,6,0),3000)</f>
        <v>3000</v>
      </c>
      <c r="K241" s="1973">
        <f>IF(J241&lt;2000,COUNTIF($B$2:B241,B241),0)</f>
        <v>0</v>
      </c>
    </row>
    <row r="242" spans="1:14" ht="25.15" customHeight="1">
      <c r="A242" s="2170">
        <f>COUNTIF($K$1:K242,1)</f>
        <v>1</v>
      </c>
      <c r="B242" s="2281">
        <f t="shared" si="3"/>
        <v>0</v>
      </c>
      <c r="J242" s="1972">
        <f>IFERROR(VLOOKUP(B242,DG!A:F,6,0),3000)</f>
        <v>3000</v>
      </c>
      <c r="K242" s="1973">
        <f>IF(J242&lt;2000,COUNTIF($B$2:B242,B242),0)</f>
        <v>0</v>
      </c>
    </row>
    <row r="243" spans="1:14" ht="25.15" customHeight="1">
      <c r="A243" s="2170">
        <f>COUNTIF($K$1:K243,1)</f>
        <v>1</v>
      </c>
      <c r="B243" s="2281">
        <f t="shared" si="3"/>
        <v>0</v>
      </c>
      <c r="J243" s="1972">
        <f>IFERROR(VLOOKUP(B243,DG!A:F,6,0),3000)</f>
        <v>3000</v>
      </c>
      <c r="K243" s="1973">
        <f>IF(J243&lt;2000,COUNTIF($B$2:B243,B243),0)</f>
        <v>0</v>
      </c>
    </row>
    <row r="244" spans="1:14" ht="25.15" customHeight="1">
      <c r="A244" s="2170">
        <f>COUNTIF($K$1:K244,1)</f>
        <v>1</v>
      </c>
      <c r="B244" s="2281">
        <f t="shared" si="3"/>
        <v>0</v>
      </c>
      <c r="J244" s="1972">
        <f>IFERROR(VLOOKUP(B244,DG!A:F,6,0),3000)</f>
        <v>3000</v>
      </c>
      <c r="K244" s="1973">
        <f>IF(J244&lt;2000,COUNTIF($B$2:B244,B244),0)</f>
        <v>0</v>
      </c>
      <c r="N244" s="1285"/>
    </row>
    <row r="245" spans="1:14" ht="25.15" customHeight="1">
      <c r="A245" s="2170">
        <f>COUNTIF($K$1:K245,1)</f>
        <v>1</v>
      </c>
      <c r="B245" s="2281">
        <f t="shared" si="3"/>
        <v>0</v>
      </c>
      <c r="J245" s="1972">
        <f>IFERROR(VLOOKUP(B245,DG!A:F,6,0),3000)</f>
        <v>3000</v>
      </c>
      <c r="K245" s="1973">
        <f>IF(J245&lt;2000,COUNTIF($B$2:B245,B245),0)</f>
        <v>0</v>
      </c>
    </row>
    <row r="246" spans="1:14" ht="25.15" customHeight="1">
      <c r="A246" s="2170">
        <f>COUNTIF($K$1:K246,1)</f>
        <v>1</v>
      </c>
      <c r="B246" s="2281">
        <f t="shared" si="3"/>
        <v>0</v>
      </c>
      <c r="J246" s="1972">
        <f>IFERROR(VLOOKUP(B246,DG!A:F,6,0),3000)</f>
        <v>3000</v>
      </c>
      <c r="K246" s="1973">
        <f>IF(J246&lt;2000,COUNTIF($B$2:B246,B246),0)</f>
        <v>0</v>
      </c>
      <c r="N246" s="1285"/>
    </row>
    <row r="247" spans="1:14" ht="25.15" customHeight="1">
      <c r="A247" s="2170">
        <f>COUNTIF($K$1:K247,1)</f>
        <v>1</v>
      </c>
      <c r="B247" s="2281">
        <f t="shared" si="3"/>
        <v>0</v>
      </c>
      <c r="J247" s="1972">
        <f>IFERROR(VLOOKUP(B247,DG!A:F,6,0),3000)</f>
        <v>3000</v>
      </c>
      <c r="K247" s="1973">
        <f>IF(J247&lt;2000,COUNTIF($B$2:B247,B247),0)</f>
        <v>0</v>
      </c>
    </row>
    <row r="248" spans="1:14" ht="25.15" customHeight="1">
      <c r="A248" s="2170">
        <f>COUNTIF($K$1:K248,1)</f>
        <v>1</v>
      </c>
      <c r="B248" s="2281">
        <f t="shared" si="3"/>
        <v>0</v>
      </c>
      <c r="J248" s="1972">
        <f>IFERROR(VLOOKUP(B248,DG!A:F,6,0),3000)</f>
        <v>3000</v>
      </c>
      <c r="K248" s="1973">
        <f>IF(J248&lt;2000,COUNTIF($B$2:B248,B248),0)</f>
        <v>0</v>
      </c>
    </row>
    <row r="249" spans="1:14" ht="25.15" customHeight="1">
      <c r="A249" s="2170">
        <f>COUNTIF($K$1:K249,1)</f>
        <v>1</v>
      </c>
      <c r="B249" s="2281">
        <f t="shared" si="3"/>
        <v>0</v>
      </c>
      <c r="J249" s="1972">
        <f>IFERROR(VLOOKUP(B249,DG!A:F,6,0),3000)</f>
        <v>3000</v>
      </c>
      <c r="K249" s="1973">
        <f>IF(J249&lt;2000,COUNTIF($B$2:B249,B249),0)</f>
        <v>0</v>
      </c>
    </row>
    <row r="250" spans="1:14" ht="25.15" customHeight="1">
      <c r="A250" s="2170">
        <f>COUNTIF($K$1:K250,1)</f>
        <v>1</v>
      </c>
      <c r="B250" s="2281">
        <f t="shared" si="3"/>
        <v>0</v>
      </c>
      <c r="J250" s="1972">
        <f>IFERROR(VLOOKUP(B250,DG!A:F,6,0),3000)</f>
        <v>3000</v>
      </c>
      <c r="K250" s="1973">
        <f>IF(J250&lt;2000,COUNTIF($B$2:B250,B250),0)</f>
        <v>0</v>
      </c>
      <c r="N250" s="1285"/>
    </row>
    <row r="251" spans="1:14" ht="25.15" customHeight="1">
      <c r="A251" s="2170">
        <f>COUNTIF($K$1:K251,1)</f>
        <v>1</v>
      </c>
      <c r="B251" s="2281">
        <f t="shared" si="3"/>
        <v>0</v>
      </c>
      <c r="J251" s="1972">
        <f>IFERROR(VLOOKUP(B251,DG!A:F,6,0),3000)</f>
        <v>3000</v>
      </c>
      <c r="K251" s="1973">
        <f>IF(J251&lt;2000,COUNTIF($B$2:B251,B251),0)</f>
        <v>0</v>
      </c>
    </row>
    <row r="252" spans="1:14" ht="25.15" customHeight="1">
      <c r="A252" s="2170">
        <f>COUNTIF($K$1:K252,1)</f>
        <v>1</v>
      </c>
      <c r="B252" s="2281">
        <f t="shared" si="3"/>
        <v>0</v>
      </c>
      <c r="J252" s="1972">
        <f>IFERROR(VLOOKUP(B252,DG!A:F,6,0),3000)</f>
        <v>3000</v>
      </c>
      <c r="K252" s="1973">
        <f>IF(J252&lt;2000,COUNTIF($B$2:B252,B252),0)</f>
        <v>0</v>
      </c>
    </row>
    <row r="253" spans="1:14" ht="25.15" customHeight="1">
      <c r="A253" s="2170">
        <f>COUNTIF($K$1:K253,1)</f>
        <v>1</v>
      </c>
      <c r="B253" s="2281">
        <f t="shared" si="3"/>
        <v>0</v>
      </c>
      <c r="J253" s="1972">
        <f>IFERROR(VLOOKUP(B253,DG!A:F,6,0),3000)</f>
        <v>3000</v>
      </c>
      <c r="K253" s="1973">
        <f>IF(J253&lt;2000,COUNTIF($B$2:B253,B253),0)</f>
        <v>0</v>
      </c>
    </row>
    <row r="254" spans="1:14" ht="25.15"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15" customHeight="1">
      <c r="A255" s="2170">
        <f>COUNTIF($K$1:K255,1)</f>
        <v>2</v>
      </c>
      <c r="B255" s="2281">
        <f t="shared" si="3"/>
        <v>2</v>
      </c>
      <c r="C255" s="1983"/>
      <c r="D255" s="1984">
        <f>'Du thau'!C23</f>
        <v>2</v>
      </c>
      <c r="E255" s="2223">
        <f>'Du thau'!D23</f>
        <v>3</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15" customHeight="1">
      <c r="A256" s="2170">
        <f>COUNTIF($K$1:K256,1)</f>
        <v>2</v>
      </c>
      <c r="B256" s="2281">
        <f t="shared" si="3"/>
        <v>3</v>
      </c>
      <c r="C256" s="1983"/>
      <c r="D256" s="1984">
        <f>'Du thau'!C25</f>
        <v>3</v>
      </c>
      <c r="E256" s="2223">
        <f>'Du thau'!D25</f>
        <v>5</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15"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15"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15" customHeight="1">
      <c r="A259" s="2170">
        <f>COUNTIF($K$1:K259,1)</f>
        <v>2</v>
      </c>
      <c r="B259" s="2281">
        <f t="shared" si="4"/>
        <v>7</v>
      </c>
      <c r="D259" s="1977">
        <f>'Du thau'!C15</f>
        <v>7</v>
      </c>
      <c r="E259" s="2240">
        <f>'Du thau'!D15</f>
        <v>6</v>
      </c>
      <c r="F259" s="2516" t="str">
        <f>'Du thau'!F15</f>
        <v>Kẹp cọc tiếp đất đồng</v>
      </c>
      <c r="G259" s="2519" t="str">
        <f>'Du thau'!G15</f>
        <v>cái</v>
      </c>
      <c r="H259" s="2519">
        <f>'Du thau'!H15</f>
        <v>17</v>
      </c>
      <c r="I259" s="2242">
        <f>'Du thau'!BE15</f>
        <v>17</v>
      </c>
      <c r="J259" s="1972">
        <f>IFERROR(VLOOKUP(B259,DG!A:F,6,0),3000)</f>
        <v>3000</v>
      </c>
      <c r="K259" s="1973">
        <f>IF(J259&lt;2000,COUNTIF($B$2:B259,B259),0)</f>
        <v>0</v>
      </c>
    </row>
    <row r="260" spans="1:15" ht="25.15" customHeight="1">
      <c r="A260" s="2170">
        <f>COUNTIF($K$1:K260,1)</f>
        <v>2</v>
      </c>
      <c r="B260" s="2281">
        <f t="shared" si="4"/>
        <v>8</v>
      </c>
      <c r="C260" s="1983"/>
      <c r="D260" s="1984">
        <f>'Du thau'!C16</f>
        <v>8</v>
      </c>
      <c r="E260" s="2223">
        <f>'Du thau'!D16</f>
        <v>7</v>
      </c>
      <c r="F260" s="2517" t="str">
        <f>'Du thau'!F16</f>
        <v>Ốc siết cáp đồng M11mm2</v>
      </c>
      <c r="G260" s="2520" t="str">
        <f>'Du thau'!G16</f>
        <v>cái</v>
      </c>
      <c r="H260" s="2520">
        <f>'Du thau'!H16</f>
        <v>17</v>
      </c>
      <c r="I260" s="2520">
        <f>'Du thau'!BE16</f>
        <v>17</v>
      </c>
      <c r="J260" s="1972">
        <f>IFERROR(VLOOKUP(B260,DG!A:F,6,0),3000)</f>
        <v>3000</v>
      </c>
      <c r="K260" s="1973">
        <f>IF(J260&lt;2000,COUNTIF($B$2:B260,B260),0)</f>
        <v>0</v>
      </c>
      <c r="L260" s="1430"/>
    </row>
    <row r="261" spans="1:15" ht="25.15" customHeight="1">
      <c r="A261" s="2170">
        <f>COUNTIF($K$1:K261,1)</f>
        <v>2</v>
      </c>
      <c r="B261" s="2281">
        <f t="shared" si="4"/>
        <v>9</v>
      </c>
      <c r="D261" s="1977">
        <f>'Du thau'!C17</f>
        <v>9</v>
      </c>
      <c r="E261" s="2240">
        <f>'Du thau'!D17</f>
        <v>8</v>
      </c>
      <c r="F261" s="2516" t="str">
        <f>'Du thau'!F17</f>
        <v>Bulông Φ8x30 + long đền: bắt dây nối đất vào đèn</v>
      </c>
      <c r="G261" s="2519" t="str">
        <f>'Du thau'!G17</f>
        <v>bộ</v>
      </c>
      <c r="H261" s="2519">
        <f>'Du thau'!H17</f>
        <v>17</v>
      </c>
      <c r="I261" s="2242">
        <f>'Du thau'!BE17</f>
        <v>17</v>
      </c>
      <c r="J261" s="1972">
        <f>IFERROR(VLOOKUP(B261,DG!A:F,6,0),3000)</f>
        <v>3000</v>
      </c>
      <c r="K261" s="1973">
        <f>IF(J261&lt;2000,COUNTIF($B$2:B261,B261),0)</f>
        <v>0</v>
      </c>
    </row>
    <row r="262" spans="1:15" ht="25.15"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15" customHeight="1">
      <c r="A263" s="2170">
        <f>COUNTIF($K$1:K263,1)</f>
        <v>2</v>
      </c>
      <c r="B263" s="2281">
        <f t="shared" si="4"/>
        <v>11</v>
      </c>
      <c r="D263" s="1977">
        <f>'Du thau'!C22</f>
        <v>11</v>
      </c>
      <c r="E263" s="2240">
        <f>'Du thau'!D22</f>
        <v>2</v>
      </c>
      <c r="F263" s="2465" t="str">
        <f>'Du thau'!F22</f>
        <v>Nguồn cấp Camera</v>
      </c>
      <c r="G263" s="2518" t="str">
        <f>'Du thau'!G22</f>
        <v>Bộ</v>
      </c>
      <c r="H263" s="2518">
        <f>'Du thau'!H22</f>
        <v>16</v>
      </c>
      <c r="I263" s="2242">
        <f>'Du thau'!BE22</f>
        <v>16</v>
      </c>
      <c r="J263" s="1972">
        <f>IFERROR(VLOOKUP(B263,DG!A:F,6,0),3000)</f>
        <v>3000</v>
      </c>
      <c r="K263" s="1973">
        <f>IF(J263&lt;2000,COUNTIF($B$2:B263,B263),0)</f>
        <v>0</v>
      </c>
      <c r="L263" s="1430"/>
    </row>
    <row r="264" spans="1:15" ht="25.15" customHeight="1">
      <c r="A264" s="2170">
        <f>COUNTIF($K$1:K264,1)</f>
        <v>2</v>
      </c>
      <c r="B264" s="2281">
        <f t="shared" si="4"/>
        <v>12</v>
      </c>
      <c r="D264" s="1977">
        <f>'Du thau'!C24</f>
        <v>12</v>
      </c>
      <c r="E264" s="2240">
        <f>'Du thau'!D24</f>
        <v>4</v>
      </c>
      <c r="F264" s="2465" t="str">
        <f>'Du thau'!F24</f>
        <v>Hộp nhựa bảo vệ nguồn</v>
      </c>
      <c r="G264" s="2518" t="str">
        <f>'Du thau'!G24</f>
        <v>bộ</v>
      </c>
      <c r="H264" s="2518">
        <f>'Du thau'!H24</f>
        <v>16</v>
      </c>
      <c r="I264" s="2242">
        <f>'Du thau'!BE24</f>
        <v>16</v>
      </c>
      <c r="J264" s="1972">
        <f>IFERROR(VLOOKUP(B264,DG!A:F,6,0),3000)</f>
        <v>3000</v>
      </c>
      <c r="K264" s="1973">
        <f>IF(J264&lt;2000,COUNTIF($B$2:B264,B264),0)</f>
        <v>0</v>
      </c>
    </row>
    <row r="265" spans="1:15" ht="25.15" customHeight="1">
      <c r="A265" s="2170">
        <f>COUNTIF($K$1:K265,1)</f>
        <v>2</v>
      </c>
      <c r="B265" s="2281">
        <f t="shared" si="4"/>
        <v>13</v>
      </c>
      <c r="D265" s="1977">
        <f>'Du thau'!C26</f>
        <v>13</v>
      </c>
      <c r="E265" s="2225">
        <f>'Du thau'!D26</f>
        <v>6</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15" customHeight="1">
      <c r="A266" s="2170">
        <f>COUNTIF($K$1:K266,1)</f>
        <v>2</v>
      </c>
      <c r="B266" s="2281">
        <f t="shared" si="4"/>
        <v>14</v>
      </c>
      <c r="C266" s="1983"/>
      <c r="D266" s="1984">
        <f>'Du thau'!C27</f>
        <v>14</v>
      </c>
      <c r="E266" s="2223">
        <f>'Du thau'!D27</f>
        <v>7</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15" customHeight="1">
      <c r="A267" s="2170">
        <f>COUNTIF($K$1:K267,1)</f>
        <v>2</v>
      </c>
      <c r="B267" s="2281">
        <f t="shared" si="4"/>
        <v>15</v>
      </c>
      <c r="C267" s="1983"/>
      <c r="D267" s="1984">
        <f>'Du thau'!C28</f>
        <v>15</v>
      </c>
      <c r="E267" s="2223">
        <f>'Du thau'!D28</f>
        <v>8</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15" customHeight="1">
      <c r="A268" s="2170">
        <f>COUNTIF($K$1:K268,1)</f>
        <v>2</v>
      </c>
      <c r="B268" s="2281">
        <f t="shared" si="4"/>
        <v>16</v>
      </c>
      <c r="C268" s="1975"/>
      <c r="D268" s="1979">
        <f>'Du thau'!C29</f>
        <v>16</v>
      </c>
      <c r="E268" s="2226">
        <f>'Du thau'!D29</f>
        <v>9</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15" customHeight="1">
      <c r="A269" s="2170">
        <f>COUNTIF($K$1:K269,1)</f>
        <v>2</v>
      </c>
      <c r="B269" s="2281">
        <f t="shared" si="4"/>
        <v>17</v>
      </c>
      <c r="C269" s="2159"/>
      <c r="D269" s="2160">
        <f>'Du thau'!C31</f>
        <v>17</v>
      </c>
      <c r="E269" s="2226">
        <f>'Du thau'!D31</f>
        <v>11</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15" customHeight="1">
      <c r="A270" s="2170">
        <f>COUNTIF($K$1:K270,1)</f>
        <v>3</v>
      </c>
      <c r="B270" s="2281">
        <f t="shared" si="4"/>
        <v>18</v>
      </c>
      <c r="C270" s="1983"/>
      <c r="D270" s="1984">
        <f>'Du thau'!C33</f>
        <v>18</v>
      </c>
      <c r="E270" s="2223">
        <f>'Du thau'!D33</f>
        <v>1</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15" customHeight="1">
      <c r="A271" s="2170">
        <f>COUNTIF($K$1:K271,1)</f>
        <v>3</v>
      </c>
      <c r="B271" s="2281">
        <f t="shared" si="4"/>
        <v>19</v>
      </c>
      <c r="C271" s="1983"/>
      <c r="D271" s="1984">
        <f>'Du thau'!C34</f>
        <v>19</v>
      </c>
      <c r="E271" s="2515">
        <f>'Du thau'!D34</f>
        <v>2</v>
      </c>
      <c r="F271" s="2465" t="str">
        <f>'Du thau'!F34</f>
        <v>Bộ chuyển đổi nguồn điện AC sang nguồn điện DC</v>
      </c>
      <c r="G271" s="2518" t="str">
        <f>'Du thau'!G34</f>
        <v>bộ</v>
      </c>
      <c r="H271" s="2518">
        <f>'Du thau'!H34</f>
        <v>34</v>
      </c>
      <c r="I271" s="2518">
        <f>'Du thau'!BE34</f>
        <v>34</v>
      </c>
      <c r="J271" s="1972">
        <f>IFERROR(VLOOKUP(B271,DG!A:F,6,0),3000)</f>
        <v>3000</v>
      </c>
      <c r="K271" s="1973">
        <f>IF(J271&lt;2000,COUNTIF($B$2:B271,B271),0)</f>
        <v>0</v>
      </c>
      <c r="L271" s="1430"/>
    </row>
    <row r="272" spans="1:15" ht="25.15" customHeight="1">
      <c r="A272" s="2170">
        <f>COUNTIF($K$1:K272,1)</f>
        <v>4</v>
      </c>
      <c r="B272" s="2281">
        <f t="shared" si="4"/>
        <v>20</v>
      </c>
      <c r="C272" s="1983"/>
      <c r="D272" s="1984">
        <f>'Du thau'!C35</f>
        <v>20</v>
      </c>
      <c r="E272" s="2223">
        <f>'Du thau'!D35</f>
        <v>3</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sortState ref="B2:O272">
      <sortCondition ref="B1:B272"/>
    </sortState>
  </autoFilter>
  <sortState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T10" sqref="T10"/>
    </sheetView>
  </sheetViews>
  <sheetFormatPr defaultColWidth="8.88671875" defaultRowHeight="24.95" customHeight="1"/>
  <cols>
    <col min="1" max="1" width="12.88671875" style="856" customWidth="1"/>
    <col min="2" max="2" width="4.21875" style="860" customWidth="1"/>
    <col min="3" max="3" width="22.77734375" style="878" customWidth="1"/>
    <col min="4" max="4" width="5.77734375" style="878" customWidth="1"/>
    <col min="5" max="5" width="7.21875" style="860" customWidth="1"/>
    <col min="6" max="6" width="24.33203125" style="860" hidden="1" customWidth="1"/>
    <col min="7" max="7" width="23.77734375" style="860" hidden="1" customWidth="1"/>
    <col min="8" max="8" width="18.33203125" style="860" hidden="1" customWidth="1"/>
    <col min="9" max="9" width="1" style="860" hidden="1" customWidth="1"/>
    <col min="10" max="10" width="15.5546875" style="860" hidden="1" customWidth="1"/>
    <col min="11" max="11" width="11.21875" style="879" hidden="1" customWidth="1"/>
    <col min="12" max="12" width="17.21875" style="860" customWidth="1"/>
    <col min="13" max="13" width="11.21875" style="880" customWidth="1"/>
    <col min="14" max="14" width="6.77734375" style="860" customWidth="1"/>
    <col min="15" max="15" width="8.88671875" style="860"/>
    <col min="16" max="16" width="12.77734375" style="875" customWidth="1"/>
    <col min="17" max="17" width="12.77734375" style="1437" customWidth="1"/>
    <col min="18" max="18" width="10.77734375" style="861" customWidth="1"/>
    <col min="19" max="19" width="5.33203125" style="861" customWidth="1"/>
    <col min="20" max="20" width="54.33203125" style="861" customWidth="1"/>
    <col min="21" max="27" width="8.88671875" style="861"/>
    <col min="28" max="16384" width="8.88671875" style="848"/>
  </cols>
  <sheetData>
    <row r="1" spans="1:27" s="854" customFormat="1" ht="27" customHeight="1">
      <c r="A1" s="2140"/>
      <c r="B1" s="2784" t="s">
        <v>4205</v>
      </c>
      <c r="C1" s="2784"/>
      <c r="D1" s="2784"/>
      <c r="E1" s="2784"/>
      <c r="F1" s="2784"/>
      <c r="G1" s="2784"/>
      <c r="H1" s="2784"/>
      <c r="I1" s="2784"/>
      <c r="J1" s="2784"/>
      <c r="K1" s="2785"/>
      <c r="L1" s="2784"/>
      <c r="M1" s="2784"/>
      <c r="N1" s="2784"/>
      <c r="O1" s="1271"/>
      <c r="P1" s="1489"/>
      <c r="Q1" s="1490" t="s">
        <v>4206</v>
      </c>
      <c r="R1" s="1273">
        <v>42358</v>
      </c>
      <c r="S1" s="1274"/>
      <c r="T1" s="1274"/>
      <c r="U1" s="1274"/>
      <c r="V1" s="1274"/>
      <c r="W1" s="1274"/>
      <c r="X1" s="1274"/>
      <c r="Y1" s="1274"/>
      <c r="Z1" s="1274"/>
      <c r="AA1" s="1274"/>
    </row>
    <row r="2" spans="1:27" s="854" customFormat="1" ht="47.45"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6" t="str">
        <f>WORD!W2&amp;", ngày            tháng           năm 2020"</f>
        <v>Xuân Lộc, ngày            tháng           năm 2020</v>
      </c>
      <c r="C3" s="2786"/>
      <c r="D3" s="2786"/>
      <c r="E3" s="2786"/>
      <c r="F3" s="2786"/>
      <c r="G3" s="2786"/>
      <c r="H3" s="2787"/>
      <c r="I3" s="2787"/>
      <c r="J3" s="2786"/>
      <c r="K3" s="2788"/>
      <c r="L3" s="2786"/>
      <c r="M3" s="2786"/>
      <c r="N3" s="2786"/>
      <c r="O3" s="987"/>
      <c r="P3" s="987"/>
      <c r="Q3" s="1493"/>
      <c r="R3" s="1277"/>
      <c r="S3" s="1277"/>
      <c r="T3" s="1277"/>
      <c r="U3" s="1277"/>
      <c r="V3" s="1277"/>
      <c r="W3" s="1277"/>
      <c r="X3" s="1277"/>
      <c r="Y3" s="1277"/>
      <c r="Z3" s="1277"/>
      <c r="AA3" s="1277"/>
    </row>
    <row r="4" spans="1:27" s="863" customFormat="1" ht="44.25" customHeight="1">
      <c r="A4" s="1480"/>
      <c r="B4" s="2783" t="s">
        <v>1714</v>
      </c>
      <c r="C4" s="2783" t="s">
        <v>4207</v>
      </c>
      <c r="D4" s="2783" t="s">
        <v>4208</v>
      </c>
      <c r="E4" s="2783" t="s">
        <v>4209</v>
      </c>
      <c r="F4" s="2783" t="s">
        <v>4210</v>
      </c>
      <c r="G4" s="2783" t="s">
        <v>4211</v>
      </c>
      <c r="H4" s="2783" t="s">
        <v>4518</v>
      </c>
      <c r="I4" s="2783"/>
      <c r="J4" s="2783" t="s">
        <v>5315</v>
      </c>
      <c r="K4" s="2789"/>
      <c r="L4" s="2783" t="s">
        <v>5314</v>
      </c>
      <c r="M4" s="2783"/>
      <c r="N4" s="1476" t="s">
        <v>4212</v>
      </c>
      <c r="O4" s="1482"/>
      <c r="P4" s="1439" t="s">
        <v>4504</v>
      </c>
      <c r="Q4" s="1440"/>
      <c r="R4" s="1481"/>
      <c r="S4" s="862"/>
      <c r="T4" s="862"/>
      <c r="U4" s="862"/>
      <c r="V4" s="862"/>
      <c r="W4" s="862"/>
      <c r="X4" s="862"/>
      <c r="Y4" s="862"/>
      <c r="Z4" s="862"/>
      <c r="AA4" s="862"/>
    </row>
    <row r="5" spans="1:27" s="863" customFormat="1" ht="24.95" customHeight="1">
      <c r="A5" s="1480"/>
      <c r="B5" s="2783"/>
      <c r="C5" s="2783"/>
      <c r="D5" s="2783"/>
      <c r="E5" s="2783"/>
      <c r="F5" s="2783"/>
      <c r="G5" s="2783"/>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1" t="str">
        <f>TongHopKL!F254</f>
        <v>Dây điện CV mềm 2x4mm2: 8m/bảng (đi bên trong trụ chiếu sáng luồn ra)</v>
      </c>
      <c r="D6" s="2522" t="str">
        <f>TongHopKL!G254</f>
        <v>mét</v>
      </c>
      <c r="E6" s="2522">
        <f>TongHopKL!H254</f>
        <v>340</v>
      </c>
      <c r="F6" s="2523">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1" t="str">
        <f>TongHopKL!F255</f>
        <v>Dây điện nguồn 2x1,5mm2</v>
      </c>
      <c r="D7" s="2522" t="str">
        <f>TongHopKL!G255</f>
        <v>m</v>
      </c>
      <c r="E7" s="2522">
        <f>TongHopKL!H255</f>
        <v>320</v>
      </c>
      <c r="F7" s="2523">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1" t="str">
        <f>TongHopKL!F256</f>
        <v>Dây điện nguồn CVV 3.5</v>
      </c>
      <c r="D8" s="2522" t="str">
        <f>TongHopKL!G256</f>
        <v>m</v>
      </c>
      <c r="E8" s="2522">
        <f>TongHopKL!H256</f>
        <v>2000</v>
      </c>
      <c r="F8" s="2523">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1" t="str">
        <f>TongHopKL!F257</f>
        <v>Ống ruột gà xám Ø20: 08 mét/ bảng</v>
      </c>
      <c r="D9" s="2522" t="str">
        <f>TongHopKL!G257</f>
        <v>mét</v>
      </c>
      <c r="E9" s="2522">
        <f>TongHopKL!H257</f>
        <v>340</v>
      </c>
      <c r="F9" s="2523">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1" t="str">
        <f>TongHopKL!F258</f>
        <v>Cọc tiếp đất Φ16x2400mm mạ đồng</v>
      </c>
      <c r="D10" s="2522" t="str">
        <f>TongHopKL!G258</f>
        <v>cọc</v>
      </c>
      <c r="E10" s="2522">
        <f>TongHopKL!H258</f>
        <v>17</v>
      </c>
      <c r="F10" s="2523">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1" t="str">
        <f>TongHopKL!F259</f>
        <v>Kẹp cọc tiếp đất đồng</v>
      </c>
      <c r="D11" s="2522" t="str">
        <f>TongHopKL!G259</f>
        <v>cái</v>
      </c>
      <c r="E11" s="2522">
        <f>TongHopKL!H259</f>
        <v>17</v>
      </c>
      <c r="F11" s="2523">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1" t="str">
        <f>TongHopKL!F260</f>
        <v>Ốc siết cáp đồng M11mm2</v>
      </c>
      <c r="D12" s="2522" t="str">
        <f>TongHopKL!G260</f>
        <v>cái</v>
      </c>
      <c r="E12" s="2522">
        <f>TongHopKL!H260</f>
        <v>17</v>
      </c>
      <c r="F12" s="2523">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1" t="str">
        <f>TongHopKL!F261</f>
        <v>Bulông Φ8x30 + long đền: bắt dây nối đất vào đèn</v>
      </c>
      <c r="D13" s="2522" t="str">
        <f>TongHopKL!G261</f>
        <v>bộ</v>
      </c>
      <c r="E13" s="2522">
        <f>TongHopKL!H261</f>
        <v>17</v>
      </c>
      <c r="F13" s="2523">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1" t="str">
        <f>TongHopKL!F262</f>
        <v>Đầu cosse ép đồng Cu11mm2</v>
      </c>
      <c r="D14" s="2522" t="str">
        <f>TongHopKL!G262</f>
        <v>cái</v>
      </c>
      <c r="E14" s="2522">
        <f>TongHopKL!H262</f>
        <v>34</v>
      </c>
      <c r="F14" s="2523">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1" t="str">
        <f>TongHopKL!F263</f>
        <v>Nguồn cấp Camera</v>
      </c>
      <c r="D15" s="2522" t="str">
        <f>TongHopKL!G263</f>
        <v>Bộ</v>
      </c>
      <c r="E15" s="2172">
        <f>TongHopKL!H263</f>
        <v>16</v>
      </c>
      <c r="F15" s="2523">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1" t="str">
        <f>TongHopKL!F264</f>
        <v>Hộp nhựa bảo vệ nguồn</v>
      </c>
      <c r="D16" s="2522" t="str">
        <f>TongHopKL!G264</f>
        <v>bộ</v>
      </c>
      <c r="E16" s="2522">
        <f>TongHopKL!H264</f>
        <v>16</v>
      </c>
      <c r="F16" s="2523">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1" t="str">
        <f>TongHopKL!F265</f>
        <v>Ống nhựa PVC-D21 bảo vệ dây nguồn (cây dài 4m)</v>
      </c>
      <c r="D17" s="2522" t="str">
        <f>TongHopKL!G265</f>
        <v>cây</v>
      </c>
      <c r="E17" s="2172">
        <f>TongHopKL!H265</f>
        <v>275</v>
      </c>
      <c r="F17" s="2523">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1" t="str">
        <f>TongHopKL!F266</f>
        <v>Nối chữ T</v>
      </c>
      <c r="D18" s="2522" t="str">
        <f>TongHopKL!G266</f>
        <v>cái</v>
      </c>
      <c r="E18" s="2172">
        <f>TongHopKL!H266</f>
        <v>68</v>
      </c>
      <c r="F18" s="2523">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1" t="str">
        <f>TongHopKL!F267</f>
        <v>Co nối</v>
      </c>
      <c r="D19" s="2522" t="str">
        <f>TongHopKL!G267</f>
        <v>bộ</v>
      </c>
      <c r="E19" s="2522">
        <f>TongHopKL!H267</f>
        <v>68</v>
      </c>
      <c r="F19" s="2523">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1" t="str">
        <f>TongHopKL!F268</f>
        <v>Tủ điện lưu trữ</v>
      </c>
      <c r="D20" s="2522" t="str">
        <f>TongHopKL!G268</f>
        <v>bộ</v>
      </c>
      <c r="E20" s="2522">
        <f>TongHopKL!H268</f>
        <v>2</v>
      </c>
      <c r="F20" s="2523">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1" t="str">
        <f>TongHopKL!F269</f>
        <v>Xi bi sử dụng cho màn hình Led</v>
      </c>
      <c r="D21" s="2522" t="str">
        <f>TongHopKL!G269</f>
        <v>cái</v>
      </c>
      <c r="E21" s="2522">
        <f>TongHopKL!H269</f>
        <v>16</v>
      </c>
      <c r="F21" s="2523">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1" t="str">
        <f>TongHopKL!F270</f>
        <v>Led dây 50X50mm (20m một trụ) (sử dụng nguồn điện 220V.</v>
      </c>
      <c r="D22" s="2522" t="str">
        <f>TongHopKL!G270</f>
        <v>m</v>
      </c>
      <c r="E22" s="2522">
        <f>TongHopKL!H270</f>
        <v>680</v>
      </c>
      <c r="F22" s="2523">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1" t="str">
        <f>TongHopKL!F271</f>
        <v>Bộ chuyển đổi nguồn điện AC sang nguồn điện DC</v>
      </c>
      <c r="D23" s="2522" t="str">
        <f>TongHopKL!G271</f>
        <v>bộ</v>
      </c>
      <c r="E23" s="2522">
        <f>TongHopKL!H271</f>
        <v>34</v>
      </c>
      <c r="F23" s="2523">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1" t="str">
        <f>TongHopKL!F272</f>
        <v>Keo alu (500ml/chai)</v>
      </c>
      <c r="D24" s="2522" t="str">
        <f>TongHopKL!G272</f>
        <v>Chai</v>
      </c>
      <c r="E24" s="2522">
        <f>TongHopKL!H272</f>
        <v>34</v>
      </c>
      <c r="F24" s="2523">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5"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5"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5" customHeight="1">
      <c r="A130" s="856"/>
      <c r="B130" s="869"/>
      <c r="C130" s="1281"/>
      <c r="D130" s="1279"/>
      <c r="E130" s="1280"/>
      <c r="F130"/>
      <c r="G130"/>
      <c r="H130"/>
      <c r="I130" s="870"/>
      <c r="J130" s="866"/>
      <c r="L130" s="868"/>
      <c r="M130" s="873"/>
      <c r="N130" s="872"/>
      <c r="O130" s="869"/>
      <c r="P130" s="875"/>
      <c r="Q130" s="1437"/>
    </row>
    <row r="131" spans="1:27" s="861" customFormat="1" ht="24.95" customHeight="1">
      <c r="A131" s="856"/>
      <c r="B131" s="869"/>
      <c r="C131" s="1281"/>
      <c r="D131" s="1279"/>
      <c r="E131" s="1280"/>
      <c r="F131"/>
      <c r="G131"/>
      <c r="H131"/>
      <c r="I131" s="870"/>
      <c r="J131" s="866"/>
      <c r="L131" s="868"/>
      <c r="M131" s="873"/>
      <c r="N131" s="872"/>
      <c r="O131" s="869"/>
      <c r="P131" s="875"/>
      <c r="Q131" s="1437"/>
    </row>
    <row r="132" spans="1:27" s="861" customFormat="1" ht="24.95" customHeight="1">
      <c r="A132" s="856"/>
      <c r="B132" s="869"/>
      <c r="C132" s="1281"/>
      <c r="D132" s="1279"/>
      <c r="E132" s="1280"/>
      <c r="F132"/>
      <c r="G132"/>
      <c r="H132"/>
      <c r="I132" s="870"/>
      <c r="J132" s="866"/>
      <c r="L132" s="868"/>
      <c r="M132" s="873"/>
      <c r="N132" s="872"/>
      <c r="O132" s="869"/>
      <c r="P132" s="875"/>
      <c r="Q132" s="1437"/>
    </row>
    <row r="133" spans="1:27" s="861" customFormat="1" ht="24.95" customHeight="1">
      <c r="A133" s="856"/>
      <c r="B133" s="860"/>
      <c r="C133" s="989"/>
      <c r="D133" s="1282"/>
      <c r="E133" s="1280"/>
      <c r="F133"/>
      <c r="G133"/>
      <c r="H133"/>
      <c r="I133" s="870"/>
      <c r="J133" s="867"/>
      <c r="L133" s="876">
        <f>WORD!L2</f>
        <v>0</v>
      </c>
      <c r="M133" s="873"/>
      <c r="N133" s="877"/>
      <c r="O133" s="860"/>
      <c r="P133" s="875"/>
      <c r="Q133" s="1437"/>
    </row>
    <row r="134" spans="1:27" s="861" customFormat="1" ht="24.95" customHeight="1">
      <c r="A134" s="856"/>
      <c r="B134" s="860"/>
      <c r="C134" s="874"/>
      <c r="D134" s="874"/>
      <c r="E134"/>
      <c r="F134"/>
      <c r="G134"/>
      <c r="H134"/>
      <c r="I134" s="875"/>
      <c r="J134" s="866"/>
      <c r="K134" s="868"/>
      <c r="L134" s="867"/>
      <c r="M134" s="873"/>
      <c r="N134" s="860"/>
      <c r="O134" s="860"/>
      <c r="P134" s="875"/>
      <c r="Q134" s="1437"/>
    </row>
    <row r="135" spans="1:27" s="861" customFormat="1" ht="24.95"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5"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5"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5"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5"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5"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10" workbookViewId="0">
      <selection activeCell="E16" sqref="E16"/>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790" t="s">
        <v>4663</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F17" sqref="F17"/>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790" t="s">
        <v>4639</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4140625" defaultRowHeight="15.75"/>
  <cols>
    <col min="1" max="1" width="3.6640625" style="2392" customWidth="1"/>
    <col min="2" max="2" width="41.33203125" style="2392" customWidth="1"/>
    <col min="3" max="3" width="7.33203125" style="2443" customWidth="1"/>
    <col min="4" max="4" width="9.88671875" style="2392" customWidth="1"/>
    <col min="5" max="5" width="8.44140625" style="2392" customWidth="1"/>
    <col min="6" max="6" width="7.88671875" style="2392" customWidth="1"/>
    <col min="7" max="7" width="10.77734375" style="2444" customWidth="1"/>
    <col min="8" max="8" width="14.21875" style="2445" customWidth="1"/>
    <col min="9" max="9" width="15.6640625" style="2410" customWidth="1"/>
    <col min="10" max="10" width="7.44140625" style="2410"/>
    <col min="11" max="256" width="7.44140625" style="2392"/>
    <col min="257" max="257" width="3.6640625" style="2392" customWidth="1"/>
    <col min="258" max="258" width="41.33203125" style="2392" customWidth="1"/>
    <col min="259" max="259" width="7.33203125" style="2392" customWidth="1"/>
    <col min="260" max="260" width="9.88671875" style="2392" customWidth="1"/>
    <col min="261" max="261" width="8.44140625" style="2392" customWidth="1"/>
    <col min="262" max="262" width="7.88671875" style="2392" customWidth="1"/>
    <col min="263" max="263" width="10.77734375" style="2392" customWidth="1"/>
    <col min="264" max="264" width="14.21875" style="2392" customWidth="1"/>
    <col min="265" max="265" width="15.6640625" style="2392" customWidth="1"/>
    <col min="266" max="512" width="7.44140625" style="2392"/>
    <col min="513" max="513" width="3.6640625" style="2392" customWidth="1"/>
    <col min="514" max="514" width="41.33203125" style="2392" customWidth="1"/>
    <col min="515" max="515" width="7.33203125" style="2392" customWidth="1"/>
    <col min="516" max="516" width="9.88671875" style="2392" customWidth="1"/>
    <col min="517" max="517" width="8.44140625" style="2392" customWidth="1"/>
    <col min="518" max="518" width="7.88671875" style="2392" customWidth="1"/>
    <col min="519" max="519" width="10.77734375" style="2392" customWidth="1"/>
    <col min="520" max="520" width="14.21875" style="2392" customWidth="1"/>
    <col min="521" max="521" width="15.6640625" style="2392" customWidth="1"/>
    <col min="522" max="768" width="7.44140625" style="2392"/>
    <col min="769" max="769" width="3.6640625" style="2392" customWidth="1"/>
    <col min="770" max="770" width="41.33203125" style="2392" customWidth="1"/>
    <col min="771" max="771" width="7.33203125" style="2392" customWidth="1"/>
    <col min="772" max="772" width="9.88671875" style="2392" customWidth="1"/>
    <col min="773" max="773" width="8.44140625" style="2392" customWidth="1"/>
    <col min="774" max="774" width="7.88671875" style="2392" customWidth="1"/>
    <col min="775" max="775" width="10.77734375" style="2392" customWidth="1"/>
    <col min="776" max="776" width="14.21875" style="2392" customWidth="1"/>
    <col min="777" max="777" width="15.6640625" style="2392" customWidth="1"/>
    <col min="778" max="1024" width="7.44140625" style="2392"/>
    <col min="1025" max="1025" width="3.6640625" style="2392" customWidth="1"/>
    <col min="1026" max="1026" width="41.33203125" style="2392" customWidth="1"/>
    <col min="1027" max="1027" width="7.33203125" style="2392" customWidth="1"/>
    <col min="1028" max="1028" width="9.88671875" style="2392" customWidth="1"/>
    <col min="1029" max="1029" width="8.44140625" style="2392" customWidth="1"/>
    <col min="1030" max="1030" width="7.88671875" style="2392" customWidth="1"/>
    <col min="1031" max="1031" width="10.77734375" style="2392" customWidth="1"/>
    <col min="1032" max="1032" width="14.21875" style="2392" customWidth="1"/>
    <col min="1033" max="1033" width="15.6640625" style="2392" customWidth="1"/>
    <col min="1034" max="1280" width="7.44140625" style="2392"/>
    <col min="1281" max="1281" width="3.6640625" style="2392" customWidth="1"/>
    <col min="1282" max="1282" width="41.33203125" style="2392" customWidth="1"/>
    <col min="1283" max="1283" width="7.33203125" style="2392" customWidth="1"/>
    <col min="1284" max="1284" width="9.88671875" style="2392" customWidth="1"/>
    <col min="1285" max="1285" width="8.44140625" style="2392" customWidth="1"/>
    <col min="1286" max="1286" width="7.88671875" style="2392" customWidth="1"/>
    <col min="1287" max="1287" width="10.77734375" style="2392" customWidth="1"/>
    <col min="1288" max="1288" width="14.21875" style="2392" customWidth="1"/>
    <col min="1289" max="1289" width="15.6640625" style="2392" customWidth="1"/>
    <col min="1290" max="1536" width="7.44140625" style="2392"/>
    <col min="1537" max="1537" width="3.6640625" style="2392" customWidth="1"/>
    <col min="1538" max="1538" width="41.33203125" style="2392" customWidth="1"/>
    <col min="1539" max="1539" width="7.33203125" style="2392" customWidth="1"/>
    <col min="1540" max="1540" width="9.88671875" style="2392" customWidth="1"/>
    <col min="1541" max="1541" width="8.44140625" style="2392" customWidth="1"/>
    <col min="1542" max="1542" width="7.88671875" style="2392" customWidth="1"/>
    <col min="1543" max="1543" width="10.77734375" style="2392" customWidth="1"/>
    <col min="1544" max="1544" width="14.21875" style="2392" customWidth="1"/>
    <col min="1545" max="1545" width="15.6640625" style="2392" customWidth="1"/>
    <col min="1546" max="1792" width="7.44140625" style="2392"/>
    <col min="1793" max="1793" width="3.6640625" style="2392" customWidth="1"/>
    <col min="1794" max="1794" width="41.33203125" style="2392" customWidth="1"/>
    <col min="1795" max="1795" width="7.33203125" style="2392" customWidth="1"/>
    <col min="1796" max="1796" width="9.88671875" style="2392" customWidth="1"/>
    <col min="1797" max="1797" width="8.44140625" style="2392" customWidth="1"/>
    <col min="1798" max="1798" width="7.88671875" style="2392" customWidth="1"/>
    <col min="1799" max="1799" width="10.77734375" style="2392" customWidth="1"/>
    <col min="1800" max="1800" width="14.21875" style="2392" customWidth="1"/>
    <col min="1801" max="1801" width="15.6640625" style="2392" customWidth="1"/>
    <col min="1802" max="2048" width="7.44140625" style="2392"/>
    <col min="2049" max="2049" width="3.6640625" style="2392" customWidth="1"/>
    <col min="2050" max="2050" width="41.33203125" style="2392" customWidth="1"/>
    <col min="2051" max="2051" width="7.33203125" style="2392" customWidth="1"/>
    <col min="2052" max="2052" width="9.88671875" style="2392" customWidth="1"/>
    <col min="2053" max="2053" width="8.44140625" style="2392" customWidth="1"/>
    <col min="2054" max="2054" width="7.88671875" style="2392" customWidth="1"/>
    <col min="2055" max="2055" width="10.77734375" style="2392" customWidth="1"/>
    <col min="2056" max="2056" width="14.21875" style="2392" customWidth="1"/>
    <col min="2057" max="2057" width="15.6640625" style="2392" customWidth="1"/>
    <col min="2058" max="2304" width="7.44140625" style="2392"/>
    <col min="2305" max="2305" width="3.6640625" style="2392" customWidth="1"/>
    <col min="2306" max="2306" width="41.33203125" style="2392" customWidth="1"/>
    <col min="2307" max="2307" width="7.33203125" style="2392" customWidth="1"/>
    <col min="2308" max="2308" width="9.88671875" style="2392" customWidth="1"/>
    <col min="2309" max="2309" width="8.44140625" style="2392" customWidth="1"/>
    <col min="2310" max="2310" width="7.88671875" style="2392" customWidth="1"/>
    <col min="2311" max="2311" width="10.77734375" style="2392" customWidth="1"/>
    <col min="2312" max="2312" width="14.21875" style="2392" customWidth="1"/>
    <col min="2313" max="2313" width="15.6640625" style="2392" customWidth="1"/>
    <col min="2314" max="2560" width="7.44140625" style="2392"/>
    <col min="2561" max="2561" width="3.6640625" style="2392" customWidth="1"/>
    <col min="2562" max="2562" width="41.33203125" style="2392" customWidth="1"/>
    <col min="2563" max="2563" width="7.33203125" style="2392" customWidth="1"/>
    <col min="2564" max="2564" width="9.88671875" style="2392" customWidth="1"/>
    <col min="2565" max="2565" width="8.44140625" style="2392" customWidth="1"/>
    <col min="2566" max="2566" width="7.88671875" style="2392" customWidth="1"/>
    <col min="2567" max="2567" width="10.77734375" style="2392" customWidth="1"/>
    <col min="2568" max="2568" width="14.21875" style="2392" customWidth="1"/>
    <col min="2569" max="2569" width="15.6640625" style="2392" customWidth="1"/>
    <col min="2570" max="2816" width="7.44140625" style="2392"/>
    <col min="2817" max="2817" width="3.6640625" style="2392" customWidth="1"/>
    <col min="2818" max="2818" width="41.33203125" style="2392" customWidth="1"/>
    <col min="2819" max="2819" width="7.33203125" style="2392" customWidth="1"/>
    <col min="2820" max="2820" width="9.88671875" style="2392" customWidth="1"/>
    <col min="2821" max="2821" width="8.44140625" style="2392" customWidth="1"/>
    <col min="2822" max="2822" width="7.88671875" style="2392" customWidth="1"/>
    <col min="2823" max="2823" width="10.77734375" style="2392" customWidth="1"/>
    <col min="2824" max="2824" width="14.21875" style="2392" customWidth="1"/>
    <col min="2825" max="2825" width="15.6640625" style="2392" customWidth="1"/>
    <col min="2826" max="3072" width="7.44140625" style="2392"/>
    <col min="3073" max="3073" width="3.6640625" style="2392" customWidth="1"/>
    <col min="3074" max="3074" width="41.33203125" style="2392" customWidth="1"/>
    <col min="3075" max="3075" width="7.33203125" style="2392" customWidth="1"/>
    <col min="3076" max="3076" width="9.88671875" style="2392" customWidth="1"/>
    <col min="3077" max="3077" width="8.44140625" style="2392" customWidth="1"/>
    <col min="3078" max="3078" width="7.88671875" style="2392" customWidth="1"/>
    <col min="3079" max="3079" width="10.77734375" style="2392" customWidth="1"/>
    <col min="3080" max="3080" width="14.21875" style="2392" customWidth="1"/>
    <col min="3081" max="3081" width="15.6640625" style="2392" customWidth="1"/>
    <col min="3082" max="3328" width="7.44140625" style="2392"/>
    <col min="3329" max="3329" width="3.6640625" style="2392" customWidth="1"/>
    <col min="3330" max="3330" width="41.33203125" style="2392" customWidth="1"/>
    <col min="3331" max="3331" width="7.33203125" style="2392" customWidth="1"/>
    <col min="3332" max="3332" width="9.88671875" style="2392" customWidth="1"/>
    <col min="3333" max="3333" width="8.44140625" style="2392" customWidth="1"/>
    <col min="3334" max="3334" width="7.88671875" style="2392" customWidth="1"/>
    <col min="3335" max="3335" width="10.77734375" style="2392" customWidth="1"/>
    <col min="3336" max="3336" width="14.21875" style="2392" customWidth="1"/>
    <col min="3337" max="3337" width="15.6640625" style="2392" customWidth="1"/>
    <col min="3338" max="3584" width="7.44140625" style="2392"/>
    <col min="3585" max="3585" width="3.6640625" style="2392" customWidth="1"/>
    <col min="3586" max="3586" width="41.33203125" style="2392" customWidth="1"/>
    <col min="3587" max="3587" width="7.33203125" style="2392" customWidth="1"/>
    <col min="3588" max="3588" width="9.88671875" style="2392" customWidth="1"/>
    <col min="3589" max="3589" width="8.44140625" style="2392" customWidth="1"/>
    <col min="3590" max="3590" width="7.88671875" style="2392" customWidth="1"/>
    <col min="3591" max="3591" width="10.77734375" style="2392" customWidth="1"/>
    <col min="3592" max="3592" width="14.21875" style="2392" customWidth="1"/>
    <col min="3593" max="3593" width="15.6640625" style="2392" customWidth="1"/>
    <col min="3594" max="3840" width="7.44140625" style="2392"/>
    <col min="3841" max="3841" width="3.6640625" style="2392" customWidth="1"/>
    <col min="3842" max="3842" width="41.33203125" style="2392" customWidth="1"/>
    <col min="3843" max="3843" width="7.33203125" style="2392" customWidth="1"/>
    <col min="3844" max="3844" width="9.88671875" style="2392" customWidth="1"/>
    <col min="3845" max="3845" width="8.44140625" style="2392" customWidth="1"/>
    <col min="3846" max="3846" width="7.88671875" style="2392" customWidth="1"/>
    <col min="3847" max="3847" width="10.77734375" style="2392" customWidth="1"/>
    <col min="3848" max="3848" width="14.21875" style="2392" customWidth="1"/>
    <col min="3849" max="3849" width="15.6640625" style="2392" customWidth="1"/>
    <col min="3850" max="4096" width="7.44140625" style="2392"/>
    <col min="4097" max="4097" width="3.6640625" style="2392" customWidth="1"/>
    <col min="4098" max="4098" width="41.33203125" style="2392" customWidth="1"/>
    <col min="4099" max="4099" width="7.33203125" style="2392" customWidth="1"/>
    <col min="4100" max="4100" width="9.88671875" style="2392" customWidth="1"/>
    <col min="4101" max="4101" width="8.44140625" style="2392" customWidth="1"/>
    <col min="4102" max="4102" width="7.88671875" style="2392" customWidth="1"/>
    <col min="4103" max="4103" width="10.77734375" style="2392" customWidth="1"/>
    <col min="4104" max="4104" width="14.21875" style="2392" customWidth="1"/>
    <col min="4105" max="4105" width="15.6640625" style="2392" customWidth="1"/>
    <col min="4106" max="4352" width="7.44140625" style="2392"/>
    <col min="4353" max="4353" width="3.6640625" style="2392" customWidth="1"/>
    <col min="4354" max="4354" width="41.33203125" style="2392" customWidth="1"/>
    <col min="4355" max="4355" width="7.33203125" style="2392" customWidth="1"/>
    <col min="4356" max="4356" width="9.88671875" style="2392" customWidth="1"/>
    <col min="4357" max="4357" width="8.44140625" style="2392" customWidth="1"/>
    <col min="4358" max="4358" width="7.88671875" style="2392" customWidth="1"/>
    <col min="4359" max="4359" width="10.77734375" style="2392" customWidth="1"/>
    <col min="4360" max="4360" width="14.21875" style="2392" customWidth="1"/>
    <col min="4361" max="4361" width="15.6640625" style="2392" customWidth="1"/>
    <col min="4362" max="4608" width="7.44140625" style="2392"/>
    <col min="4609" max="4609" width="3.6640625" style="2392" customWidth="1"/>
    <col min="4610" max="4610" width="41.33203125" style="2392" customWidth="1"/>
    <col min="4611" max="4611" width="7.33203125" style="2392" customWidth="1"/>
    <col min="4612" max="4612" width="9.88671875" style="2392" customWidth="1"/>
    <col min="4613" max="4613" width="8.44140625" style="2392" customWidth="1"/>
    <col min="4614" max="4614" width="7.88671875" style="2392" customWidth="1"/>
    <col min="4615" max="4615" width="10.77734375" style="2392" customWidth="1"/>
    <col min="4616" max="4616" width="14.21875" style="2392" customWidth="1"/>
    <col min="4617" max="4617" width="15.6640625" style="2392" customWidth="1"/>
    <col min="4618" max="4864" width="7.44140625" style="2392"/>
    <col min="4865" max="4865" width="3.6640625" style="2392" customWidth="1"/>
    <col min="4866" max="4866" width="41.33203125" style="2392" customWidth="1"/>
    <col min="4867" max="4867" width="7.33203125" style="2392" customWidth="1"/>
    <col min="4868" max="4868" width="9.88671875" style="2392" customWidth="1"/>
    <col min="4869" max="4869" width="8.44140625" style="2392" customWidth="1"/>
    <col min="4870" max="4870" width="7.88671875" style="2392" customWidth="1"/>
    <col min="4871" max="4871" width="10.77734375" style="2392" customWidth="1"/>
    <col min="4872" max="4872" width="14.21875" style="2392" customWidth="1"/>
    <col min="4873" max="4873" width="15.6640625" style="2392" customWidth="1"/>
    <col min="4874" max="5120" width="7.44140625" style="2392"/>
    <col min="5121" max="5121" width="3.6640625" style="2392" customWidth="1"/>
    <col min="5122" max="5122" width="41.33203125" style="2392" customWidth="1"/>
    <col min="5123" max="5123" width="7.33203125" style="2392" customWidth="1"/>
    <col min="5124" max="5124" width="9.88671875" style="2392" customWidth="1"/>
    <col min="5125" max="5125" width="8.44140625" style="2392" customWidth="1"/>
    <col min="5126" max="5126" width="7.88671875" style="2392" customWidth="1"/>
    <col min="5127" max="5127" width="10.77734375" style="2392" customWidth="1"/>
    <col min="5128" max="5128" width="14.21875" style="2392" customWidth="1"/>
    <col min="5129" max="5129" width="15.6640625" style="2392" customWidth="1"/>
    <col min="5130" max="5376" width="7.44140625" style="2392"/>
    <col min="5377" max="5377" width="3.6640625" style="2392" customWidth="1"/>
    <col min="5378" max="5378" width="41.33203125" style="2392" customWidth="1"/>
    <col min="5379" max="5379" width="7.33203125" style="2392" customWidth="1"/>
    <col min="5380" max="5380" width="9.88671875" style="2392" customWidth="1"/>
    <col min="5381" max="5381" width="8.44140625" style="2392" customWidth="1"/>
    <col min="5382" max="5382" width="7.88671875" style="2392" customWidth="1"/>
    <col min="5383" max="5383" width="10.77734375" style="2392" customWidth="1"/>
    <col min="5384" max="5384" width="14.21875" style="2392" customWidth="1"/>
    <col min="5385" max="5385" width="15.6640625" style="2392" customWidth="1"/>
    <col min="5386" max="5632" width="7.44140625" style="2392"/>
    <col min="5633" max="5633" width="3.6640625" style="2392" customWidth="1"/>
    <col min="5634" max="5634" width="41.33203125" style="2392" customWidth="1"/>
    <col min="5635" max="5635" width="7.33203125" style="2392" customWidth="1"/>
    <col min="5636" max="5636" width="9.88671875" style="2392" customWidth="1"/>
    <col min="5637" max="5637" width="8.44140625" style="2392" customWidth="1"/>
    <col min="5638" max="5638" width="7.88671875" style="2392" customWidth="1"/>
    <col min="5639" max="5639" width="10.77734375" style="2392" customWidth="1"/>
    <col min="5640" max="5640" width="14.21875" style="2392" customWidth="1"/>
    <col min="5641" max="5641" width="15.6640625" style="2392" customWidth="1"/>
    <col min="5642" max="5888" width="7.44140625" style="2392"/>
    <col min="5889" max="5889" width="3.6640625" style="2392" customWidth="1"/>
    <col min="5890" max="5890" width="41.33203125" style="2392" customWidth="1"/>
    <col min="5891" max="5891" width="7.33203125" style="2392" customWidth="1"/>
    <col min="5892" max="5892" width="9.88671875" style="2392" customWidth="1"/>
    <col min="5893" max="5893" width="8.44140625" style="2392" customWidth="1"/>
    <col min="5894" max="5894" width="7.88671875" style="2392" customWidth="1"/>
    <col min="5895" max="5895" width="10.77734375" style="2392" customWidth="1"/>
    <col min="5896" max="5896" width="14.21875" style="2392" customWidth="1"/>
    <col min="5897" max="5897" width="15.6640625" style="2392" customWidth="1"/>
    <col min="5898" max="6144" width="7.44140625" style="2392"/>
    <col min="6145" max="6145" width="3.6640625" style="2392" customWidth="1"/>
    <col min="6146" max="6146" width="41.33203125" style="2392" customWidth="1"/>
    <col min="6147" max="6147" width="7.33203125" style="2392" customWidth="1"/>
    <col min="6148" max="6148" width="9.88671875" style="2392" customWidth="1"/>
    <col min="6149" max="6149" width="8.44140625" style="2392" customWidth="1"/>
    <col min="6150" max="6150" width="7.88671875" style="2392" customWidth="1"/>
    <col min="6151" max="6151" width="10.77734375" style="2392" customWidth="1"/>
    <col min="6152" max="6152" width="14.21875" style="2392" customWidth="1"/>
    <col min="6153" max="6153" width="15.6640625" style="2392" customWidth="1"/>
    <col min="6154" max="6400" width="7.44140625" style="2392"/>
    <col min="6401" max="6401" width="3.6640625" style="2392" customWidth="1"/>
    <col min="6402" max="6402" width="41.33203125" style="2392" customWidth="1"/>
    <col min="6403" max="6403" width="7.33203125" style="2392" customWidth="1"/>
    <col min="6404" max="6404" width="9.88671875" style="2392" customWidth="1"/>
    <col min="6405" max="6405" width="8.44140625" style="2392" customWidth="1"/>
    <col min="6406" max="6406" width="7.88671875" style="2392" customWidth="1"/>
    <col min="6407" max="6407" width="10.77734375" style="2392" customWidth="1"/>
    <col min="6408" max="6408" width="14.21875" style="2392" customWidth="1"/>
    <col min="6409" max="6409" width="15.6640625" style="2392" customWidth="1"/>
    <col min="6410" max="6656" width="7.44140625" style="2392"/>
    <col min="6657" max="6657" width="3.6640625" style="2392" customWidth="1"/>
    <col min="6658" max="6658" width="41.33203125" style="2392" customWidth="1"/>
    <col min="6659" max="6659" width="7.33203125" style="2392" customWidth="1"/>
    <col min="6660" max="6660" width="9.88671875" style="2392" customWidth="1"/>
    <col min="6661" max="6661" width="8.44140625" style="2392" customWidth="1"/>
    <col min="6662" max="6662" width="7.88671875" style="2392" customWidth="1"/>
    <col min="6663" max="6663" width="10.77734375" style="2392" customWidth="1"/>
    <col min="6664" max="6664" width="14.21875" style="2392" customWidth="1"/>
    <col min="6665" max="6665" width="15.6640625" style="2392" customWidth="1"/>
    <col min="6666" max="6912" width="7.44140625" style="2392"/>
    <col min="6913" max="6913" width="3.6640625" style="2392" customWidth="1"/>
    <col min="6914" max="6914" width="41.33203125" style="2392" customWidth="1"/>
    <col min="6915" max="6915" width="7.33203125" style="2392" customWidth="1"/>
    <col min="6916" max="6916" width="9.88671875" style="2392" customWidth="1"/>
    <col min="6917" max="6917" width="8.44140625" style="2392" customWidth="1"/>
    <col min="6918" max="6918" width="7.88671875" style="2392" customWidth="1"/>
    <col min="6919" max="6919" width="10.77734375" style="2392" customWidth="1"/>
    <col min="6920" max="6920" width="14.21875" style="2392" customWidth="1"/>
    <col min="6921" max="6921" width="15.6640625" style="2392" customWidth="1"/>
    <col min="6922" max="7168" width="7.44140625" style="2392"/>
    <col min="7169" max="7169" width="3.6640625" style="2392" customWidth="1"/>
    <col min="7170" max="7170" width="41.33203125" style="2392" customWidth="1"/>
    <col min="7171" max="7171" width="7.33203125" style="2392" customWidth="1"/>
    <col min="7172" max="7172" width="9.88671875" style="2392" customWidth="1"/>
    <col min="7173" max="7173" width="8.44140625" style="2392" customWidth="1"/>
    <col min="7174" max="7174" width="7.88671875" style="2392" customWidth="1"/>
    <col min="7175" max="7175" width="10.77734375" style="2392" customWidth="1"/>
    <col min="7176" max="7176" width="14.21875" style="2392" customWidth="1"/>
    <col min="7177" max="7177" width="15.6640625" style="2392" customWidth="1"/>
    <col min="7178" max="7424" width="7.44140625" style="2392"/>
    <col min="7425" max="7425" width="3.6640625" style="2392" customWidth="1"/>
    <col min="7426" max="7426" width="41.33203125" style="2392" customWidth="1"/>
    <col min="7427" max="7427" width="7.33203125" style="2392" customWidth="1"/>
    <col min="7428" max="7428" width="9.88671875" style="2392" customWidth="1"/>
    <col min="7429" max="7429" width="8.44140625" style="2392" customWidth="1"/>
    <col min="7430" max="7430" width="7.88671875" style="2392" customWidth="1"/>
    <col min="7431" max="7431" width="10.77734375" style="2392" customWidth="1"/>
    <col min="7432" max="7432" width="14.21875" style="2392" customWidth="1"/>
    <col min="7433" max="7433" width="15.6640625" style="2392" customWidth="1"/>
    <col min="7434" max="7680" width="7.44140625" style="2392"/>
    <col min="7681" max="7681" width="3.6640625" style="2392" customWidth="1"/>
    <col min="7682" max="7682" width="41.33203125" style="2392" customWidth="1"/>
    <col min="7683" max="7683" width="7.33203125" style="2392" customWidth="1"/>
    <col min="7684" max="7684" width="9.88671875" style="2392" customWidth="1"/>
    <col min="7685" max="7685" width="8.44140625" style="2392" customWidth="1"/>
    <col min="7686" max="7686" width="7.88671875" style="2392" customWidth="1"/>
    <col min="7687" max="7687" width="10.77734375" style="2392" customWidth="1"/>
    <col min="7688" max="7688" width="14.21875" style="2392" customWidth="1"/>
    <col min="7689" max="7689" width="15.6640625" style="2392" customWidth="1"/>
    <col min="7690" max="7936" width="7.44140625" style="2392"/>
    <col min="7937" max="7937" width="3.6640625" style="2392" customWidth="1"/>
    <col min="7938" max="7938" width="41.33203125" style="2392" customWidth="1"/>
    <col min="7939" max="7939" width="7.33203125" style="2392" customWidth="1"/>
    <col min="7940" max="7940" width="9.88671875" style="2392" customWidth="1"/>
    <col min="7941" max="7941" width="8.44140625" style="2392" customWidth="1"/>
    <col min="7942" max="7942" width="7.88671875" style="2392" customWidth="1"/>
    <col min="7943" max="7943" width="10.77734375" style="2392" customWidth="1"/>
    <col min="7944" max="7944" width="14.21875" style="2392" customWidth="1"/>
    <col min="7945" max="7945" width="15.6640625" style="2392" customWidth="1"/>
    <col min="7946" max="8192" width="7.44140625" style="2392"/>
    <col min="8193" max="8193" width="3.6640625" style="2392" customWidth="1"/>
    <col min="8194" max="8194" width="41.33203125" style="2392" customWidth="1"/>
    <col min="8195" max="8195" width="7.33203125" style="2392" customWidth="1"/>
    <col min="8196" max="8196" width="9.88671875" style="2392" customWidth="1"/>
    <col min="8197" max="8197" width="8.44140625" style="2392" customWidth="1"/>
    <col min="8198" max="8198" width="7.88671875" style="2392" customWidth="1"/>
    <col min="8199" max="8199" width="10.77734375" style="2392" customWidth="1"/>
    <col min="8200" max="8200" width="14.21875" style="2392" customWidth="1"/>
    <col min="8201" max="8201" width="15.6640625" style="2392" customWidth="1"/>
    <col min="8202" max="8448" width="7.44140625" style="2392"/>
    <col min="8449" max="8449" width="3.6640625" style="2392" customWidth="1"/>
    <col min="8450" max="8450" width="41.33203125" style="2392" customWidth="1"/>
    <col min="8451" max="8451" width="7.33203125" style="2392" customWidth="1"/>
    <col min="8452" max="8452" width="9.88671875" style="2392" customWidth="1"/>
    <col min="8453" max="8453" width="8.44140625" style="2392" customWidth="1"/>
    <col min="8454" max="8454" width="7.88671875" style="2392" customWidth="1"/>
    <col min="8455" max="8455" width="10.77734375" style="2392" customWidth="1"/>
    <col min="8456" max="8456" width="14.21875" style="2392" customWidth="1"/>
    <col min="8457" max="8457" width="15.6640625" style="2392" customWidth="1"/>
    <col min="8458" max="8704" width="7.44140625" style="2392"/>
    <col min="8705" max="8705" width="3.6640625" style="2392" customWidth="1"/>
    <col min="8706" max="8706" width="41.33203125" style="2392" customWidth="1"/>
    <col min="8707" max="8707" width="7.33203125" style="2392" customWidth="1"/>
    <col min="8708" max="8708" width="9.88671875" style="2392" customWidth="1"/>
    <col min="8709" max="8709" width="8.44140625" style="2392" customWidth="1"/>
    <col min="8710" max="8710" width="7.88671875" style="2392" customWidth="1"/>
    <col min="8711" max="8711" width="10.77734375" style="2392" customWidth="1"/>
    <col min="8712" max="8712" width="14.21875" style="2392" customWidth="1"/>
    <col min="8713" max="8713" width="15.6640625" style="2392" customWidth="1"/>
    <col min="8714" max="8960" width="7.44140625" style="2392"/>
    <col min="8961" max="8961" width="3.6640625" style="2392" customWidth="1"/>
    <col min="8962" max="8962" width="41.33203125" style="2392" customWidth="1"/>
    <col min="8963" max="8963" width="7.33203125" style="2392" customWidth="1"/>
    <col min="8964" max="8964" width="9.88671875" style="2392" customWidth="1"/>
    <col min="8965" max="8965" width="8.44140625" style="2392" customWidth="1"/>
    <col min="8966" max="8966" width="7.88671875" style="2392" customWidth="1"/>
    <col min="8967" max="8967" width="10.77734375" style="2392" customWidth="1"/>
    <col min="8968" max="8968" width="14.21875" style="2392" customWidth="1"/>
    <col min="8969" max="8969" width="15.6640625" style="2392" customWidth="1"/>
    <col min="8970" max="9216" width="7.44140625" style="2392"/>
    <col min="9217" max="9217" width="3.6640625" style="2392" customWidth="1"/>
    <col min="9218" max="9218" width="41.33203125" style="2392" customWidth="1"/>
    <col min="9219" max="9219" width="7.33203125" style="2392" customWidth="1"/>
    <col min="9220" max="9220" width="9.88671875" style="2392" customWidth="1"/>
    <col min="9221" max="9221" width="8.44140625" style="2392" customWidth="1"/>
    <col min="9222" max="9222" width="7.88671875" style="2392" customWidth="1"/>
    <col min="9223" max="9223" width="10.77734375" style="2392" customWidth="1"/>
    <col min="9224" max="9224" width="14.21875" style="2392" customWidth="1"/>
    <col min="9225" max="9225" width="15.6640625" style="2392" customWidth="1"/>
    <col min="9226" max="9472" width="7.44140625" style="2392"/>
    <col min="9473" max="9473" width="3.6640625" style="2392" customWidth="1"/>
    <col min="9474" max="9474" width="41.33203125" style="2392" customWidth="1"/>
    <col min="9475" max="9475" width="7.33203125" style="2392" customWidth="1"/>
    <col min="9476" max="9476" width="9.88671875" style="2392" customWidth="1"/>
    <col min="9477" max="9477" width="8.44140625" style="2392" customWidth="1"/>
    <col min="9478" max="9478" width="7.88671875" style="2392" customWidth="1"/>
    <col min="9479" max="9479" width="10.77734375" style="2392" customWidth="1"/>
    <col min="9480" max="9480" width="14.21875" style="2392" customWidth="1"/>
    <col min="9481" max="9481" width="15.6640625" style="2392" customWidth="1"/>
    <col min="9482" max="9728" width="7.44140625" style="2392"/>
    <col min="9729" max="9729" width="3.6640625" style="2392" customWidth="1"/>
    <col min="9730" max="9730" width="41.33203125" style="2392" customWidth="1"/>
    <col min="9731" max="9731" width="7.33203125" style="2392" customWidth="1"/>
    <col min="9732" max="9732" width="9.88671875" style="2392" customWidth="1"/>
    <col min="9733" max="9733" width="8.44140625" style="2392" customWidth="1"/>
    <col min="9734" max="9734" width="7.88671875" style="2392" customWidth="1"/>
    <col min="9735" max="9735" width="10.77734375" style="2392" customWidth="1"/>
    <col min="9736" max="9736" width="14.21875" style="2392" customWidth="1"/>
    <col min="9737" max="9737" width="15.6640625" style="2392" customWidth="1"/>
    <col min="9738" max="9984" width="7.44140625" style="2392"/>
    <col min="9985" max="9985" width="3.6640625" style="2392" customWidth="1"/>
    <col min="9986" max="9986" width="41.33203125" style="2392" customWidth="1"/>
    <col min="9987" max="9987" width="7.33203125" style="2392" customWidth="1"/>
    <col min="9988" max="9988" width="9.88671875" style="2392" customWidth="1"/>
    <col min="9989" max="9989" width="8.44140625" style="2392" customWidth="1"/>
    <col min="9990" max="9990" width="7.88671875" style="2392" customWidth="1"/>
    <col min="9991" max="9991" width="10.77734375" style="2392" customWidth="1"/>
    <col min="9992" max="9992" width="14.21875" style="2392" customWidth="1"/>
    <col min="9993" max="9993" width="15.6640625" style="2392" customWidth="1"/>
    <col min="9994" max="10240" width="7.44140625" style="2392"/>
    <col min="10241" max="10241" width="3.6640625" style="2392" customWidth="1"/>
    <col min="10242" max="10242" width="41.33203125" style="2392" customWidth="1"/>
    <col min="10243" max="10243" width="7.33203125" style="2392" customWidth="1"/>
    <col min="10244" max="10244" width="9.88671875" style="2392" customWidth="1"/>
    <col min="10245" max="10245" width="8.44140625" style="2392" customWidth="1"/>
    <col min="10246" max="10246" width="7.88671875" style="2392" customWidth="1"/>
    <col min="10247" max="10247" width="10.77734375" style="2392" customWidth="1"/>
    <col min="10248" max="10248" width="14.21875" style="2392" customWidth="1"/>
    <col min="10249" max="10249" width="15.6640625" style="2392" customWidth="1"/>
    <col min="10250" max="10496" width="7.44140625" style="2392"/>
    <col min="10497" max="10497" width="3.6640625" style="2392" customWidth="1"/>
    <col min="10498" max="10498" width="41.33203125" style="2392" customWidth="1"/>
    <col min="10499" max="10499" width="7.33203125" style="2392" customWidth="1"/>
    <col min="10500" max="10500" width="9.88671875" style="2392" customWidth="1"/>
    <col min="10501" max="10501" width="8.44140625" style="2392" customWidth="1"/>
    <col min="10502" max="10502" width="7.88671875" style="2392" customWidth="1"/>
    <col min="10503" max="10503" width="10.77734375" style="2392" customWidth="1"/>
    <col min="10504" max="10504" width="14.21875" style="2392" customWidth="1"/>
    <col min="10505" max="10505" width="15.6640625" style="2392" customWidth="1"/>
    <col min="10506" max="10752" width="7.44140625" style="2392"/>
    <col min="10753" max="10753" width="3.6640625" style="2392" customWidth="1"/>
    <col min="10754" max="10754" width="41.33203125" style="2392" customWidth="1"/>
    <col min="10755" max="10755" width="7.33203125" style="2392" customWidth="1"/>
    <col min="10756" max="10756" width="9.88671875" style="2392" customWidth="1"/>
    <col min="10757" max="10757" width="8.44140625" style="2392" customWidth="1"/>
    <col min="10758" max="10758" width="7.88671875" style="2392" customWidth="1"/>
    <col min="10759" max="10759" width="10.77734375" style="2392" customWidth="1"/>
    <col min="10760" max="10760" width="14.21875" style="2392" customWidth="1"/>
    <col min="10761" max="10761" width="15.6640625" style="2392" customWidth="1"/>
    <col min="10762" max="11008" width="7.44140625" style="2392"/>
    <col min="11009" max="11009" width="3.6640625" style="2392" customWidth="1"/>
    <col min="11010" max="11010" width="41.33203125" style="2392" customWidth="1"/>
    <col min="11011" max="11011" width="7.33203125" style="2392" customWidth="1"/>
    <col min="11012" max="11012" width="9.88671875" style="2392" customWidth="1"/>
    <col min="11013" max="11013" width="8.44140625" style="2392" customWidth="1"/>
    <col min="11014" max="11014" width="7.88671875" style="2392" customWidth="1"/>
    <col min="11015" max="11015" width="10.77734375" style="2392" customWidth="1"/>
    <col min="11016" max="11016" width="14.21875" style="2392" customWidth="1"/>
    <col min="11017" max="11017" width="15.6640625" style="2392" customWidth="1"/>
    <col min="11018" max="11264" width="7.44140625" style="2392"/>
    <col min="11265" max="11265" width="3.6640625" style="2392" customWidth="1"/>
    <col min="11266" max="11266" width="41.33203125" style="2392" customWidth="1"/>
    <col min="11267" max="11267" width="7.33203125" style="2392" customWidth="1"/>
    <col min="11268" max="11268" width="9.88671875" style="2392" customWidth="1"/>
    <col min="11269" max="11269" width="8.44140625" style="2392" customWidth="1"/>
    <col min="11270" max="11270" width="7.88671875" style="2392" customWidth="1"/>
    <col min="11271" max="11271" width="10.77734375" style="2392" customWidth="1"/>
    <col min="11272" max="11272" width="14.21875" style="2392" customWidth="1"/>
    <col min="11273" max="11273" width="15.6640625" style="2392" customWidth="1"/>
    <col min="11274" max="11520" width="7.44140625" style="2392"/>
    <col min="11521" max="11521" width="3.6640625" style="2392" customWidth="1"/>
    <col min="11522" max="11522" width="41.33203125" style="2392" customWidth="1"/>
    <col min="11523" max="11523" width="7.33203125" style="2392" customWidth="1"/>
    <col min="11524" max="11524" width="9.88671875" style="2392" customWidth="1"/>
    <col min="11525" max="11525" width="8.44140625" style="2392" customWidth="1"/>
    <col min="11526" max="11526" width="7.88671875" style="2392" customWidth="1"/>
    <col min="11527" max="11527" width="10.77734375" style="2392" customWidth="1"/>
    <col min="11528" max="11528" width="14.21875" style="2392" customWidth="1"/>
    <col min="11529" max="11529" width="15.6640625" style="2392" customWidth="1"/>
    <col min="11530" max="11776" width="7.44140625" style="2392"/>
    <col min="11777" max="11777" width="3.6640625" style="2392" customWidth="1"/>
    <col min="11778" max="11778" width="41.33203125" style="2392" customWidth="1"/>
    <col min="11779" max="11779" width="7.33203125" style="2392" customWidth="1"/>
    <col min="11780" max="11780" width="9.88671875" style="2392" customWidth="1"/>
    <col min="11781" max="11781" width="8.44140625" style="2392" customWidth="1"/>
    <col min="11782" max="11782" width="7.88671875" style="2392" customWidth="1"/>
    <col min="11783" max="11783" width="10.77734375" style="2392" customWidth="1"/>
    <col min="11784" max="11784" width="14.21875" style="2392" customWidth="1"/>
    <col min="11785" max="11785" width="15.6640625" style="2392" customWidth="1"/>
    <col min="11786" max="12032" width="7.44140625" style="2392"/>
    <col min="12033" max="12033" width="3.6640625" style="2392" customWidth="1"/>
    <col min="12034" max="12034" width="41.33203125" style="2392" customWidth="1"/>
    <col min="12035" max="12035" width="7.33203125" style="2392" customWidth="1"/>
    <col min="12036" max="12036" width="9.88671875" style="2392" customWidth="1"/>
    <col min="12037" max="12037" width="8.44140625" style="2392" customWidth="1"/>
    <col min="12038" max="12038" width="7.88671875" style="2392" customWidth="1"/>
    <col min="12039" max="12039" width="10.77734375" style="2392" customWidth="1"/>
    <col min="12040" max="12040" width="14.21875" style="2392" customWidth="1"/>
    <col min="12041" max="12041" width="15.6640625" style="2392" customWidth="1"/>
    <col min="12042" max="12288" width="7.44140625" style="2392"/>
    <col min="12289" max="12289" width="3.6640625" style="2392" customWidth="1"/>
    <col min="12290" max="12290" width="41.33203125" style="2392" customWidth="1"/>
    <col min="12291" max="12291" width="7.33203125" style="2392" customWidth="1"/>
    <col min="12292" max="12292" width="9.88671875" style="2392" customWidth="1"/>
    <col min="12293" max="12293" width="8.44140625" style="2392" customWidth="1"/>
    <col min="12294" max="12294" width="7.88671875" style="2392" customWidth="1"/>
    <col min="12295" max="12295" width="10.77734375" style="2392" customWidth="1"/>
    <col min="12296" max="12296" width="14.21875" style="2392" customWidth="1"/>
    <col min="12297" max="12297" width="15.6640625" style="2392" customWidth="1"/>
    <col min="12298" max="12544" width="7.44140625" style="2392"/>
    <col min="12545" max="12545" width="3.6640625" style="2392" customWidth="1"/>
    <col min="12546" max="12546" width="41.33203125" style="2392" customWidth="1"/>
    <col min="12547" max="12547" width="7.33203125" style="2392" customWidth="1"/>
    <col min="12548" max="12548" width="9.88671875" style="2392" customWidth="1"/>
    <col min="12549" max="12549" width="8.44140625" style="2392" customWidth="1"/>
    <col min="12550" max="12550" width="7.88671875" style="2392" customWidth="1"/>
    <col min="12551" max="12551" width="10.77734375" style="2392" customWidth="1"/>
    <col min="12552" max="12552" width="14.21875" style="2392" customWidth="1"/>
    <col min="12553" max="12553" width="15.6640625" style="2392" customWidth="1"/>
    <col min="12554" max="12800" width="7.44140625" style="2392"/>
    <col min="12801" max="12801" width="3.6640625" style="2392" customWidth="1"/>
    <col min="12802" max="12802" width="41.33203125" style="2392" customWidth="1"/>
    <col min="12803" max="12803" width="7.33203125" style="2392" customWidth="1"/>
    <col min="12804" max="12804" width="9.88671875" style="2392" customWidth="1"/>
    <col min="12805" max="12805" width="8.44140625" style="2392" customWidth="1"/>
    <col min="12806" max="12806" width="7.88671875" style="2392" customWidth="1"/>
    <col min="12807" max="12807" width="10.77734375" style="2392" customWidth="1"/>
    <col min="12808" max="12808" width="14.21875" style="2392" customWidth="1"/>
    <col min="12809" max="12809" width="15.6640625" style="2392" customWidth="1"/>
    <col min="12810" max="13056" width="7.44140625" style="2392"/>
    <col min="13057" max="13057" width="3.6640625" style="2392" customWidth="1"/>
    <col min="13058" max="13058" width="41.33203125" style="2392" customWidth="1"/>
    <col min="13059" max="13059" width="7.33203125" style="2392" customWidth="1"/>
    <col min="13060" max="13060" width="9.88671875" style="2392" customWidth="1"/>
    <col min="13061" max="13061" width="8.44140625" style="2392" customWidth="1"/>
    <col min="13062" max="13062" width="7.88671875" style="2392" customWidth="1"/>
    <col min="13063" max="13063" width="10.77734375" style="2392" customWidth="1"/>
    <col min="13064" max="13064" width="14.21875" style="2392" customWidth="1"/>
    <col min="13065" max="13065" width="15.6640625" style="2392" customWidth="1"/>
    <col min="13066" max="13312" width="7.44140625" style="2392"/>
    <col min="13313" max="13313" width="3.6640625" style="2392" customWidth="1"/>
    <col min="13314" max="13314" width="41.33203125" style="2392" customWidth="1"/>
    <col min="13315" max="13315" width="7.33203125" style="2392" customWidth="1"/>
    <col min="13316" max="13316" width="9.88671875" style="2392" customWidth="1"/>
    <col min="13317" max="13317" width="8.44140625" style="2392" customWidth="1"/>
    <col min="13318" max="13318" width="7.88671875" style="2392" customWidth="1"/>
    <col min="13319" max="13319" width="10.77734375" style="2392" customWidth="1"/>
    <col min="13320" max="13320" width="14.21875" style="2392" customWidth="1"/>
    <col min="13321" max="13321" width="15.6640625" style="2392" customWidth="1"/>
    <col min="13322" max="13568" width="7.44140625" style="2392"/>
    <col min="13569" max="13569" width="3.6640625" style="2392" customWidth="1"/>
    <col min="13570" max="13570" width="41.33203125" style="2392" customWidth="1"/>
    <col min="13571" max="13571" width="7.33203125" style="2392" customWidth="1"/>
    <col min="13572" max="13572" width="9.88671875" style="2392" customWidth="1"/>
    <col min="13573" max="13573" width="8.44140625" style="2392" customWidth="1"/>
    <col min="13574" max="13574" width="7.88671875" style="2392" customWidth="1"/>
    <col min="13575" max="13575" width="10.77734375" style="2392" customWidth="1"/>
    <col min="13576" max="13576" width="14.21875" style="2392" customWidth="1"/>
    <col min="13577" max="13577" width="15.6640625" style="2392" customWidth="1"/>
    <col min="13578" max="13824" width="7.44140625" style="2392"/>
    <col min="13825" max="13825" width="3.6640625" style="2392" customWidth="1"/>
    <col min="13826" max="13826" width="41.33203125" style="2392" customWidth="1"/>
    <col min="13827" max="13827" width="7.33203125" style="2392" customWidth="1"/>
    <col min="13828" max="13828" width="9.88671875" style="2392" customWidth="1"/>
    <col min="13829" max="13829" width="8.44140625" style="2392" customWidth="1"/>
    <col min="13830" max="13830" width="7.88671875" style="2392" customWidth="1"/>
    <col min="13831" max="13831" width="10.77734375" style="2392" customWidth="1"/>
    <col min="13832" max="13832" width="14.21875" style="2392" customWidth="1"/>
    <col min="13833" max="13833" width="15.6640625" style="2392" customWidth="1"/>
    <col min="13834" max="14080" width="7.44140625" style="2392"/>
    <col min="14081" max="14081" width="3.6640625" style="2392" customWidth="1"/>
    <col min="14082" max="14082" width="41.33203125" style="2392" customWidth="1"/>
    <col min="14083" max="14083" width="7.33203125" style="2392" customWidth="1"/>
    <col min="14084" max="14084" width="9.88671875" style="2392" customWidth="1"/>
    <col min="14085" max="14085" width="8.44140625" style="2392" customWidth="1"/>
    <col min="14086" max="14086" width="7.88671875" style="2392" customWidth="1"/>
    <col min="14087" max="14087" width="10.77734375" style="2392" customWidth="1"/>
    <col min="14088" max="14088" width="14.21875" style="2392" customWidth="1"/>
    <col min="14089" max="14089" width="15.6640625" style="2392" customWidth="1"/>
    <col min="14090" max="14336" width="7.44140625" style="2392"/>
    <col min="14337" max="14337" width="3.6640625" style="2392" customWidth="1"/>
    <col min="14338" max="14338" width="41.33203125" style="2392" customWidth="1"/>
    <col min="14339" max="14339" width="7.33203125" style="2392" customWidth="1"/>
    <col min="14340" max="14340" width="9.88671875" style="2392" customWidth="1"/>
    <col min="14341" max="14341" width="8.44140625" style="2392" customWidth="1"/>
    <col min="14342" max="14342" width="7.88671875" style="2392" customWidth="1"/>
    <col min="14343" max="14343" width="10.77734375" style="2392" customWidth="1"/>
    <col min="14344" max="14344" width="14.21875" style="2392" customWidth="1"/>
    <col min="14345" max="14345" width="15.6640625" style="2392" customWidth="1"/>
    <col min="14346" max="14592" width="7.44140625" style="2392"/>
    <col min="14593" max="14593" width="3.6640625" style="2392" customWidth="1"/>
    <col min="14594" max="14594" width="41.33203125" style="2392" customWidth="1"/>
    <col min="14595" max="14595" width="7.33203125" style="2392" customWidth="1"/>
    <col min="14596" max="14596" width="9.88671875" style="2392" customWidth="1"/>
    <col min="14597" max="14597" width="8.44140625" style="2392" customWidth="1"/>
    <col min="14598" max="14598" width="7.88671875" style="2392" customWidth="1"/>
    <col min="14599" max="14599" width="10.77734375" style="2392" customWidth="1"/>
    <col min="14600" max="14600" width="14.21875" style="2392" customWidth="1"/>
    <col min="14601" max="14601" width="15.6640625" style="2392" customWidth="1"/>
    <col min="14602" max="14848" width="7.44140625" style="2392"/>
    <col min="14849" max="14849" width="3.6640625" style="2392" customWidth="1"/>
    <col min="14850" max="14850" width="41.33203125" style="2392" customWidth="1"/>
    <col min="14851" max="14851" width="7.33203125" style="2392" customWidth="1"/>
    <col min="14852" max="14852" width="9.88671875" style="2392" customWidth="1"/>
    <col min="14853" max="14853" width="8.44140625" style="2392" customWidth="1"/>
    <col min="14854" max="14854" width="7.88671875" style="2392" customWidth="1"/>
    <col min="14855" max="14855" width="10.77734375" style="2392" customWidth="1"/>
    <col min="14856" max="14856" width="14.21875" style="2392" customWidth="1"/>
    <col min="14857" max="14857" width="15.6640625" style="2392" customWidth="1"/>
    <col min="14858" max="15104" width="7.44140625" style="2392"/>
    <col min="15105" max="15105" width="3.6640625" style="2392" customWidth="1"/>
    <col min="15106" max="15106" width="41.33203125" style="2392" customWidth="1"/>
    <col min="15107" max="15107" width="7.33203125" style="2392" customWidth="1"/>
    <col min="15108" max="15108" width="9.88671875" style="2392" customWidth="1"/>
    <col min="15109" max="15109" width="8.44140625" style="2392" customWidth="1"/>
    <col min="15110" max="15110" width="7.88671875" style="2392" customWidth="1"/>
    <col min="15111" max="15111" width="10.77734375" style="2392" customWidth="1"/>
    <col min="15112" max="15112" width="14.21875" style="2392" customWidth="1"/>
    <col min="15113" max="15113" width="15.6640625" style="2392" customWidth="1"/>
    <col min="15114" max="15360" width="7.44140625" style="2392"/>
    <col min="15361" max="15361" width="3.6640625" style="2392" customWidth="1"/>
    <col min="15362" max="15362" width="41.33203125" style="2392" customWidth="1"/>
    <col min="15363" max="15363" width="7.33203125" style="2392" customWidth="1"/>
    <col min="15364" max="15364" width="9.88671875" style="2392" customWidth="1"/>
    <col min="15365" max="15365" width="8.44140625" style="2392" customWidth="1"/>
    <col min="15366" max="15366" width="7.88671875" style="2392" customWidth="1"/>
    <col min="15367" max="15367" width="10.77734375" style="2392" customWidth="1"/>
    <col min="15368" max="15368" width="14.21875" style="2392" customWidth="1"/>
    <col min="15369" max="15369" width="15.6640625" style="2392" customWidth="1"/>
    <col min="15370" max="15616" width="7.44140625" style="2392"/>
    <col min="15617" max="15617" width="3.6640625" style="2392" customWidth="1"/>
    <col min="15618" max="15618" width="41.33203125" style="2392" customWidth="1"/>
    <col min="15619" max="15619" width="7.33203125" style="2392" customWidth="1"/>
    <col min="15620" max="15620" width="9.88671875" style="2392" customWidth="1"/>
    <col min="15621" max="15621" width="8.44140625" style="2392" customWidth="1"/>
    <col min="15622" max="15622" width="7.88671875" style="2392" customWidth="1"/>
    <col min="15623" max="15623" width="10.77734375" style="2392" customWidth="1"/>
    <col min="15624" max="15624" width="14.21875" style="2392" customWidth="1"/>
    <col min="15625" max="15625" width="15.6640625" style="2392" customWidth="1"/>
    <col min="15626" max="15872" width="7.44140625" style="2392"/>
    <col min="15873" max="15873" width="3.6640625" style="2392" customWidth="1"/>
    <col min="15874" max="15874" width="41.33203125" style="2392" customWidth="1"/>
    <col min="15875" max="15875" width="7.33203125" style="2392" customWidth="1"/>
    <col min="15876" max="15876" width="9.88671875" style="2392" customWidth="1"/>
    <col min="15877" max="15877" width="8.44140625" style="2392" customWidth="1"/>
    <col min="15878" max="15878" width="7.88671875" style="2392" customWidth="1"/>
    <col min="15879" max="15879" width="10.77734375" style="2392" customWidth="1"/>
    <col min="15880" max="15880" width="14.21875" style="2392" customWidth="1"/>
    <col min="15881" max="15881" width="15.6640625" style="2392" customWidth="1"/>
    <col min="15882" max="16128" width="7.44140625" style="2392"/>
    <col min="16129" max="16129" width="3.6640625" style="2392" customWidth="1"/>
    <col min="16130" max="16130" width="41.33203125" style="2392" customWidth="1"/>
    <col min="16131" max="16131" width="7.33203125" style="2392" customWidth="1"/>
    <col min="16132" max="16132" width="9.88671875" style="2392" customWidth="1"/>
    <col min="16133" max="16133" width="8.44140625" style="2392" customWidth="1"/>
    <col min="16134" max="16134" width="7.88671875" style="2392" customWidth="1"/>
    <col min="16135" max="16135" width="10.77734375" style="2392" customWidth="1"/>
    <col min="16136" max="16136" width="14.21875" style="2392" customWidth="1"/>
    <col min="16137" max="16137" width="15.6640625" style="2392" customWidth="1"/>
    <col min="16138" max="16384" width="7.44140625" style="2392"/>
  </cols>
  <sheetData>
    <row r="1" spans="1:10" ht="27" customHeight="1">
      <c r="A1" s="2756" t="s">
        <v>5131</v>
      </c>
      <c r="B1" s="2756"/>
      <c r="C1" s="2756"/>
      <c r="D1" s="2756"/>
      <c r="E1" s="2756"/>
      <c r="F1" s="2756"/>
      <c r="G1" s="2756"/>
      <c r="H1" s="2756"/>
    </row>
    <row r="2" spans="1:10" ht="15" customHeight="1">
      <c r="A2" s="2756" t="s">
        <v>5132</v>
      </c>
      <c r="B2" s="2756"/>
      <c r="C2" s="2756"/>
      <c r="D2" s="2756"/>
      <c r="E2" s="2756"/>
      <c r="F2" s="2756"/>
      <c r="G2" s="2756"/>
      <c r="H2" s="2756"/>
    </row>
    <row r="3" spans="1:10">
      <c r="A3" s="2756" t="s">
        <v>4913</v>
      </c>
      <c r="B3" s="2756"/>
      <c r="C3" s="2756"/>
      <c r="D3" s="2756"/>
      <c r="E3" s="2756"/>
      <c r="F3" s="2756"/>
      <c r="G3" s="2756"/>
      <c r="H3" s="2756"/>
    </row>
    <row r="4" spans="1:10">
      <c r="A4" s="2756" t="s">
        <v>4914</v>
      </c>
      <c r="B4" s="2756"/>
      <c r="C4" s="2756"/>
      <c r="D4" s="2756"/>
      <c r="E4" s="2756"/>
      <c r="F4" s="2756"/>
      <c r="G4" s="2756"/>
      <c r="H4" s="2756"/>
    </row>
    <row r="5" spans="1:10">
      <c r="A5" s="2756" t="s">
        <v>5133</v>
      </c>
      <c r="B5" s="2756"/>
      <c r="C5" s="2756"/>
      <c r="D5" s="2756"/>
      <c r="E5" s="2756"/>
      <c r="F5" s="2756"/>
      <c r="G5" s="2756"/>
      <c r="H5" s="2756"/>
    </row>
    <row r="6" spans="1:10" ht="3" customHeight="1">
      <c r="A6" s="2411"/>
      <c r="B6" s="2411"/>
      <c r="C6" s="2411"/>
      <c r="D6" s="2411"/>
      <c r="E6" s="2411"/>
      <c r="F6" s="2411"/>
      <c r="G6" s="2412"/>
      <c r="H6" s="2413"/>
    </row>
    <row r="7" spans="1:10" s="2415" customFormat="1" ht="34.5" customHeight="1">
      <c r="A7" s="2803" t="s">
        <v>1714</v>
      </c>
      <c r="B7" s="2803" t="s">
        <v>5134</v>
      </c>
      <c r="C7" s="2795" t="s">
        <v>5135</v>
      </c>
      <c r="D7" s="2795" t="s">
        <v>5136</v>
      </c>
      <c r="E7" s="2795" t="s">
        <v>5137</v>
      </c>
      <c r="F7" s="2795" t="s">
        <v>5138</v>
      </c>
      <c r="G7" s="2795" t="s">
        <v>5139</v>
      </c>
      <c r="H7" s="2795" t="s">
        <v>5140</v>
      </c>
      <c r="I7" s="2797" t="s">
        <v>4201</v>
      </c>
      <c r="J7" s="2414"/>
    </row>
    <row r="8" spans="1:10" s="2415" customFormat="1" ht="33" customHeight="1">
      <c r="A8" s="2804"/>
      <c r="B8" s="2804"/>
      <c r="C8" s="2796"/>
      <c r="D8" s="2796"/>
      <c r="E8" s="2796"/>
      <c r="F8" s="2796"/>
      <c r="G8" s="2796"/>
      <c r="H8" s="2796"/>
      <c r="I8" s="2798"/>
      <c r="J8" s="2414"/>
    </row>
    <row r="9" spans="1:10" s="2323" customFormat="1" ht="20.25" customHeight="1">
      <c r="A9" s="2327" t="s">
        <v>501</v>
      </c>
      <c r="B9" s="2328" t="s">
        <v>4924</v>
      </c>
      <c r="C9" s="2327"/>
      <c r="D9" s="2416"/>
      <c r="E9" s="2416"/>
      <c r="F9" s="2416"/>
      <c r="G9" s="2365"/>
      <c r="H9" s="2365"/>
      <c r="I9" s="2417"/>
      <c r="J9" s="2418"/>
    </row>
    <row r="10" spans="1:10" s="2422" customFormat="1" ht="30">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799"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00"/>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01" t="s">
        <v>5142</v>
      </c>
      <c r="J58" s="2424"/>
    </row>
    <row r="59" spans="1:10" s="2425" customFormat="1">
      <c r="A59" s="2327"/>
      <c r="B59" s="2354" t="s">
        <v>2841</v>
      </c>
      <c r="C59" s="2355" t="s">
        <v>2842</v>
      </c>
      <c r="D59" s="2355">
        <v>29</v>
      </c>
      <c r="E59" s="2355">
        <v>-6</v>
      </c>
      <c r="F59" s="2355">
        <f t="shared" si="0"/>
        <v>23</v>
      </c>
      <c r="G59" s="2428">
        <v>20193</v>
      </c>
      <c r="H59" s="2428">
        <f t="shared" si="1"/>
        <v>464439</v>
      </c>
      <c r="I59" s="2802"/>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8.5">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8.5">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30">
      <c r="A123" s="2327"/>
      <c r="B123" s="2346" t="s">
        <v>4970</v>
      </c>
      <c r="C123" s="2347" t="s">
        <v>2448</v>
      </c>
      <c r="D123" s="2347">
        <v>6</v>
      </c>
      <c r="E123" s="2347"/>
      <c r="F123" s="2347">
        <f t="shared" si="2"/>
        <v>6</v>
      </c>
      <c r="G123" s="2419">
        <v>46420</v>
      </c>
      <c r="H123" s="2419">
        <f t="shared" si="3"/>
        <v>278520</v>
      </c>
      <c r="I123" s="2423"/>
      <c r="J123" s="2424"/>
    </row>
    <row r="124" spans="1:10" s="2425" customFormat="1" ht="30">
      <c r="A124" s="2327"/>
      <c r="B124" s="2346" t="s">
        <v>4971</v>
      </c>
      <c r="C124" s="2347" t="s">
        <v>2448</v>
      </c>
      <c r="D124" s="2347">
        <v>6</v>
      </c>
      <c r="E124" s="2347"/>
      <c r="F124" s="2347">
        <f t="shared" si="2"/>
        <v>6</v>
      </c>
      <c r="G124" s="2419">
        <v>55704</v>
      </c>
      <c r="H124" s="2419">
        <f t="shared" si="3"/>
        <v>334224</v>
      </c>
      <c r="I124" s="2423"/>
      <c r="J124" s="2424"/>
    </row>
    <row r="125" spans="1:10" s="2425" customFormat="1" ht="30">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30">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30">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30">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30">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30">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30">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8.5">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791" t="s">
        <v>5145</v>
      </c>
      <c r="B286" s="2792"/>
      <c r="C286" s="2792"/>
      <c r="D286" s="2792"/>
      <c r="E286" s="2792"/>
      <c r="F286" s="2792"/>
      <c r="G286" s="2792"/>
      <c r="H286" s="2792"/>
      <c r="I286" s="2793"/>
      <c r="J286" s="2424"/>
    </row>
    <row r="287" spans="1:10">
      <c r="B287" s="2391" t="s">
        <v>5146</v>
      </c>
      <c r="C287" s="2794" t="s">
        <v>5147</v>
      </c>
      <c r="D287" s="2794"/>
      <c r="E287" s="2794"/>
      <c r="F287" s="2794"/>
      <c r="G287" s="2794"/>
      <c r="H287" s="2794"/>
    </row>
    <row r="288" spans="1:10">
      <c r="B288" s="2391" t="s">
        <v>5148</v>
      </c>
      <c r="C288" s="2794" t="s">
        <v>5149</v>
      </c>
      <c r="D288" s="2794"/>
      <c r="E288" s="2794"/>
      <c r="F288" s="2794"/>
      <c r="G288" s="2794"/>
      <c r="H288" s="2794"/>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794" t="s">
        <v>5151</v>
      </c>
      <c r="D294" s="2794"/>
      <c r="E294" s="2794"/>
      <c r="F294" s="2794"/>
      <c r="G294" s="2794"/>
      <c r="H294" s="2794"/>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2020-05-18T13:46:10Z</dcterms:modified>
</cp:coreProperties>
</file>