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 tabRatio="830" firstSheet="6" activeTab="29"/>
  </bookViews>
  <sheets>
    <sheet name="SO LIEU" sheetId="17" state="hidden" r:id="rId1"/>
    <sheet name="Sheet1" sheetId="32" state="hidden" r:id="rId2"/>
    <sheet name="1.TONG HOP" sheetId="12" state="hidden" r:id="rId3"/>
    <sheet name="2.TCP-XD" sheetId="11" state="hidden" r:id="rId4"/>
    <sheet name="3.XL-DD" sheetId="7" state="hidden" r:id="rId5"/>
    <sheet name="4.GT" sheetId="6" state="hidden" r:id="rId6"/>
    <sheet name="5.CT-DD" sheetId="5" r:id="rId7"/>
    <sheet name="6.XL-TR" sheetId="9" state="hidden" r:id="rId8"/>
    <sheet name="7.CT-TBA" sheetId="8" state="hidden" r:id="rId9"/>
    <sheet name="DG" sheetId="1" state="hidden" r:id="rId10"/>
    <sheet name="8.LD-TB" sheetId="10" state="hidden" r:id="rId11"/>
    <sheet name="9.CPTN" sheetId="14" state="hidden" r:id="rId12"/>
    <sheet name="10.TNTB" sheetId="13" state="hidden" r:id="rId13"/>
    <sheet name="11.CP-VTTH" sheetId="15" state="hidden" r:id="rId14"/>
    <sheet name="13.VCDD" sheetId="23" state="hidden" r:id="rId15"/>
    <sheet name="14.CP-TK" sheetId="18" state="hidden" r:id="rId16"/>
    <sheet name="15.CP-KS" sheetId="19" state="hidden" r:id="rId17"/>
    <sheet name="16.CTKS" sheetId="20" state="hidden" r:id="rId18"/>
    <sheet name="17.TH-HOTLINE" sheetId="24" state="hidden" r:id="rId19"/>
    <sheet name="18.CT-HOTLINE" sheetId="25" state="hidden" r:id="rId20"/>
    <sheet name="19.VC-HL" sheetId="31" state="hidden" r:id="rId21"/>
    <sheet name="20. LAI VAY" sheetId="26" state="hidden" r:id="rId22"/>
    <sheet name="PP3P" sheetId="2" state="hidden" r:id="rId23"/>
    <sheet name="PP1P" sheetId="3" state="hidden" r:id="rId24"/>
    <sheet name="12.VTTH" sheetId="16" state="hidden" r:id="rId25"/>
    <sheet name="PPHT" sheetId="4" state="hidden" r:id="rId26"/>
    <sheet name="BANG KE MONG TRU" sheetId="35" r:id="rId27"/>
    <sheet name="Sheet2" sheetId="33" state="hidden" r:id="rId28"/>
    <sheet name="BANG KE MONG TRU THUC TE" sheetId="36" r:id="rId29"/>
    <sheet name="Word" sheetId="37" r:id="rId30"/>
    <sheet name="THUC TE LAM VIEC" sheetId="34" r:id="rId31"/>
    <sheet name="BKTL" sheetId="29" state="hidden" r:id="rId32"/>
    <sheet name="BKTL Tram" sheetId="30" state="hidden" r:id="rId33"/>
    <sheet name="VCTC" sheetId="22" state="hidden" r:id="rId34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4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6" hidden="1">'BANG KE MONG TRU'!$A$1:$O$197</definedName>
    <definedName name="_xlnm._FilterDatabase" localSheetId="28" hidden="1">'BANG KE MONG TRU THUC TE'!$B$1:$O$203</definedName>
    <definedName name="_xlnm._FilterDatabase" localSheetId="22" hidden="1">PP3P!$AA$363:$AL$363</definedName>
    <definedName name="_xlnm._FilterDatabase" localSheetId="29" hidden="1">Word!$B$1:$I$93</definedName>
    <definedName name="BK1P">PP1P!$B$4:$CC$76</definedName>
    <definedName name="BK3P">PP3P!$B$5:$FF$361</definedName>
    <definedName name="BKHT">PPHT!$B$5:$FQ$700</definedName>
    <definedName name="BKTL" localSheetId="31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HOP'!$A$2:$I$16</definedName>
    <definedName name="_xlnm.Print_Area" localSheetId="12">'10.TNTB'!$C$4:$L$271</definedName>
    <definedName name="_xlnm.Print_Area" localSheetId="13">'11.CP-VTTH'!$C$3:$N$373</definedName>
    <definedName name="_xlnm.Print_Area" localSheetId="24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31">BKTL!$C$2:$FG$507</definedName>
    <definedName name="_xlnm.Print_Area" localSheetId="32">'BKTL Tram'!$A$1:$AH$39</definedName>
    <definedName name="_xlnm.Print_Area" localSheetId="23">PP1P!$C$1:$CC$76</definedName>
    <definedName name="_xlnm.Print_Area" localSheetId="22">PP3P!$C$2:$FF$361</definedName>
    <definedName name="_xlnm.Print_Area" localSheetId="25">PPHT!$C$2:$FQ$700</definedName>
    <definedName name="_xlnm.Print_Area" localSheetId="29">Word!$C$1:$H$93</definedName>
    <definedName name="_xlnm.Print_Titles" localSheetId="12">'10.TNTB'!$6:$7</definedName>
    <definedName name="_xlnm.Print_Titles" localSheetId="13">'11.CP-VTTH'!$5:$6</definedName>
    <definedName name="_xlnm.Print_Titles" localSheetId="24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31">BKTL!$6:$6</definedName>
    <definedName name="_xlnm.Print_Titles" localSheetId="32">'BKTL Tram'!$5:$6</definedName>
    <definedName name="_xlnm.Print_Titles" localSheetId="23">PP1P!$5:$5</definedName>
    <definedName name="_xlnm.Print_Titles" localSheetId="22">PP3P!$6:$6</definedName>
    <definedName name="_xlnm.Print_Titles" localSheetId="25">PPHT!$6:$6</definedName>
    <definedName name="_xlnm.Print_Titles" localSheetId="30">'THUC TE LAM VIEC'!$4:$4</definedName>
    <definedName name="_xlnm.Print_Titles" localSheetId="29">Word!$1:$1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6" l="1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A2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5" i="36"/>
  <c r="G91" i="37"/>
  <c r="G92" i="37"/>
  <c r="G93" i="37"/>
  <c r="G87" i="37"/>
  <c r="G88" i="37"/>
  <c r="G89" i="37"/>
  <c r="G90" i="37"/>
  <c r="G85" i="37"/>
  <c r="G86" i="37"/>
  <c r="G83" i="37"/>
  <c r="G84" i="37"/>
  <c r="E91" i="37"/>
  <c r="E92" i="37"/>
  <c r="E93" i="37"/>
  <c r="D91" i="37"/>
  <c r="D92" i="37"/>
  <c r="D93" i="37"/>
  <c r="C91" i="37"/>
  <c r="B91" i="37" s="1"/>
  <c r="C92" i="37"/>
  <c r="B92" i="37" s="1"/>
  <c r="C93" i="37"/>
  <c r="E87" i="37"/>
  <c r="E88" i="37"/>
  <c r="E89" i="37"/>
  <c r="E90" i="37"/>
  <c r="D87" i="37"/>
  <c r="D88" i="37"/>
  <c r="D89" i="37"/>
  <c r="D90" i="37"/>
  <c r="C87" i="37"/>
  <c r="C88" i="37"/>
  <c r="B88" i="37" s="1"/>
  <c r="C89" i="37"/>
  <c r="C90" i="37"/>
  <c r="E85" i="37"/>
  <c r="E86" i="37"/>
  <c r="D85" i="37"/>
  <c r="D86" i="37"/>
  <c r="C85" i="37"/>
  <c r="B85" i="37" s="1"/>
  <c r="C86" i="37"/>
  <c r="B86" i="37" s="1"/>
  <c r="E83" i="37"/>
  <c r="E84" i="37"/>
  <c r="D83" i="37"/>
  <c r="D84" i="37"/>
  <c r="C83" i="37"/>
  <c r="C84" i="37"/>
  <c r="G77" i="37"/>
  <c r="G78" i="37"/>
  <c r="G79" i="37"/>
  <c r="G80" i="37"/>
  <c r="G81" i="37"/>
  <c r="G82" i="37"/>
  <c r="G66" i="37"/>
  <c r="G67" i="37"/>
  <c r="G68" i="37"/>
  <c r="G69" i="37"/>
  <c r="G70" i="37"/>
  <c r="G71" i="37"/>
  <c r="G72" i="37"/>
  <c r="G73" i="37"/>
  <c r="G74" i="37"/>
  <c r="G75" i="37"/>
  <c r="G76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48" i="37"/>
  <c r="G49" i="37"/>
  <c r="G50" i="37"/>
  <c r="G5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31" i="37"/>
  <c r="G27" i="37"/>
  <c r="G28" i="37"/>
  <c r="G29" i="37"/>
  <c r="G30" i="37"/>
  <c r="E77" i="37"/>
  <c r="E78" i="37"/>
  <c r="E79" i="37"/>
  <c r="E80" i="37"/>
  <c r="E81" i="37"/>
  <c r="E82" i="37"/>
  <c r="D77" i="37"/>
  <c r="D78" i="37"/>
  <c r="D79" i="37"/>
  <c r="D80" i="37"/>
  <c r="D81" i="37"/>
  <c r="D82" i="37"/>
  <c r="C77" i="37"/>
  <c r="B77" i="37" s="1"/>
  <c r="C78" i="37"/>
  <c r="B78" i="37" s="1"/>
  <c r="C79" i="37"/>
  <c r="C80" i="37"/>
  <c r="C81" i="37"/>
  <c r="B81" i="37" s="1"/>
  <c r="C82" i="37"/>
  <c r="B82" i="37" s="1"/>
  <c r="E66" i="37"/>
  <c r="E67" i="37"/>
  <c r="E68" i="37"/>
  <c r="E69" i="37"/>
  <c r="E70" i="37"/>
  <c r="E71" i="37"/>
  <c r="E72" i="37"/>
  <c r="E73" i="37"/>
  <c r="E74" i="37"/>
  <c r="E75" i="37"/>
  <c r="E76" i="37"/>
  <c r="D66" i="37"/>
  <c r="D67" i="37"/>
  <c r="D68" i="37"/>
  <c r="D69" i="37"/>
  <c r="D70" i="37"/>
  <c r="D71" i="37"/>
  <c r="D72" i="37"/>
  <c r="D73" i="37"/>
  <c r="D74" i="37"/>
  <c r="D75" i="37"/>
  <c r="D76" i="37"/>
  <c r="C66" i="37"/>
  <c r="C67" i="37"/>
  <c r="B67" i="37" s="1"/>
  <c r="C68" i="37"/>
  <c r="B68" i="37" s="1"/>
  <c r="C69" i="37"/>
  <c r="C70" i="37"/>
  <c r="C71" i="37"/>
  <c r="B71" i="37" s="1"/>
  <c r="C72" i="37"/>
  <c r="B72" i="37" s="1"/>
  <c r="C73" i="37"/>
  <c r="C74" i="37"/>
  <c r="C75" i="37"/>
  <c r="B75" i="37" s="1"/>
  <c r="C76" i="37"/>
  <c r="B76" i="37" s="1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C52" i="37"/>
  <c r="C53" i="37"/>
  <c r="B53" i="37" s="1"/>
  <c r="C54" i="37"/>
  <c r="B54" i="37" s="1"/>
  <c r="C55" i="37"/>
  <c r="C56" i="37"/>
  <c r="C57" i="37"/>
  <c r="B57" i="37" s="1"/>
  <c r="C58" i="37"/>
  <c r="B58" i="37" s="1"/>
  <c r="C59" i="37"/>
  <c r="C60" i="37"/>
  <c r="C61" i="37"/>
  <c r="B61" i="37" s="1"/>
  <c r="C62" i="37"/>
  <c r="B62" i="37" s="1"/>
  <c r="C63" i="37"/>
  <c r="C64" i="37"/>
  <c r="C65" i="37"/>
  <c r="B65" i="37" s="1"/>
  <c r="E48" i="37"/>
  <c r="E49" i="37"/>
  <c r="E50" i="37"/>
  <c r="E51" i="37"/>
  <c r="D48" i="37"/>
  <c r="D49" i="37"/>
  <c r="D50" i="37"/>
  <c r="D51" i="37"/>
  <c r="C48" i="37"/>
  <c r="C49" i="37"/>
  <c r="B49" i="37" s="1"/>
  <c r="C50" i="37"/>
  <c r="B50" i="37" s="1"/>
  <c r="C51" i="37"/>
  <c r="B51" i="37" s="1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C32" i="37"/>
  <c r="B32" i="37" s="1"/>
  <c r="C33" i="37"/>
  <c r="B33" i="37" s="1"/>
  <c r="C34" i="37"/>
  <c r="B34" i="37" s="1"/>
  <c r="C35" i="37"/>
  <c r="B35" i="37" s="1"/>
  <c r="C36" i="37"/>
  <c r="B36" i="37" s="1"/>
  <c r="C37" i="37"/>
  <c r="B37" i="37" s="1"/>
  <c r="C38" i="37"/>
  <c r="B38" i="37" s="1"/>
  <c r="C39" i="37"/>
  <c r="C40" i="37"/>
  <c r="B40" i="37" s="1"/>
  <c r="C41" i="37"/>
  <c r="B41" i="37" s="1"/>
  <c r="C42" i="37"/>
  <c r="B42" i="37" s="1"/>
  <c r="C43" i="37"/>
  <c r="B43" i="37" s="1"/>
  <c r="C44" i="37"/>
  <c r="B44" i="37" s="1"/>
  <c r="C45" i="37"/>
  <c r="B45" i="37" s="1"/>
  <c r="C46" i="37"/>
  <c r="B46" i="37" s="1"/>
  <c r="C47" i="37"/>
  <c r="B47" i="37" s="1"/>
  <c r="E31" i="37"/>
  <c r="D31" i="37"/>
  <c r="C31" i="37"/>
  <c r="E27" i="37"/>
  <c r="E28" i="37"/>
  <c r="E29" i="37"/>
  <c r="E30" i="37"/>
  <c r="D27" i="37"/>
  <c r="D28" i="37"/>
  <c r="D29" i="37"/>
  <c r="D30" i="37"/>
  <c r="C27" i="37"/>
  <c r="C28" i="37"/>
  <c r="C29" i="37"/>
  <c r="B29" i="37" s="1"/>
  <c r="C30" i="37"/>
  <c r="B30" i="37" s="1"/>
  <c r="G23" i="37"/>
  <c r="G24" i="37"/>
  <c r="G25" i="37"/>
  <c r="G26" i="37"/>
  <c r="E23" i="37"/>
  <c r="E24" i="37"/>
  <c r="E25" i="37"/>
  <c r="E26" i="37"/>
  <c r="D23" i="37"/>
  <c r="D24" i="37"/>
  <c r="D25" i="37"/>
  <c r="D26" i="37"/>
  <c r="C23" i="37"/>
  <c r="C24" i="37"/>
  <c r="C25" i="37"/>
  <c r="B25" i="37" s="1"/>
  <c r="C26" i="37"/>
  <c r="B26" i="37" s="1"/>
  <c r="G22" i="37"/>
  <c r="G19" i="37"/>
  <c r="G20" i="37"/>
  <c r="G21" i="37"/>
  <c r="G17" i="37"/>
  <c r="G18" i="37"/>
  <c r="G10" i="37"/>
  <c r="G11" i="37"/>
  <c r="G12" i="37"/>
  <c r="G13" i="37"/>
  <c r="G14" i="37"/>
  <c r="G15" i="37"/>
  <c r="G16" i="37"/>
  <c r="G9" i="37"/>
  <c r="E22" i="37"/>
  <c r="D22" i="37"/>
  <c r="C22" i="37"/>
  <c r="B22" i="37" s="1"/>
  <c r="E19" i="37"/>
  <c r="E20" i="37"/>
  <c r="E21" i="37"/>
  <c r="D19" i="37"/>
  <c r="D20" i="37"/>
  <c r="D21" i="37"/>
  <c r="C19" i="37"/>
  <c r="C20" i="37"/>
  <c r="C21" i="37"/>
  <c r="B21" i="37" s="1"/>
  <c r="E17" i="37"/>
  <c r="E18" i="37"/>
  <c r="D17" i="37"/>
  <c r="D18" i="37"/>
  <c r="C17" i="37"/>
  <c r="C18" i="37"/>
  <c r="E10" i="37"/>
  <c r="E11" i="37"/>
  <c r="E12" i="37"/>
  <c r="E13" i="37"/>
  <c r="E14" i="37"/>
  <c r="E15" i="37"/>
  <c r="E16" i="37"/>
  <c r="D10" i="37"/>
  <c r="D11" i="37"/>
  <c r="D12" i="37"/>
  <c r="D13" i="37"/>
  <c r="D14" i="37"/>
  <c r="D15" i="37"/>
  <c r="D16" i="37"/>
  <c r="C10" i="37"/>
  <c r="B10" i="37" s="1"/>
  <c r="C11" i="37"/>
  <c r="C12" i="37"/>
  <c r="C13" i="37"/>
  <c r="B13" i="37" s="1"/>
  <c r="C14" i="37"/>
  <c r="B14" i="37" s="1"/>
  <c r="C15" i="37"/>
  <c r="C16" i="37"/>
  <c r="E9" i="37"/>
  <c r="D9" i="37"/>
  <c r="C9" i="37"/>
  <c r="E8" i="37"/>
  <c r="D8" i="37"/>
  <c r="C8" i="37"/>
  <c r="D7" i="37"/>
  <c r="E7" i="37"/>
  <c r="D6" i="37"/>
  <c r="E6" i="37"/>
  <c r="D4" i="37"/>
  <c r="E4" i="37"/>
  <c r="D5" i="37"/>
  <c r="E5" i="37"/>
  <c r="D3" i="37"/>
  <c r="E3" i="37"/>
  <c r="D2" i="37"/>
  <c r="E2" i="37"/>
  <c r="C7" i="37"/>
  <c r="B7" i="37" s="1"/>
  <c r="C6" i="37"/>
  <c r="C4" i="37"/>
  <c r="B4" i="37" s="1"/>
  <c r="C5" i="37"/>
  <c r="C3" i="37"/>
  <c r="B3" i="37" s="1"/>
  <c r="C2" i="37"/>
  <c r="C1" i="37"/>
  <c r="B6" i="37" l="1"/>
  <c r="B39" i="37"/>
  <c r="B66" i="37"/>
  <c r="B17" i="37"/>
  <c r="B59" i="37"/>
  <c r="B79" i="37"/>
  <c r="B83" i="37"/>
  <c r="B24" i="37"/>
  <c r="B2" i="37"/>
  <c r="B70" i="37"/>
  <c r="B15" i="37"/>
  <c r="B31" i="37"/>
  <c r="B64" i="37"/>
  <c r="B56" i="37"/>
  <c r="B69" i="37"/>
  <c r="B90" i="37"/>
  <c r="B28" i="37"/>
  <c r="B48" i="37"/>
  <c r="B16" i="37"/>
  <c r="B23" i="37"/>
  <c r="B27" i="37"/>
  <c r="B5" i="37"/>
  <c r="B8" i="37"/>
  <c r="B63" i="37"/>
  <c r="B55" i="37"/>
  <c r="B89" i="37"/>
  <c r="B74" i="37"/>
  <c r="B87" i="37"/>
  <c r="B12" i="37"/>
  <c r="B20" i="37"/>
  <c r="B9" i="37"/>
  <c r="B11" i="37"/>
  <c r="B18" i="37"/>
  <c r="B19" i="37"/>
  <c r="B60" i="37"/>
  <c r="B52" i="37"/>
  <c r="B73" i="37"/>
  <c r="B80" i="37"/>
  <c r="B84" i="37"/>
  <c r="B93" i="37"/>
  <c r="H32" i="37"/>
  <c r="J32" i="37"/>
  <c r="H54" i="37"/>
  <c r="J54" i="37"/>
  <c r="H75" i="37"/>
  <c r="J75" i="37"/>
  <c r="H86" i="37"/>
  <c r="J86" i="37"/>
  <c r="H12" i="37"/>
  <c r="J12" i="37"/>
  <c r="H22" i="37"/>
  <c r="J22" i="37"/>
  <c r="H39" i="37"/>
  <c r="J39" i="37"/>
  <c r="H53" i="37"/>
  <c r="J53" i="37"/>
  <c r="H66" i="37"/>
  <c r="J66" i="37"/>
  <c r="H85" i="37"/>
  <c r="J85" i="37"/>
  <c r="H10" i="37"/>
  <c r="J10" i="37"/>
  <c r="H17" i="37"/>
  <c r="J17" i="37"/>
  <c r="H25" i="37"/>
  <c r="J25" i="37"/>
  <c r="H29" i="37"/>
  <c r="J29" i="37"/>
  <c r="H45" i="37"/>
  <c r="J45" i="37"/>
  <c r="H37" i="37"/>
  <c r="J37" i="37"/>
  <c r="H49" i="37"/>
  <c r="J49" i="37"/>
  <c r="H59" i="37"/>
  <c r="J59" i="37"/>
  <c r="H72" i="37"/>
  <c r="J72" i="37"/>
  <c r="H79" i="37"/>
  <c r="J79" i="37"/>
  <c r="H83" i="37"/>
  <c r="J83" i="37"/>
  <c r="H92" i="37"/>
  <c r="J92" i="37"/>
  <c r="H24" i="37"/>
  <c r="J24" i="37"/>
  <c r="H91" i="37"/>
  <c r="J91" i="37"/>
  <c r="H4" i="37"/>
  <c r="J4" i="37"/>
  <c r="H28" i="37"/>
  <c r="J28" i="37"/>
  <c r="H36" i="37"/>
  <c r="J36" i="37"/>
  <c r="H58" i="37"/>
  <c r="J58" i="37"/>
  <c r="H78" i="37"/>
  <c r="J78" i="37"/>
  <c r="H16" i="37"/>
  <c r="J16" i="37"/>
  <c r="H27" i="37"/>
  <c r="J27" i="37"/>
  <c r="H35" i="37"/>
  <c r="J35" i="37"/>
  <c r="H57" i="37"/>
  <c r="J57" i="37"/>
  <c r="H70" i="37"/>
  <c r="J70" i="37"/>
  <c r="H3" i="37"/>
  <c r="J3" i="37"/>
  <c r="H15" i="37"/>
  <c r="J15" i="37"/>
  <c r="H31" i="37"/>
  <c r="J31" i="37"/>
  <c r="H42" i="37"/>
  <c r="J42" i="37"/>
  <c r="H34" i="37"/>
  <c r="J34" i="37"/>
  <c r="H64" i="37"/>
  <c r="J64" i="37"/>
  <c r="H56" i="37"/>
  <c r="J56" i="37"/>
  <c r="H69" i="37"/>
  <c r="J69" i="37"/>
  <c r="H90" i="37"/>
  <c r="J90" i="37"/>
  <c r="H21" i="37"/>
  <c r="J21" i="37"/>
  <c r="H44" i="37"/>
  <c r="J44" i="37"/>
  <c r="H48" i="37"/>
  <c r="J48" i="37"/>
  <c r="H71" i="37"/>
  <c r="J71" i="37"/>
  <c r="H2" i="37"/>
  <c r="J2" i="37"/>
  <c r="H23" i="37"/>
  <c r="J23" i="37"/>
  <c r="H43" i="37"/>
  <c r="J43" i="37"/>
  <c r="H65" i="37"/>
  <c r="J65" i="37"/>
  <c r="H77" i="37"/>
  <c r="J77" i="37"/>
  <c r="H5" i="37"/>
  <c r="J5" i="37"/>
  <c r="H8" i="37"/>
  <c r="J8" i="37"/>
  <c r="H14" i="37"/>
  <c r="J14" i="37"/>
  <c r="H41" i="37"/>
  <c r="J41" i="37"/>
  <c r="H33" i="37"/>
  <c r="J33" i="37"/>
  <c r="H63" i="37"/>
  <c r="J63" i="37"/>
  <c r="H55" i="37"/>
  <c r="J55" i="37"/>
  <c r="H76" i="37"/>
  <c r="J76" i="37"/>
  <c r="H68" i="37"/>
  <c r="J68" i="37"/>
  <c r="H89" i="37"/>
  <c r="J89" i="37"/>
  <c r="H40" i="37"/>
  <c r="J40" i="37"/>
  <c r="H82" i="37"/>
  <c r="J82" i="37"/>
  <c r="H88" i="37"/>
  <c r="J88" i="37"/>
  <c r="H13" i="37"/>
  <c r="J13" i="37"/>
  <c r="H62" i="37"/>
  <c r="J62" i="37"/>
  <c r="H67" i="37"/>
  <c r="J67" i="37"/>
  <c r="H6" i="37"/>
  <c r="J6" i="37"/>
  <c r="H20" i="37"/>
  <c r="J20" i="37"/>
  <c r="H47" i="37"/>
  <c r="J47" i="37"/>
  <c r="H51" i="37"/>
  <c r="J51" i="37"/>
  <c r="H61" i="37"/>
  <c r="J61" i="37"/>
  <c r="H74" i="37"/>
  <c r="J74" i="37"/>
  <c r="H81" i="37"/>
  <c r="J81" i="37"/>
  <c r="H87" i="37"/>
  <c r="J87" i="37"/>
  <c r="H7" i="37"/>
  <c r="J7" i="37"/>
  <c r="H9" i="37"/>
  <c r="J9" i="37"/>
  <c r="H11" i="37"/>
  <c r="J11" i="37"/>
  <c r="H18" i="37"/>
  <c r="J18" i="37"/>
  <c r="H19" i="37"/>
  <c r="J19" i="37"/>
  <c r="H26" i="37"/>
  <c r="J26" i="37"/>
  <c r="H30" i="37"/>
  <c r="J30" i="37"/>
  <c r="H46" i="37"/>
  <c r="J46" i="37"/>
  <c r="H38" i="37"/>
  <c r="J38" i="37"/>
  <c r="H50" i="37"/>
  <c r="J50" i="37"/>
  <c r="H60" i="37"/>
  <c r="J60" i="37"/>
  <c r="H52" i="37"/>
  <c r="J52" i="37"/>
  <c r="H73" i="37"/>
  <c r="J73" i="37"/>
  <c r="H80" i="37"/>
  <c r="J80" i="37"/>
  <c r="H84" i="37"/>
  <c r="J84" i="37"/>
  <c r="H93" i="37"/>
  <c r="J93" i="37"/>
  <c r="K203" i="36"/>
  <c r="J203" i="36"/>
  <c r="C186" i="36"/>
  <c r="C187" i="36" s="1"/>
  <c r="C188" i="36" s="1"/>
  <c r="C189" i="36" s="1"/>
  <c r="C190" i="36" s="1"/>
  <c r="C191" i="36" s="1"/>
  <c r="C192" i="36" s="1"/>
  <c r="C193" i="36" s="1"/>
  <c r="C194" i="36" s="1"/>
  <c r="C169" i="36"/>
  <c r="C170" i="36" s="1"/>
  <c r="C171" i="36" s="1"/>
  <c r="C172" i="36" s="1"/>
  <c r="C173" i="36" s="1"/>
  <c r="C174" i="36" s="1"/>
  <c r="C175" i="36" s="1"/>
  <c r="C176" i="36" s="1"/>
  <c r="C177" i="36" s="1"/>
  <c r="C178" i="36" s="1"/>
  <c r="C179" i="36" s="1"/>
  <c r="C180" i="36" s="1"/>
  <c r="C181" i="36" s="1"/>
  <c r="C165" i="36"/>
  <c r="C166" i="36" s="1"/>
  <c r="C160" i="36"/>
  <c r="C161" i="36" s="1"/>
  <c r="C162" i="36" s="1"/>
  <c r="C157" i="36"/>
  <c r="C130" i="36"/>
  <c r="C127" i="36"/>
  <c r="C122" i="36"/>
  <c r="C123" i="36" s="1"/>
  <c r="C124" i="36" s="1"/>
  <c r="K118" i="36"/>
  <c r="J118" i="36"/>
  <c r="I118" i="36"/>
  <c r="H118" i="36"/>
  <c r="G118" i="36"/>
  <c r="F118" i="36"/>
  <c r="E118" i="36"/>
  <c r="C117" i="36"/>
  <c r="C107" i="36"/>
  <c r="C108" i="36" s="1"/>
  <c r="C109" i="36" s="1"/>
  <c r="C110" i="36" s="1"/>
  <c r="C111" i="36" s="1"/>
  <c r="C112" i="36" s="1"/>
  <c r="C113" i="36" s="1"/>
  <c r="C114" i="36" s="1"/>
  <c r="C96" i="36"/>
  <c r="C97" i="36" s="1"/>
  <c r="C98" i="36" s="1"/>
  <c r="C99" i="36" s="1"/>
  <c r="C100" i="36" s="1"/>
  <c r="C101" i="36" s="1"/>
  <c r="C102" i="36" s="1"/>
  <c r="C87" i="36"/>
  <c r="C88" i="36" s="1"/>
  <c r="C89" i="36" s="1"/>
  <c r="C90" i="36" s="1"/>
  <c r="C91" i="36" s="1"/>
  <c r="C92" i="36" s="1"/>
  <c r="C84" i="36"/>
  <c r="C80" i="36"/>
  <c r="C81" i="36" s="1"/>
  <c r="C69" i="36"/>
  <c r="C70" i="36" s="1"/>
  <c r="C71" i="36" s="1"/>
  <c r="C72" i="36" s="1"/>
  <c r="C73" i="36" s="1"/>
  <c r="C74" i="36" s="1"/>
  <c r="C75" i="36" s="1"/>
  <c r="C76" i="36" s="1"/>
  <c r="C77" i="36" s="1"/>
  <c r="C53" i="36"/>
  <c r="C54" i="36" s="1"/>
  <c r="C55" i="36" s="1"/>
  <c r="C56" i="36" s="1"/>
  <c r="C57" i="36" s="1"/>
  <c r="C58" i="36" s="1"/>
  <c r="C59" i="36" s="1"/>
  <c r="C60" i="36" s="1"/>
  <c r="C61" i="36" s="1"/>
  <c r="C62" i="36" s="1"/>
  <c r="C63" i="36" s="1"/>
  <c r="C64" i="36" s="1"/>
  <c r="C65" i="36" s="1"/>
  <c r="C66" i="36" s="1"/>
  <c r="C39" i="36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36" i="36"/>
  <c r="C28" i="36"/>
  <c r="C29" i="36" s="1"/>
  <c r="C30" i="36" s="1"/>
  <c r="C31" i="36" s="1"/>
  <c r="C32" i="36" s="1"/>
  <c r="C33" i="36" s="1"/>
  <c r="C13" i="36"/>
  <c r="C14" i="36" s="1"/>
  <c r="C15" i="36" s="1"/>
  <c r="C16" i="36" s="1"/>
  <c r="C17" i="36" s="1"/>
  <c r="C18" i="36" s="1"/>
  <c r="C6" i="36"/>
  <c r="C7" i="36" s="1"/>
  <c r="C8" i="36" s="1"/>
  <c r="C9" i="36" s="1"/>
  <c r="C10" i="36" s="1"/>
  <c r="C19" i="36" l="1"/>
  <c r="C20" i="36" s="1"/>
  <c r="C21" i="36" s="1"/>
  <c r="C22" i="36" s="1"/>
  <c r="C23" i="36" s="1"/>
  <c r="C24" i="36" s="1"/>
  <c r="C25" i="36" s="1"/>
  <c r="C195" i="36"/>
  <c r="C196" i="36" s="1"/>
  <c r="C197" i="36" s="1"/>
  <c r="C198" i="36" s="1"/>
  <c r="C199" i="36" s="1"/>
  <c r="C200" i="36" s="1"/>
  <c r="C201" i="36" s="1"/>
  <c r="C202" i="36" s="1"/>
  <c r="C131" i="36"/>
  <c r="C132" i="36" s="1"/>
  <c r="C133" i="36" s="1"/>
  <c r="C134" i="36" s="1"/>
  <c r="C135" i="36" s="1"/>
  <c r="C136" i="36" s="1"/>
  <c r="C137" i="36" s="1"/>
  <c r="C138" i="36" s="1"/>
  <c r="C139" i="36" s="1"/>
  <c r="C140" i="36" s="1"/>
  <c r="C141" i="36" s="1"/>
  <c r="C142" i="36" s="1"/>
  <c r="C143" i="36" s="1"/>
  <c r="C144" i="36" s="1"/>
  <c r="C145" i="36" s="1"/>
  <c r="C146" i="36" s="1"/>
  <c r="C147" i="36" s="1"/>
  <c r="C148" i="36" s="1"/>
  <c r="C149" i="36" s="1"/>
  <c r="C150" i="36" s="1"/>
  <c r="C151" i="36" s="1"/>
  <c r="C152" i="36" s="1"/>
  <c r="C153" i="36" s="1"/>
  <c r="C154" i="36" s="1"/>
  <c r="I197" i="35"/>
  <c r="H197" i="35"/>
  <c r="E114" i="35" l="1"/>
  <c r="C114" i="35"/>
  <c r="I114" i="35"/>
  <c r="H114" i="35"/>
  <c r="G114" i="35"/>
  <c r="F114" i="35"/>
  <c r="D114" i="35"/>
  <c r="O4" i="35" l="1"/>
  <c r="A5" i="35"/>
  <c r="A6" i="35" s="1"/>
  <c r="A7" i="35" s="1"/>
  <c r="A8" i="35" s="1"/>
  <c r="A9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6" i="35" s="1"/>
  <c r="A27" i="35" s="1"/>
  <c r="A28" i="35" s="1"/>
  <c r="A29" i="35" s="1"/>
  <c r="A30" i="35" s="1"/>
  <c r="A31" i="35" s="1"/>
  <c r="A34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7" i="35" s="1"/>
  <c r="A68" i="35" s="1"/>
  <c r="A69" i="35" s="1"/>
  <c r="A70" i="35" s="1"/>
  <c r="A71" i="35" s="1"/>
  <c r="A72" i="35" s="1"/>
  <c r="A73" i="35" s="1"/>
  <c r="A74" i="35" s="1"/>
  <c r="A75" i="35" s="1"/>
  <c r="A78" i="35" s="1"/>
  <c r="A79" i="35" s="1"/>
  <c r="A82" i="35" s="1"/>
  <c r="A85" i="35" s="1"/>
  <c r="A86" i="35" s="1"/>
  <c r="A87" i="35" s="1"/>
  <c r="A88" i="35" s="1"/>
  <c r="A89" i="35" s="1"/>
  <c r="A90" i="35" s="1"/>
  <c r="A93" i="35" s="1"/>
  <c r="A94" i="35" s="1"/>
  <c r="A95" i="35" s="1"/>
  <c r="A96" i="35" s="1"/>
  <c r="A97" i="35" s="1"/>
  <c r="A98" i="35" s="1"/>
  <c r="A103" i="35" s="1"/>
  <c r="A104" i="35" s="1"/>
  <c r="A105" i="35" s="1"/>
  <c r="A106" i="35" s="1"/>
  <c r="A107" i="35" s="1"/>
  <c r="A108" i="35" s="1"/>
  <c r="A109" i="35" s="1"/>
  <c r="A110" i="35" s="1"/>
  <c r="A113" i="35" s="1"/>
  <c r="A118" i="35" s="1"/>
  <c r="A119" i="35" s="1"/>
  <c r="A120" i="35" s="1"/>
  <c r="A123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2" i="35" s="1"/>
  <c r="A155" i="35" s="1"/>
  <c r="A156" i="35" s="1"/>
  <c r="A157" i="35" s="1"/>
  <c r="A160" i="35" s="1"/>
  <c r="A161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D64" i="34" l="1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3" i="34"/>
  <c r="D42" i="34"/>
  <c r="D38" i="34"/>
  <c r="D36" i="34"/>
  <c r="D35" i="34"/>
  <c r="D34" i="34"/>
  <c r="D33" i="34"/>
  <c r="D31" i="34"/>
  <c r="D30" i="34"/>
  <c r="D29" i="34"/>
  <c r="D27" i="34"/>
  <c r="D26" i="34"/>
  <c r="D25" i="34"/>
  <c r="D24" i="34"/>
  <c r="D23" i="34"/>
  <c r="D21" i="34"/>
  <c r="D20" i="34"/>
  <c r="D19" i="34"/>
  <c r="D18" i="34"/>
  <c r="D17" i="34"/>
  <c r="D15" i="34"/>
  <c r="D14" i="34"/>
  <c r="D13" i="34"/>
  <c r="D12" i="34"/>
  <c r="D11" i="34"/>
  <c r="D10" i="34"/>
  <c r="D8" i="34"/>
  <c r="D7" i="34"/>
  <c r="E10" i="33" l="1"/>
  <c r="E9" i="33"/>
  <c r="E8" i="33"/>
  <c r="E7" i="33"/>
  <c r="E6" i="33"/>
  <c r="E5" i="33"/>
  <c r="E4" i="33"/>
  <c r="B5" i="33"/>
  <c r="B6" i="33" s="1"/>
  <c r="B7" i="33" s="1"/>
  <c r="B8" i="33" s="1"/>
  <c r="B9" i="33" s="1"/>
  <c r="B10" i="33" s="1"/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4" i="4" l="1"/>
  <c r="V688" i="4"/>
  <c r="V681" i="4"/>
  <c r="V675" i="4"/>
  <c r="V669" i="4"/>
  <c r="V660" i="4"/>
  <c r="V655" i="4"/>
  <c r="V650" i="4"/>
  <c r="V638" i="4"/>
  <c r="V572" i="4"/>
  <c r="V507" i="4"/>
  <c r="V479" i="4"/>
  <c r="V68" i="4"/>
  <c r="V700" i="4" s="1"/>
  <c r="V108" i="4"/>
  <c r="V256" i="4"/>
  <c r="V329" i="4"/>
  <c r="V356" i="4"/>
  <c r="BT623" i="4" l="1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Q704" i="4"/>
  <c r="R704" i="4"/>
  <c r="S704" i="4"/>
  <c r="T704" i="4"/>
  <c r="Q702" i="4"/>
  <c r="R702" i="4"/>
  <c r="S702" i="4"/>
  <c r="T702" i="4"/>
  <c r="BQ531" i="4"/>
  <c r="BS531" i="4"/>
  <c r="BX531" i="4"/>
  <c r="O531" i="4"/>
  <c r="BX510" i="4" l="1"/>
  <c r="BX511" i="4"/>
  <c r="BX512" i="4"/>
  <c r="BX513" i="4"/>
  <c r="BX514" i="4"/>
  <c r="BX515" i="4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2" i="4"/>
  <c r="BX533" i="4"/>
  <c r="BX534" i="4"/>
  <c r="BX535" i="4"/>
  <c r="BX536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09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2" i="4"/>
  <c r="BS533" i="4"/>
  <c r="BS534" i="4"/>
  <c r="BS535" i="4"/>
  <c r="BS536" i="4"/>
  <c r="BS537" i="4"/>
  <c r="BS538" i="4"/>
  <c r="BS539" i="4"/>
  <c r="BS540" i="4"/>
  <c r="BS509" i="4"/>
  <c r="BI533" i="4"/>
  <c r="BI534" i="4"/>
  <c r="BI535" i="4"/>
  <c r="BI536" i="4"/>
  <c r="BI537" i="4"/>
  <c r="BI538" i="4"/>
  <c r="BI539" i="4"/>
  <c r="BI540" i="4"/>
  <c r="BI541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2" i="4"/>
  <c r="BI509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2" i="4"/>
  <c r="O533" i="4"/>
  <c r="O534" i="4"/>
  <c r="O535" i="4"/>
  <c r="O536" i="4"/>
  <c r="O537" i="4"/>
  <c r="O538" i="4"/>
  <c r="O539" i="4"/>
  <c r="O540" i="4"/>
  <c r="O541" i="4"/>
  <c r="H1996" i="8" l="1"/>
  <c r="F1991" i="8"/>
  <c r="F1990" i="8"/>
  <c r="H1762" i="8" l="1"/>
  <c r="E713" i="4" l="1"/>
  <c r="E711" i="4"/>
  <c r="E710" i="4"/>
  <c r="E709" i="4"/>
  <c r="E708" i="4"/>
  <c r="E714" i="4"/>
  <c r="D365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198" i="2" l="1"/>
  <c r="H2102" i="8" l="1"/>
  <c r="H2100" i="8"/>
  <c r="H2069" i="8"/>
  <c r="N11" i="30"/>
  <c r="H2053" i="8"/>
  <c r="H2070" i="8" s="1"/>
  <c r="H2052" i="8"/>
  <c r="H2071" i="8" s="1"/>
  <c r="X11" i="30"/>
  <c r="V11" i="30"/>
  <c r="CY698" i="4" l="1"/>
  <c r="CY694" i="4"/>
  <c r="CY688" i="4"/>
  <c r="CY681" i="4"/>
  <c r="CY675" i="4"/>
  <c r="CY669" i="4"/>
  <c r="CY660" i="4"/>
  <c r="CY655" i="4"/>
  <c r="CY650" i="4"/>
  <c r="CY638" i="4"/>
  <c r="CY572" i="4"/>
  <c r="CY554" i="4"/>
  <c r="CY507" i="4"/>
  <c r="CY479" i="4"/>
  <c r="CY356" i="4"/>
  <c r="CY329" i="4"/>
  <c r="CY256" i="4"/>
  <c r="CY108" i="4"/>
  <c r="CY68" i="4"/>
  <c r="CY700" i="4" l="1"/>
  <c r="H2224" i="8"/>
  <c r="H2223" i="8"/>
  <c r="L241" i="2" l="1"/>
  <c r="E241" i="2"/>
  <c r="CD226" i="4" l="1"/>
  <c r="BT226" i="4"/>
  <c r="BQ226" i="4"/>
  <c r="BI226" i="4"/>
  <c r="BE226" i="4"/>
  <c r="BD226" i="4"/>
  <c r="BA226" i="4"/>
  <c r="AZ226" i="4"/>
  <c r="O226" i="4"/>
  <c r="BS226" i="4" s="1"/>
  <c r="CD225" i="4"/>
  <c r="BT225" i="4"/>
  <c r="BQ225" i="4"/>
  <c r="BI225" i="4"/>
  <c r="BE225" i="4"/>
  <c r="BD225" i="4"/>
  <c r="BA225" i="4"/>
  <c r="AW225" i="4"/>
  <c r="AZ225" i="4" s="1"/>
  <c r="O225" i="4"/>
  <c r="BS225" i="4" s="1"/>
  <c r="CD224" i="4"/>
  <c r="BT224" i="4"/>
  <c r="BQ224" i="4"/>
  <c r="BI224" i="4"/>
  <c r="BE224" i="4"/>
  <c r="BD224" i="4"/>
  <c r="BA224" i="4"/>
  <c r="AW224" i="4"/>
  <c r="AZ224" i="4" s="1"/>
  <c r="O224" i="4"/>
  <c r="BS224" i="4" s="1"/>
  <c r="CD223" i="4"/>
  <c r="BT223" i="4"/>
  <c r="BQ223" i="4"/>
  <c r="BI223" i="4"/>
  <c r="BE223" i="4"/>
  <c r="BD223" i="4"/>
  <c r="BA223" i="4"/>
  <c r="AW223" i="4"/>
  <c r="AZ223" i="4" s="1"/>
  <c r="O223" i="4"/>
  <c r="BS223" i="4" s="1"/>
  <c r="CD222" i="4"/>
  <c r="BT222" i="4"/>
  <c r="BQ222" i="4"/>
  <c r="BI222" i="4"/>
  <c r="BE222" i="4"/>
  <c r="BD222" i="4"/>
  <c r="BA222" i="4"/>
  <c r="AW222" i="4"/>
  <c r="AZ222" i="4" s="1"/>
  <c r="O222" i="4"/>
  <c r="BS222" i="4" s="1"/>
  <c r="CD221" i="4"/>
  <c r="BT221" i="4"/>
  <c r="BQ221" i="4"/>
  <c r="BI221" i="4"/>
  <c r="BE221" i="4"/>
  <c r="BA221" i="4"/>
  <c r="AW221" i="4"/>
  <c r="AZ221" i="4" s="1"/>
  <c r="O221" i="4"/>
  <c r="BS221" i="4" s="1"/>
  <c r="CD220" i="4"/>
  <c r="BS220" i="4"/>
  <c r="BQ220" i="4"/>
  <c r="BJ220" i="4"/>
  <c r="AW220" i="4"/>
  <c r="P220" i="4"/>
  <c r="BT220" i="4" s="1"/>
  <c r="BJ509" i="4" l="1"/>
  <c r="O545" i="4"/>
  <c r="O546" i="4"/>
  <c r="O547" i="4"/>
  <c r="O548" i="4"/>
  <c r="O549" i="4"/>
  <c r="O550" i="4"/>
  <c r="O551" i="4"/>
  <c r="O552" i="4"/>
  <c r="O544" i="4"/>
  <c r="O558" i="4" l="1"/>
  <c r="O559" i="4"/>
  <c r="O560" i="4"/>
  <c r="O561" i="4"/>
  <c r="O562" i="4"/>
  <c r="O563" i="4"/>
  <c r="O564" i="4"/>
  <c r="O565" i="4"/>
  <c r="O566" i="4"/>
  <c r="O567" i="4"/>
  <c r="O568" i="4"/>
  <c r="O569" i="4"/>
  <c r="O570" i="4"/>
  <c r="O557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O230" i="4"/>
  <c r="O231" i="4"/>
  <c r="O232" i="4"/>
  <c r="O233" i="4"/>
  <c r="O234" i="4"/>
  <c r="O235" i="4"/>
  <c r="O236" i="4"/>
  <c r="O237" i="4"/>
  <c r="O238" i="4"/>
  <c r="O239" i="4"/>
  <c r="O229" i="4"/>
  <c r="O702" i="4" s="1"/>
  <c r="H938" i="5" l="1"/>
  <c r="F938" i="5"/>
  <c r="E938" i="5"/>
  <c r="D938" i="5"/>
  <c r="CX698" i="4"/>
  <c r="CX694" i="4"/>
  <c r="CX688" i="4"/>
  <c r="CX681" i="4"/>
  <c r="CX675" i="4"/>
  <c r="CX669" i="4"/>
  <c r="CX660" i="4"/>
  <c r="CX655" i="4"/>
  <c r="CX650" i="4"/>
  <c r="CX638" i="4"/>
  <c r="CX572" i="4"/>
  <c r="CX554" i="4"/>
  <c r="CX507" i="4"/>
  <c r="CX479" i="4"/>
  <c r="CX356" i="4"/>
  <c r="CX329" i="4"/>
  <c r="CX256" i="4"/>
  <c r="CX108" i="4"/>
  <c r="CX68" i="4"/>
  <c r="G268" i="1"/>
  <c r="M938" i="5" s="1"/>
  <c r="CX700" i="4" l="1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481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482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H2220" i="8"/>
  <c r="M2220" i="8" s="1"/>
  <c r="G2220" i="8"/>
  <c r="F2220" i="8"/>
  <c r="E2220" i="8"/>
  <c r="H2219" i="8"/>
  <c r="G2219" i="8"/>
  <c r="F2219" i="8"/>
  <c r="E2219" i="8"/>
  <c r="C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221" i="8" l="1"/>
  <c r="C2078" i="8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C2285" i="8" s="1"/>
  <c r="M2291" i="8"/>
  <c r="H2244" i="8"/>
  <c r="M2244" i="8" s="1"/>
  <c r="H2097" i="8"/>
  <c r="C2156" i="8"/>
  <c r="M2318" i="8"/>
  <c r="N2318" i="8"/>
  <c r="N2320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N1840" i="8" s="1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I1840" i="8"/>
  <c r="G1840" i="8"/>
  <c r="F1840" i="8"/>
  <c r="E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M1840" i="8" l="1"/>
  <c r="C1840" i="8"/>
  <c r="N1856" i="8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0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C1862" i="8"/>
  <c r="N1861" i="8"/>
  <c r="M1861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M1862" i="8" l="1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R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25" i="4" l="1"/>
  <c r="AZ626" i="4"/>
  <c r="AW627" i="4"/>
  <c r="AZ627" i="4" s="1"/>
  <c r="AW628" i="4"/>
  <c r="AZ628" i="4" s="1"/>
  <c r="AW629" i="4"/>
  <c r="AZ629" i="4" s="1"/>
  <c r="AW630" i="4"/>
  <c r="AZ630" i="4" s="1"/>
  <c r="AW631" i="4"/>
  <c r="AZ631" i="4" s="1"/>
  <c r="AW632" i="4"/>
  <c r="AZ632" i="4" s="1"/>
  <c r="AW633" i="4"/>
  <c r="AZ633" i="4" s="1"/>
  <c r="AW634" i="4"/>
  <c r="AZ634" i="4" s="1"/>
  <c r="AW635" i="4"/>
  <c r="AZ635" i="4" s="1"/>
  <c r="AW636" i="4"/>
  <c r="AZ636" i="4" s="1"/>
  <c r="BQ625" i="4"/>
  <c r="BQ626" i="4"/>
  <c r="BQ627" i="4"/>
  <c r="BQ628" i="4"/>
  <c r="BQ629" i="4"/>
  <c r="BQ630" i="4"/>
  <c r="BQ631" i="4"/>
  <c r="BQ632" i="4"/>
  <c r="BQ633" i="4"/>
  <c r="BQ634" i="4"/>
  <c r="BQ635" i="4"/>
  <c r="BQ636" i="4"/>
  <c r="CD628" i="4"/>
  <c r="CD629" i="4"/>
  <c r="CD630" i="4"/>
  <c r="CD631" i="4"/>
  <c r="CD632" i="4"/>
  <c r="CD633" i="4"/>
  <c r="CD634" i="4"/>
  <c r="CD635" i="4"/>
  <c r="CD636" i="4"/>
  <c r="CD627" i="4"/>
  <c r="BA71" i="4"/>
  <c r="AZ72" i="4"/>
  <c r="AZ73" i="4"/>
  <c r="AZ74" i="4"/>
  <c r="BA74" i="4"/>
  <c r="AZ75" i="4"/>
  <c r="AZ76" i="4"/>
  <c r="BA77" i="4"/>
  <c r="AZ78" i="4"/>
  <c r="AZ79" i="4"/>
  <c r="BA80" i="4"/>
  <c r="AZ81" i="4"/>
  <c r="BA82" i="4"/>
  <c r="AZ83" i="4"/>
  <c r="BA84" i="4"/>
  <c r="AZ85" i="4"/>
  <c r="BA86" i="4"/>
  <c r="AZ87" i="4"/>
  <c r="BA88" i="4"/>
  <c r="AZ89" i="4"/>
  <c r="BA90" i="4"/>
  <c r="AZ91" i="4"/>
  <c r="AZ92" i="4"/>
  <c r="AZ93" i="4"/>
  <c r="AZ94" i="4"/>
  <c r="BA95" i="4"/>
  <c r="BA96" i="4"/>
  <c r="BA97" i="4"/>
  <c r="BA98" i="4"/>
  <c r="BA99" i="4"/>
  <c r="BA100" i="4"/>
  <c r="AZ101" i="4"/>
  <c r="BA101" i="4"/>
  <c r="BA102" i="4"/>
  <c r="AZ103" i="4"/>
  <c r="BA103" i="4"/>
  <c r="AZ104" i="4"/>
  <c r="BA104" i="4"/>
  <c r="BA105" i="4"/>
  <c r="AZ106" i="4"/>
  <c r="BA106" i="4"/>
  <c r="AZ107" i="4"/>
  <c r="BA107" i="4"/>
  <c r="AZ70" i="4"/>
  <c r="AW71" i="4"/>
  <c r="AZ71" i="4" s="1"/>
  <c r="AW72" i="4"/>
  <c r="BA72" i="4" s="1"/>
  <c r="AW73" i="4"/>
  <c r="BA73" i="4" s="1"/>
  <c r="AW74" i="4"/>
  <c r="AW75" i="4"/>
  <c r="BA75" i="4" s="1"/>
  <c r="AW76" i="4"/>
  <c r="BA76" i="4" s="1"/>
  <c r="AW77" i="4"/>
  <c r="AZ77" i="4" s="1"/>
  <c r="AW78" i="4"/>
  <c r="BA78" i="4" s="1"/>
  <c r="AW79" i="4"/>
  <c r="BA79" i="4" s="1"/>
  <c r="AW80" i="4"/>
  <c r="AZ80" i="4" s="1"/>
  <c r="AW81" i="4"/>
  <c r="BA81" i="4" s="1"/>
  <c r="AW82" i="4"/>
  <c r="AZ82" i="4" s="1"/>
  <c r="AW83" i="4"/>
  <c r="BA83" i="4" s="1"/>
  <c r="AW84" i="4"/>
  <c r="AZ84" i="4" s="1"/>
  <c r="AW85" i="4"/>
  <c r="BA85" i="4" s="1"/>
  <c r="AW86" i="4"/>
  <c r="AZ86" i="4" s="1"/>
  <c r="AW87" i="4"/>
  <c r="BA87" i="4" s="1"/>
  <c r="AW88" i="4"/>
  <c r="AZ88" i="4" s="1"/>
  <c r="AW89" i="4"/>
  <c r="BA89" i="4" s="1"/>
  <c r="AW90" i="4"/>
  <c r="AZ90" i="4" s="1"/>
  <c r="AW91" i="4"/>
  <c r="BA91" i="4" s="1"/>
  <c r="AW92" i="4"/>
  <c r="BA92" i="4" s="1"/>
  <c r="AW93" i="4"/>
  <c r="BA93" i="4" s="1"/>
  <c r="AW94" i="4"/>
  <c r="BA94" i="4" s="1"/>
  <c r="AW95" i="4"/>
  <c r="AZ95" i="4" s="1"/>
  <c r="AW96" i="4"/>
  <c r="AZ96" i="4" s="1"/>
  <c r="AW97" i="4"/>
  <c r="AZ97" i="4" s="1"/>
  <c r="AW98" i="4"/>
  <c r="AZ98" i="4" s="1"/>
  <c r="AW99" i="4"/>
  <c r="AZ99" i="4" s="1"/>
  <c r="AW100" i="4"/>
  <c r="AZ100" i="4" s="1"/>
  <c r="AW102" i="4"/>
  <c r="AZ102" i="4" s="1"/>
  <c r="AW105" i="4"/>
  <c r="AZ105" i="4" s="1"/>
  <c r="AW70" i="4"/>
  <c r="BA70" i="4" s="1"/>
  <c r="BJ71" i="4"/>
  <c r="BQ71" i="4"/>
  <c r="BT71" i="4"/>
  <c r="BJ72" i="4"/>
  <c r="BQ72" i="4"/>
  <c r="BT72" i="4"/>
  <c r="BJ73" i="4"/>
  <c r="BQ73" i="4"/>
  <c r="BT73" i="4"/>
  <c r="BJ74" i="4"/>
  <c r="BQ74" i="4"/>
  <c r="BT74" i="4"/>
  <c r="BJ75" i="4"/>
  <c r="BQ75" i="4"/>
  <c r="BT75" i="4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T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70" i="4"/>
  <c r="BT70" i="4"/>
  <c r="BQ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70" i="4"/>
  <c r="CB108" i="4"/>
  <c r="P71" i="4" l="1"/>
  <c r="P70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CD575" i="4" l="1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74" i="4"/>
  <c r="CD430" i="4"/>
  <c r="BJ430" i="4" s="1"/>
  <c r="CD431" i="4"/>
  <c r="BJ431" i="4" s="1"/>
  <c r="CD432" i="4"/>
  <c r="BJ432" i="4" s="1"/>
  <c r="CD433" i="4"/>
  <c r="BJ433" i="4" s="1"/>
  <c r="CD434" i="4"/>
  <c r="BJ434" i="4" s="1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DA698" i="4"/>
  <c r="DA694" i="4"/>
  <c r="DA688" i="4"/>
  <c r="DA681" i="4"/>
  <c r="DA675" i="4"/>
  <c r="DA669" i="4"/>
  <c r="DA660" i="4"/>
  <c r="DA655" i="4"/>
  <c r="DA650" i="4"/>
  <c r="DA638" i="4"/>
  <c r="DA572" i="4"/>
  <c r="DA554" i="4"/>
  <c r="DA507" i="4"/>
  <c r="DA479" i="4"/>
  <c r="DA356" i="4"/>
  <c r="DA329" i="4"/>
  <c r="DA256" i="4"/>
  <c r="DA108" i="4"/>
  <c r="DA68" i="4"/>
  <c r="AW478" i="4"/>
  <c r="I478" i="4"/>
  <c r="DA700" i="4" l="1"/>
  <c r="CD597" i="4" l="1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597" i="4"/>
  <c r="AW598" i="4"/>
  <c r="AZ598" i="4" s="1"/>
  <c r="AW599" i="4"/>
  <c r="AZ599" i="4" s="1"/>
  <c r="AW600" i="4"/>
  <c r="AZ600" i="4" s="1"/>
  <c r="AW601" i="4"/>
  <c r="AZ601" i="4" s="1"/>
  <c r="AW602" i="4"/>
  <c r="AZ602" i="4" s="1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597" i="4"/>
  <c r="AZ597" i="4" s="1"/>
  <c r="BQ598" i="4"/>
  <c r="BT598" i="4"/>
  <c r="BQ599" i="4"/>
  <c r="BT599" i="4"/>
  <c r="BQ600" i="4"/>
  <c r="BT600" i="4"/>
  <c r="BQ601" i="4"/>
  <c r="BT601" i="4"/>
  <c r="BQ602" i="4"/>
  <c r="BT602" i="4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Q624" i="4"/>
  <c r="BQ597" i="4"/>
  <c r="BT597" i="4"/>
  <c r="P624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597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74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30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362" i="4"/>
  <c r="BT361" i="4"/>
  <c r="BT360" i="4"/>
  <c r="BT359" i="4"/>
  <c r="BT35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08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00" i="4"/>
  <c r="CL401" i="4"/>
  <c r="CL399" i="4"/>
  <c r="CZ698" i="4"/>
  <c r="CZ694" i="4"/>
  <c r="CZ688" i="4"/>
  <c r="CZ681" i="4"/>
  <c r="CZ675" i="4"/>
  <c r="CZ669" i="4"/>
  <c r="CZ660" i="4"/>
  <c r="CZ655" i="4"/>
  <c r="CZ650" i="4"/>
  <c r="CZ638" i="4"/>
  <c r="CZ572" i="4"/>
  <c r="CZ554" i="4"/>
  <c r="CZ507" i="4"/>
  <c r="CZ479" i="4"/>
  <c r="CZ356" i="4"/>
  <c r="CZ329" i="4"/>
  <c r="CZ256" i="4"/>
  <c r="CZ108" i="4"/>
  <c r="CZ68" i="4"/>
  <c r="BA381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358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65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50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31" i="4"/>
  <c r="CZ700" i="4" l="1"/>
  <c r="O419" i="4"/>
  <c r="O420" i="4"/>
  <c r="O421" i="4"/>
  <c r="O422" i="4"/>
  <c r="O423" i="4"/>
  <c r="O424" i="4"/>
  <c r="O425" i="4"/>
  <c r="O426" i="4"/>
  <c r="O427" i="4"/>
  <c r="O428" i="4"/>
  <c r="O418" i="4"/>
  <c r="P409" i="4"/>
  <c r="P410" i="4"/>
  <c r="P411" i="4"/>
  <c r="P412" i="4"/>
  <c r="P413" i="4"/>
  <c r="P414" i="4"/>
  <c r="P415" i="4"/>
  <c r="P416" i="4"/>
  <c r="P417" i="4"/>
  <c r="P408" i="4"/>
  <c r="I400" i="4"/>
  <c r="I401" i="4"/>
  <c r="I402" i="4"/>
  <c r="I403" i="4"/>
  <c r="I404" i="4"/>
  <c r="I405" i="4"/>
  <c r="I399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84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58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56" i="4"/>
  <c r="I703" i="4" l="1"/>
  <c r="AZ259" i="4"/>
  <c r="BA259" i="4"/>
  <c r="AZ260" i="4"/>
  <c r="BA260" i="4"/>
  <c r="AZ261" i="4"/>
  <c r="BA261" i="4"/>
  <c r="AZ262" i="4"/>
  <c r="BA262" i="4"/>
  <c r="AZ263" i="4"/>
  <c r="BA263" i="4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BA258" i="4"/>
  <c r="AZ258" i="4"/>
  <c r="BI259" i="4" l="1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J277" i="4"/>
  <c r="BI278" i="4"/>
  <c r="BJ278" i="4"/>
  <c r="BJ279" i="4"/>
  <c r="BJ280" i="4"/>
  <c r="BJ281" i="4"/>
  <c r="BJ282" i="4"/>
  <c r="BJ283" i="4"/>
  <c r="BJ284" i="4"/>
  <c r="BJ285" i="4"/>
  <c r="BI286" i="4"/>
  <c r="BJ286" i="4"/>
  <c r="BI287" i="4"/>
  <c r="BJ287" i="4"/>
  <c r="BJ288" i="4"/>
  <c r="BJ289" i="4"/>
  <c r="BJ290" i="4"/>
  <c r="BJ291" i="4"/>
  <c r="BJ292" i="4"/>
  <c r="BJ293" i="4"/>
  <c r="BJ294" i="4"/>
  <c r="BJ295" i="4"/>
  <c r="BJ296" i="4"/>
  <c r="BJ297" i="4"/>
  <c r="BI298" i="4"/>
  <c r="BJ298" i="4"/>
  <c r="BI299" i="4"/>
  <c r="BJ299" i="4"/>
  <c r="BJ300" i="4"/>
  <c r="BI301" i="4"/>
  <c r="BJ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J328" i="4"/>
  <c r="BI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T277" i="4"/>
  <c r="BS278" i="4"/>
  <c r="BT278" i="4"/>
  <c r="BT279" i="4"/>
  <c r="BT280" i="4"/>
  <c r="BT281" i="4"/>
  <c r="BT282" i="4"/>
  <c r="BT283" i="4"/>
  <c r="BT284" i="4"/>
  <c r="BT285" i="4"/>
  <c r="BS286" i="4"/>
  <c r="BT286" i="4"/>
  <c r="BS287" i="4"/>
  <c r="BT287" i="4"/>
  <c r="BT288" i="4"/>
  <c r="BT289" i="4"/>
  <c r="BT290" i="4"/>
  <c r="BT291" i="4"/>
  <c r="BT292" i="4"/>
  <c r="BT293" i="4"/>
  <c r="BT294" i="4"/>
  <c r="BT295" i="4"/>
  <c r="BT296" i="4"/>
  <c r="BT297" i="4"/>
  <c r="BS298" i="4"/>
  <c r="BT298" i="4"/>
  <c r="BS299" i="4"/>
  <c r="BT299" i="4"/>
  <c r="BT300" i="4"/>
  <c r="BS301" i="4"/>
  <c r="BT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T328" i="4"/>
  <c r="BQ259" i="4"/>
  <c r="BQ260" i="4"/>
  <c r="BQ261" i="4"/>
  <c r="BQ262" i="4"/>
  <c r="BQ26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S258" i="4"/>
  <c r="BQ258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O261" i="5"/>
  <c r="N276" i="5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2" i="4" l="1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03" i="4"/>
  <c r="O300" i="4"/>
  <c r="O289" i="4"/>
  <c r="O290" i="4"/>
  <c r="O291" i="4"/>
  <c r="O292" i="4"/>
  <c r="O293" i="4"/>
  <c r="O294" i="4"/>
  <c r="O295" i="4"/>
  <c r="O296" i="4"/>
  <c r="O297" i="4"/>
  <c r="O288" i="4"/>
  <c r="BS288" i="4" s="1"/>
  <c r="O280" i="4"/>
  <c r="O281" i="4"/>
  <c r="O282" i="4"/>
  <c r="O283" i="4"/>
  <c r="O284" i="4"/>
  <c r="O285" i="4"/>
  <c r="O279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58" i="4"/>
  <c r="BJ266" i="4" l="1"/>
  <c r="BT266" i="4"/>
  <c r="BI282" i="4"/>
  <c r="BS282" i="4"/>
  <c r="BS289" i="4"/>
  <c r="BI289" i="4"/>
  <c r="BT326" i="4"/>
  <c r="BJ326" i="4"/>
  <c r="BT318" i="4"/>
  <c r="BJ318" i="4"/>
  <c r="BT310" i="4"/>
  <c r="BJ310" i="4"/>
  <c r="BJ269" i="4"/>
  <c r="BT269" i="4"/>
  <c r="BI285" i="4"/>
  <c r="BS285" i="4"/>
  <c r="BI292" i="4"/>
  <c r="BS292" i="4"/>
  <c r="BI300" i="4"/>
  <c r="BS300" i="4"/>
  <c r="BJ325" i="4"/>
  <c r="BT325" i="4"/>
  <c r="BJ321" i="4"/>
  <c r="BT321" i="4"/>
  <c r="BJ317" i="4"/>
  <c r="BT317" i="4"/>
  <c r="BJ313" i="4"/>
  <c r="BT313" i="4"/>
  <c r="BJ309" i="4"/>
  <c r="BT309" i="4"/>
  <c r="BJ305" i="4"/>
  <c r="BT305" i="4"/>
  <c r="BJ270" i="4"/>
  <c r="BT270" i="4"/>
  <c r="BJ262" i="4"/>
  <c r="BT262" i="4"/>
  <c r="BS297" i="4"/>
  <c r="BI297" i="4"/>
  <c r="BT322" i="4"/>
  <c r="BJ322" i="4"/>
  <c r="BJ306" i="4"/>
  <c r="BT306" i="4"/>
  <c r="BJ273" i="4"/>
  <c r="BT273" i="4"/>
  <c r="BJ261" i="4"/>
  <c r="BT261" i="4"/>
  <c r="BI296" i="4"/>
  <c r="BS296" i="4"/>
  <c r="BJ276" i="4"/>
  <c r="BT276" i="4"/>
  <c r="BJ272" i="4"/>
  <c r="BT272" i="4"/>
  <c r="BJ268" i="4"/>
  <c r="BT268" i="4"/>
  <c r="BJ264" i="4"/>
  <c r="BT264" i="4"/>
  <c r="BJ260" i="4"/>
  <c r="BT260" i="4"/>
  <c r="BI284" i="4"/>
  <c r="BS284" i="4"/>
  <c r="BI280" i="4"/>
  <c r="BS280" i="4"/>
  <c r="BS295" i="4"/>
  <c r="BI295" i="4"/>
  <c r="BS291" i="4"/>
  <c r="BI291" i="4"/>
  <c r="BJ303" i="4"/>
  <c r="BT303" i="4"/>
  <c r="BJ324" i="4"/>
  <c r="BT324" i="4"/>
  <c r="BJ320" i="4"/>
  <c r="BT320" i="4"/>
  <c r="BJ316" i="4"/>
  <c r="BT316" i="4"/>
  <c r="BJ312" i="4"/>
  <c r="BT312" i="4"/>
  <c r="BJ308" i="4"/>
  <c r="BT308" i="4"/>
  <c r="BT304" i="4"/>
  <c r="BJ304" i="4"/>
  <c r="BJ274" i="4"/>
  <c r="BT274" i="4"/>
  <c r="BI279" i="4"/>
  <c r="BS279" i="4"/>
  <c r="BS293" i="4"/>
  <c r="BI293" i="4"/>
  <c r="BT314" i="4"/>
  <c r="BJ314" i="4"/>
  <c r="BJ258" i="4"/>
  <c r="BT258" i="4"/>
  <c r="BJ265" i="4"/>
  <c r="BT265" i="4"/>
  <c r="BI281" i="4"/>
  <c r="BS281" i="4"/>
  <c r="BJ275" i="4"/>
  <c r="BT275" i="4"/>
  <c r="BJ271" i="4"/>
  <c r="BT271" i="4"/>
  <c r="BJ267" i="4"/>
  <c r="BT267" i="4"/>
  <c r="BJ263" i="4"/>
  <c r="BT263" i="4"/>
  <c r="BJ259" i="4"/>
  <c r="BT259" i="4"/>
  <c r="BI283" i="4"/>
  <c r="BS283" i="4"/>
  <c r="BI294" i="4"/>
  <c r="BS294" i="4"/>
  <c r="BI290" i="4"/>
  <c r="BS290" i="4"/>
  <c r="BJ327" i="4"/>
  <c r="BT327" i="4"/>
  <c r="BJ323" i="4"/>
  <c r="BT323" i="4"/>
  <c r="BJ319" i="4"/>
  <c r="BT319" i="4"/>
  <c r="BJ315" i="4"/>
  <c r="BT315" i="4"/>
  <c r="BJ311" i="4"/>
  <c r="BT311" i="4"/>
  <c r="BJ307" i="4"/>
  <c r="BT307" i="4"/>
  <c r="BJ302" i="4"/>
  <c r="BT302" i="4"/>
  <c r="CD340" i="4"/>
  <c r="AZ332" i="4"/>
  <c r="AZ337" i="4"/>
  <c r="AZ338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5" i="4"/>
  <c r="AZ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5" i="4"/>
  <c r="BS331" i="4"/>
  <c r="BQ340" i="4"/>
  <c r="BQ341" i="4"/>
  <c r="BI340" i="4"/>
  <c r="BI332" i="4"/>
  <c r="BI333" i="4"/>
  <c r="BI334" i="4"/>
  <c r="BI335" i="4"/>
  <c r="BI336" i="4"/>
  <c r="BI337" i="4"/>
  <c r="BI338" i="4"/>
  <c r="BI339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5" i="4"/>
  <c r="BI331" i="4"/>
  <c r="BQ332" i="4"/>
  <c r="BQ333" i="4"/>
  <c r="BQ334" i="4"/>
  <c r="BQ335" i="4"/>
  <c r="BQ336" i="4"/>
  <c r="BQ337" i="4"/>
  <c r="BQ338" i="4"/>
  <c r="BQ339" i="4"/>
  <c r="BQ342" i="4"/>
  <c r="BQ343" i="4"/>
  <c r="BQ344" i="4"/>
  <c r="BQ345" i="4"/>
  <c r="BQ346" i="4"/>
  <c r="BQ347" i="4"/>
  <c r="BQ348" i="4"/>
  <c r="BQ349" i="4"/>
  <c r="BQ350" i="4"/>
  <c r="BQ351" i="4"/>
  <c r="BQ352" i="4"/>
  <c r="BQ355" i="4"/>
  <c r="BQ331" i="4"/>
  <c r="CD332" i="4"/>
  <c r="CD333" i="4"/>
  <c r="CD334" i="4"/>
  <c r="CD335" i="4"/>
  <c r="CD336" i="4"/>
  <c r="CD337" i="4"/>
  <c r="CD338" i="4"/>
  <c r="CD339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5" i="4"/>
  <c r="CD331" i="4"/>
  <c r="O333" i="4"/>
  <c r="O334" i="4"/>
  <c r="O335" i="4"/>
  <c r="O336" i="4"/>
  <c r="O337" i="4"/>
  <c r="O338" i="4"/>
  <c r="O339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32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481" i="4"/>
  <c r="BQ482" i="4"/>
  <c r="BQ483" i="4"/>
  <c r="BQ484" i="4"/>
  <c r="BQ485" i="4"/>
  <c r="BQ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481" i="4"/>
  <c r="M481" i="4"/>
  <c r="O216" i="4"/>
  <c r="BS216" i="4" s="1"/>
  <c r="O217" i="4"/>
  <c r="BS217" i="4" s="1"/>
  <c r="O218" i="4"/>
  <c r="BS218" i="4" s="1"/>
  <c r="O215" i="4"/>
  <c r="BS215" i="4" s="1"/>
  <c r="CD158" i="4"/>
  <c r="BS158" i="4"/>
  <c r="BQ158" i="4"/>
  <c r="BJ158" i="4"/>
  <c r="BE158" i="4"/>
  <c r="BD158" i="4"/>
  <c r="BA158" i="4"/>
  <c r="AW158" i="4"/>
  <c r="AZ158" i="4" s="1"/>
  <c r="P158" i="4"/>
  <c r="BT158" i="4" s="1"/>
  <c r="BQ111" i="4"/>
  <c r="BS111" i="4"/>
  <c r="BQ112" i="4"/>
  <c r="BS112" i="4"/>
  <c r="BQ113" i="4"/>
  <c r="BS113" i="4"/>
  <c r="BQ114" i="4"/>
  <c r="BS114" i="4"/>
  <c r="BQ115" i="4"/>
  <c r="BS115" i="4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T140" i="4"/>
  <c r="BQ141" i="4"/>
  <c r="BS141" i="4"/>
  <c r="BT141" i="4"/>
  <c r="BQ142" i="4"/>
  <c r="BT142" i="4"/>
  <c r="BQ143" i="4"/>
  <c r="BT143" i="4"/>
  <c r="BQ144" i="4"/>
  <c r="BT144" i="4"/>
  <c r="BQ145" i="4"/>
  <c r="BS145" i="4"/>
  <c r="BT145" i="4"/>
  <c r="BQ146" i="4"/>
  <c r="BS146" i="4"/>
  <c r="BQ147" i="4"/>
  <c r="BT147" i="4"/>
  <c r="BQ148" i="4"/>
  <c r="BT148" i="4"/>
  <c r="BQ149" i="4"/>
  <c r="BT149" i="4"/>
  <c r="BQ150" i="4"/>
  <c r="BT150" i="4"/>
  <c r="BQ151" i="4"/>
  <c r="BT151" i="4"/>
  <c r="BQ152" i="4"/>
  <c r="BT152" i="4"/>
  <c r="BQ153" i="4"/>
  <c r="BS153" i="4"/>
  <c r="BQ154" i="4"/>
  <c r="BS154" i="4"/>
  <c r="BQ155" i="4"/>
  <c r="BS155" i="4"/>
  <c r="BQ156" i="4"/>
  <c r="BS156" i="4"/>
  <c r="BQ157" i="4"/>
  <c r="BS157" i="4"/>
  <c r="BQ159" i="4"/>
  <c r="BS159" i="4"/>
  <c r="BQ160" i="4"/>
  <c r="BS160" i="4"/>
  <c r="BQ161" i="4"/>
  <c r="BS161" i="4"/>
  <c r="BQ162" i="4"/>
  <c r="BS162" i="4"/>
  <c r="BQ163" i="4"/>
  <c r="BS163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T188" i="4"/>
  <c r="BQ189" i="4"/>
  <c r="BT189" i="4"/>
  <c r="BQ190" i="4"/>
  <c r="BT190" i="4"/>
  <c r="BQ191" i="4"/>
  <c r="BT191" i="4"/>
  <c r="BQ192" i="4"/>
  <c r="BT192" i="4"/>
  <c r="BQ193" i="4"/>
  <c r="BT193" i="4"/>
  <c r="BQ194" i="4"/>
  <c r="BT194" i="4"/>
  <c r="BQ195" i="4"/>
  <c r="BT195" i="4"/>
  <c r="BQ196" i="4"/>
  <c r="BS196" i="4"/>
  <c r="BQ197" i="4"/>
  <c r="BS197" i="4"/>
  <c r="BQ198" i="4"/>
  <c r="BS198" i="4"/>
  <c r="BQ199" i="4"/>
  <c r="BS199" i="4"/>
  <c r="BQ200" i="4"/>
  <c r="BS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Q216" i="4"/>
  <c r="BQ217" i="4"/>
  <c r="BQ218" i="4"/>
  <c r="BQ219" i="4"/>
  <c r="BS219" i="4"/>
  <c r="BQ228" i="4"/>
  <c r="BS228" i="4"/>
  <c r="BQ229" i="4"/>
  <c r="BS229" i="4"/>
  <c r="BQ230" i="4"/>
  <c r="BS230" i="4"/>
  <c r="BQ231" i="4"/>
  <c r="BS231" i="4"/>
  <c r="BQ232" i="4"/>
  <c r="BS232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T241" i="4"/>
  <c r="BQ242" i="4"/>
  <c r="BT242" i="4"/>
  <c r="BQ243" i="4"/>
  <c r="BT243" i="4"/>
  <c r="BQ244" i="4"/>
  <c r="BT244" i="4"/>
  <c r="BQ245" i="4"/>
  <c r="BT245" i="4"/>
  <c r="BQ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S254" i="4"/>
  <c r="BT254" i="4"/>
  <c r="BQ255" i="4"/>
  <c r="BS255" i="4"/>
  <c r="BT255" i="4"/>
  <c r="BQ110" i="4"/>
  <c r="BS110" i="4"/>
  <c r="O189" i="4"/>
  <c r="O190" i="4"/>
  <c r="BS190" i="4" s="1"/>
  <c r="O191" i="4"/>
  <c r="BS191" i="4" s="1"/>
  <c r="O192" i="4"/>
  <c r="BS192" i="4" s="1"/>
  <c r="O193" i="4"/>
  <c r="BS193" i="4" s="1"/>
  <c r="O194" i="4"/>
  <c r="BS194" i="4" s="1"/>
  <c r="O195" i="4"/>
  <c r="BS195" i="4" s="1"/>
  <c r="O188" i="4"/>
  <c r="BS188" i="4" s="1"/>
  <c r="O148" i="4"/>
  <c r="BS148" i="4" s="1"/>
  <c r="O149" i="4"/>
  <c r="BS149" i="4" s="1"/>
  <c r="O150" i="4"/>
  <c r="BS150" i="4" s="1"/>
  <c r="O151" i="4"/>
  <c r="BS151" i="4" s="1"/>
  <c r="O152" i="4"/>
  <c r="BS152" i="4" s="1"/>
  <c r="O147" i="4"/>
  <c r="O143" i="4"/>
  <c r="BS143" i="4" s="1"/>
  <c r="O144" i="4"/>
  <c r="BS144" i="4" s="1"/>
  <c r="O142" i="4"/>
  <c r="O243" i="4"/>
  <c r="BS243" i="4" s="1"/>
  <c r="O244" i="4"/>
  <c r="BS244" i="4" s="1"/>
  <c r="O245" i="4"/>
  <c r="BS245" i="4" s="1"/>
  <c r="O246" i="4"/>
  <c r="BS246" i="4" s="1"/>
  <c r="O247" i="4"/>
  <c r="BS247" i="4" s="1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42" i="4"/>
  <c r="BS242" i="4" s="1"/>
  <c r="P157" i="4"/>
  <c r="BT157" i="4" s="1"/>
  <c r="P159" i="4"/>
  <c r="BT159" i="4" s="1"/>
  <c r="P160" i="4"/>
  <c r="BT160" i="4" s="1"/>
  <c r="P161" i="4"/>
  <c r="BT161" i="4" s="1"/>
  <c r="P162" i="4"/>
  <c r="BT162" i="4" s="1"/>
  <c r="P163" i="4"/>
  <c r="BT163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96" i="4"/>
  <c r="BT196" i="4" s="1"/>
  <c r="P197" i="4"/>
  <c r="BT197" i="4" s="1"/>
  <c r="P198" i="4"/>
  <c r="BT198" i="4" s="1"/>
  <c r="P199" i="4"/>
  <c r="BT199" i="4" s="1"/>
  <c r="P200" i="4"/>
  <c r="BT200" i="4" s="1"/>
  <c r="P201" i="4"/>
  <c r="BT201" i="4" s="1"/>
  <c r="P202" i="4"/>
  <c r="BT202" i="4" s="1"/>
  <c r="P203" i="4"/>
  <c r="BT203" i="4" s="1"/>
  <c r="P204" i="4"/>
  <c r="P205" i="4"/>
  <c r="BT205" i="4" s="1"/>
  <c r="P206" i="4"/>
  <c r="BT206" i="4" s="1"/>
  <c r="P207" i="4"/>
  <c r="BT207" i="4" s="1"/>
  <c r="P208" i="4"/>
  <c r="BT208" i="4" s="1"/>
  <c r="P209" i="4"/>
  <c r="BT209" i="4" s="1"/>
  <c r="P210" i="4"/>
  <c r="BT210" i="4" s="1"/>
  <c r="P211" i="4"/>
  <c r="BT211" i="4" s="1"/>
  <c r="P212" i="4"/>
  <c r="BT212" i="4" s="1"/>
  <c r="P213" i="4"/>
  <c r="BT213" i="4" s="1"/>
  <c r="P214" i="4"/>
  <c r="BT214" i="4" s="1"/>
  <c r="BT215" i="4"/>
  <c r="BT216" i="4"/>
  <c r="BT217" i="4"/>
  <c r="BT218" i="4"/>
  <c r="P219" i="4"/>
  <c r="BT219" i="4" s="1"/>
  <c r="P228" i="4"/>
  <c r="BT228" i="4" s="1"/>
  <c r="BT229" i="4"/>
  <c r="BT230" i="4"/>
  <c r="BT231" i="4"/>
  <c r="BT232" i="4"/>
  <c r="BT233" i="4"/>
  <c r="BT234" i="4"/>
  <c r="BT235" i="4"/>
  <c r="BT236" i="4"/>
  <c r="BT237" i="4"/>
  <c r="BT238" i="4"/>
  <c r="BT239" i="4"/>
  <c r="P240" i="4"/>
  <c r="BT240" i="4" s="1"/>
  <c r="P156" i="4"/>
  <c r="BT156" i="4" s="1"/>
  <c r="P111" i="4"/>
  <c r="P112" i="4"/>
  <c r="BT112" i="4" s="1"/>
  <c r="P113" i="4"/>
  <c r="BT113" i="4" s="1"/>
  <c r="P114" i="4"/>
  <c r="BT114" i="4" s="1"/>
  <c r="P115" i="4"/>
  <c r="BT115" i="4" s="1"/>
  <c r="P116" i="4"/>
  <c r="BT116" i="4" s="1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6" i="4"/>
  <c r="BT146" i="4" s="1"/>
  <c r="P153" i="4"/>
  <c r="BT153" i="4" s="1"/>
  <c r="P154" i="4"/>
  <c r="BT154" i="4" s="1"/>
  <c r="P110" i="4"/>
  <c r="BI244" i="4"/>
  <c r="BI245" i="4"/>
  <c r="BI246" i="4"/>
  <c r="BI247" i="4"/>
  <c r="BI248" i="4"/>
  <c r="BI249" i="4"/>
  <c r="BI250" i="4"/>
  <c r="BI251" i="4"/>
  <c r="BI252" i="4"/>
  <c r="BI253" i="4"/>
  <c r="BI189" i="4"/>
  <c r="BI190" i="4"/>
  <c r="BI191" i="4"/>
  <c r="BI192" i="4"/>
  <c r="BI193" i="4"/>
  <c r="BI194" i="4"/>
  <c r="BI195" i="4"/>
  <c r="BI188" i="4"/>
  <c r="BI148" i="4"/>
  <c r="BI149" i="4"/>
  <c r="BI150" i="4"/>
  <c r="BI151" i="4"/>
  <c r="BI152" i="4"/>
  <c r="BI147" i="4"/>
  <c r="AW111" i="4"/>
  <c r="AZ111" i="4" s="1"/>
  <c r="AW112" i="4"/>
  <c r="BA112" i="4" s="1"/>
  <c r="AW113" i="4"/>
  <c r="AZ113" i="4" s="1"/>
  <c r="AW114" i="4"/>
  <c r="BA114" i="4" s="1"/>
  <c r="AW115" i="4"/>
  <c r="BA115" i="4" s="1"/>
  <c r="AW116" i="4"/>
  <c r="BA116" i="4" s="1"/>
  <c r="AW117" i="4"/>
  <c r="BA117" i="4" s="1"/>
  <c r="AW118" i="4"/>
  <c r="BA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AZ130" i="4" s="1"/>
  <c r="AW131" i="4"/>
  <c r="BA131" i="4" s="1"/>
  <c r="AW132" i="4"/>
  <c r="BA132" i="4" s="1"/>
  <c r="AW133" i="4"/>
  <c r="BA133" i="4" s="1"/>
  <c r="AW134" i="4"/>
  <c r="BA134" i="4" s="1"/>
  <c r="AW135" i="4"/>
  <c r="BA135" i="4" s="1"/>
  <c r="AW136" i="4"/>
  <c r="BA136" i="4" s="1"/>
  <c r="AW137" i="4"/>
  <c r="BA137" i="4" s="1"/>
  <c r="AW138" i="4"/>
  <c r="BA138" i="4" s="1"/>
  <c r="AW139" i="4"/>
  <c r="BA139" i="4" s="1"/>
  <c r="AW140" i="4"/>
  <c r="AW141" i="4"/>
  <c r="AW142" i="4"/>
  <c r="AZ142" i="4" s="1"/>
  <c r="AW143" i="4"/>
  <c r="AZ143" i="4" s="1"/>
  <c r="AW144" i="4"/>
  <c r="AZ144" i="4" s="1"/>
  <c r="AW145" i="4"/>
  <c r="AW146" i="4"/>
  <c r="AW147" i="4"/>
  <c r="AZ147" i="4" s="1"/>
  <c r="AW148" i="4"/>
  <c r="AZ148" i="4" s="1"/>
  <c r="AW149" i="4"/>
  <c r="AZ149" i="4" s="1"/>
  <c r="AW150" i="4"/>
  <c r="AZ150" i="4" s="1"/>
  <c r="AW151" i="4"/>
  <c r="AZ151" i="4" s="1"/>
  <c r="AW152" i="4"/>
  <c r="AZ152" i="4" s="1"/>
  <c r="AW153" i="4"/>
  <c r="AW154" i="4"/>
  <c r="AW155" i="4"/>
  <c r="BA155" i="4" s="1"/>
  <c r="AW156" i="4"/>
  <c r="AZ156" i="4" s="1"/>
  <c r="AW157" i="4"/>
  <c r="AZ157" i="4" s="1"/>
  <c r="AW159" i="4"/>
  <c r="AZ159" i="4" s="1"/>
  <c r="AW160" i="4"/>
  <c r="AZ160" i="4" s="1"/>
  <c r="AW161" i="4"/>
  <c r="AZ161" i="4" s="1"/>
  <c r="AW162" i="4"/>
  <c r="AZ162" i="4" s="1"/>
  <c r="AW163" i="4"/>
  <c r="AZ163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W179" i="4"/>
  <c r="AW180" i="4"/>
  <c r="AZ180" i="4" s="1"/>
  <c r="AW181" i="4"/>
  <c r="AZ181" i="4" s="1"/>
  <c r="AW182" i="4"/>
  <c r="AZ182" i="4" s="1"/>
  <c r="AW183" i="4"/>
  <c r="AZ183" i="4" s="1"/>
  <c r="AW184" i="4"/>
  <c r="AZ184" i="4" s="1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BA191" i="4" s="1"/>
  <c r="AW192" i="4"/>
  <c r="AZ192" i="4" s="1"/>
  <c r="AW193" i="4"/>
  <c r="AZ193" i="4" s="1"/>
  <c r="AW194" i="4"/>
  <c r="AZ194" i="4" s="1"/>
  <c r="AW195" i="4"/>
  <c r="BA195" i="4" s="1"/>
  <c r="AW196" i="4"/>
  <c r="AW197" i="4"/>
  <c r="AW198" i="4"/>
  <c r="AZ198" i="4" s="1"/>
  <c r="AW199" i="4"/>
  <c r="AZ199" i="4" s="1"/>
  <c r="AW200" i="4"/>
  <c r="AZ200" i="4" s="1"/>
  <c r="AW201" i="4"/>
  <c r="AZ201" i="4" s="1"/>
  <c r="AW202" i="4"/>
  <c r="AZ202" i="4" s="1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W228" i="4"/>
  <c r="AW229" i="4"/>
  <c r="AZ229" i="4" s="1"/>
  <c r="AW230" i="4"/>
  <c r="AZ230" i="4" s="1"/>
  <c r="AW231" i="4"/>
  <c r="AZ231" i="4" s="1"/>
  <c r="AW232" i="4"/>
  <c r="AZ232" i="4" s="1"/>
  <c r="AW233" i="4"/>
  <c r="AZ233" i="4" s="1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W241" i="4"/>
  <c r="AW242" i="4"/>
  <c r="AZ242" i="4" s="1"/>
  <c r="AW243" i="4"/>
  <c r="AZ243" i="4" s="1"/>
  <c r="AW244" i="4"/>
  <c r="AZ244" i="4" s="1"/>
  <c r="AW245" i="4"/>
  <c r="AZ245" i="4" s="1"/>
  <c r="AW246" i="4"/>
  <c r="AZ246" i="4" s="1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W255" i="4"/>
  <c r="AW110" i="4"/>
  <c r="BA110" i="4" s="1"/>
  <c r="BA111" i="4"/>
  <c r="BD111" i="4"/>
  <c r="BE111" i="4"/>
  <c r="AZ112" i="4"/>
  <c r="BD112" i="4"/>
  <c r="BE112" i="4"/>
  <c r="BA113" i="4"/>
  <c r="BD113" i="4"/>
  <c r="BE113" i="4"/>
  <c r="AZ114" i="4"/>
  <c r="BD114" i="4"/>
  <c r="BE114" i="4"/>
  <c r="AZ115" i="4"/>
  <c r="BD115" i="4"/>
  <c r="BE115" i="4"/>
  <c r="AZ116" i="4"/>
  <c r="BD116" i="4"/>
  <c r="BE116" i="4"/>
  <c r="AZ117" i="4"/>
  <c r="BD117" i="4"/>
  <c r="BE117" i="4"/>
  <c r="AZ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BA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AZ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BA142" i="4"/>
  <c r="BD142" i="4"/>
  <c r="BE142" i="4"/>
  <c r="BA143" i="4"/>
  <c r="BD143" i="4"/>
  <c r="BE143" i="4"/>
  <c r="BA144" i="4"/>
  <c r="BD144" i="4"/>
  <c r="BE144" i="4"/>
  <c r="BA147" i="4"/>
  <c r="BD147" i="4"/>
  <c r="BE147" i="4"/>
  <c r="BA148" i="4"/>
  <c r="BD148" i="4"/>
  <c r="BE148" i="4"/>
  <c r="BA149" i="4"/>
  <c r="BD149" i="4"/>
  <c r="BE149" i="4"/>
  <c r="BA150" i="4"/>
  <c r="BD150" i="4"/>
  <c r="BE150" i="4"/>
  <c r="BA151" i="4"/>
  <c r="BD151" i="4"/>
  <c r="BE151" i="4"/>
  <c r="BA152" i="4"/>
  <c r="BD152" i="4"/>
  <c r="BE152" i="4"/>
  <c r="AZ155" i="4"/>
  <c r="BD155" i="4"/>
  <c r="BE155" i="4"/>
  <c r="BA156" i="4"/>
  <c r="BD156" i="4"/>
  <c r="BE156" i="4"/>
  <c r="BA157" i="4"/>
  <c r="BD157" i="4"/>
  <c r="BE157" i="4"/>
  <c r="BA159" i="4"/>
  <c r="BD159" i="4"/>
  <c r="BE159" i="4"/>
  <c r="BA160" i="4"/>
  <c r="BD160" i="4"/>
  <c r="BE160" i="4"/>
  <c r="BA161" i="4"/>
  <c r="BD161" i="4"/>
  <c r="BE161" i="4"/>
  <c r="BA162" i="4"/>
  <c r="BD162" i="4"/>
  <c r="BE162" i="4"/>
  <c r="BA163" i="4"/>
  <c r="BD163" i="4"/>
  <c r="BE163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80" i="4"/>
  <c r="BD180" i="4"/>
  <c r="BE180" i="4"/>
  <c r="BA181" i="4"/>
  <c r="BD181" i="4"/>
  <c r="BE181" i="4"/>
  <c r="BA182" i="4"/>
  <c r="BD182" i="4"/>
  <c r="BE182" i="4"/>
  <c r="BA183" i="4"/>
  <c r="BD183" i="4"/>
  <c r="BE183" i="4"/>
  <c r="BA184" i="4"/>
  <c r="BD184" i="4"/>
  <c r="BE184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AZ191" i="4"/>
  <c r="BD191" i="4"/>
  <c r="BA192" i="4"/>
  <c r="BD192" i="4"/>
  <c r="BE192" i="4"/>
  <c r="BA193" i="4"/>
  <c r="BD193" i="4"/>
  <c r="BE193" i="4"/>
  <c r="BA194" i="4"/>
  <c r="BD194" i="4"/>
  <c r="BE194" i="4"/>
  <c r="AZ195" i="4"/>
  <c r="BD195" i="4"/>
  <c r="BA198" i="4"/>
  <c r="BD198" i="4"/>
  <c r="BE198" i="4"/>
  <c r="BA199" i="4"/>
  <c r="BD199" i="4"/>
  <c r="BE199" i="4"/>
  <c r="BA200" i="4"/>
  <c r="BD200" i="4"/>
  <c r="BE200" i="4"/>
  <c r="BA201" i="4"/>
  <c r="BD201" i="4"/>
  <c r="BE201" i="4"/>
  <c r="BA202" i="4"/>
  <c r="BD202" i="4"/>
  <c r="BE202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29" i="4"/>
  <c r="BD229" i="4"/>
  <c r="BE229" i="4"/>
  <c r="BA230" i="4"/>
  <c r="BD230" i="4"/>
  <c r="BE230" i="4"/>
  <c r="BA231" i="4"/>
  <c r="BD231" i="4"/>
  <c r="BE231" i="4"/>
  <c r="BA232" i="4"/>
  <c r="BD232" i="4"/>
  <c r="BE232" i="4"/>
  <c r="BA233" i="4"/>
  <c r="BD233" i="4"/>
  <c r="BE23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2" i="4"/>
  <c r="BD242" i="4"/>
  <c r="BE242" i="4"/>
  <c r="BA243" i="4"/>
  <c r="BD243" i="4"/>
  <c r="BE243" i="4"/>
  <c r="BA244" i="4"/>
  <c r="BD244" i="4"/>
  <c r="BE244" i="4"/>
  <c r="BA245" i="4"/>
  <c r="BD245" i="4"/>
  <c r="BE245" i="4"/>
  <c r="BA246" i="4"/>
  <c r="BD246" i="4"/>
  <c r="BE246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AZ254" i="4"/>
  <c r="BA254" i="4"/>
  <c r="BD254" i="4"/>
  <c r="BE254" i="4"/>
  <c r="AZ255" i="4"/>
  <c r="BA255" i="4"/>
  <c r="BD255" i="4"/>
  <c r="BE255" i="4"/>
  <c r="BE110" i="4"/>
  <c r="BD110" i="4"/>
  <c r="AZ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53" i="4"/>
  <c r="BJ154" i="4"/>
  <c r="BJ155" i="4"/>
  <c r="BJ156" i="4"/>
  <c r="BJ157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91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8" i="4"/>
  <c r="BJ240" i="4"/>
  <c r="BJ241" i="4"/>
  <c r="BJ242" i="4"/>
  <c r="BJ243" i="4"/>
  <c r="BJ254" i="4"/>
  <c r="BJ255" i="4"/>
  <c r="BJ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110" i="4"/>
  <c r="BT110" i="4" l="1"/>
  <c r="P704" i="4"/>
  <c r="P705" i="4" s="1"/>
  <c r="BS142" i="4"/>
  <c r="O704" i="4"/>
  <c r="BS147" i="4"/>
  <c r="BT111" i="4"/>
  <c r="BT204" i="4"/>
  <c r="BS189" i="4"/>
  <c r="P155" i="4"/>
  <c r="BT155" i="4" s="1"/>
  <c r="BD9" i="4"/>
  <c r="BE9" i="4"/>
  <c r="BD10" i="4"/>
  <c r="BE10" i="4"/>
  <c r="BD11" i="4"/>
  <c r="BE11" i="4"/>
  <c r="BD12" i="4"/>
  <c r="BE12" i="4"/>
  <c r="BD13" i="4"/>
  <c r="BE13" i="4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D35" i="4"/>
  <c r="BE35" i="4"/>
  <c r="BD36" i="4"/>
  <c r="BE36" i="4"/>
  <c r="BD37" i="4"/>
  <c r="BE37" i="4"/>
  <c r="BD38" i="4"/>
  <c r="BE38" i="4"/>
  <c r="BD39" i="4"/>
  <c r="BE39" i="4"/>
  <c r="BD40" i="4"/>
  <c r="BE40" i="4"/>
  <c r="BD41" i="4"/>
  <c r="BE41" i="4"/>
  <c r="BE42" i="4"/>
  <c r="BD43" i="4"/>
  <c r="BE43" i="4"/>
  <c r="BE44" i="4"/>
  <c r="BD45" i="4"/>
  <c r="BE45" i="4"/>
  <c r="BD46" i="4"/>
  <c r="BE46" i="4"/>
  <c r="BD47" i="4"/>
  <c r="BE47" i="4"/>
  <c r="BD49" i="4"/>
  <c r="BD50" i="4"/>
  <c r="BE50" i="4"/>
  <c r="BD51" i="4"/>
  <c r="BE51" i="4"/>
  <c r="BD52" i="4"/>
  <c r="BE52" i="4"/>
  <c r="BD53" i="4"/>
  <c r="BE53" i="4"/>
  <c r="BD54" i="4"/>
  <c r="BE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D64" i="4"/>
  <c r="BE64" i="4"/>
  <c r="BD65" i="4"/>
  <c r="BE65" i="4"/>
  <c r="BE66" i="4"/>
  <c r="BD67" i="4"/>
  <c r="BE67" i="4"/>
  <c r="BE8" i="4"/>
  <c r="BD8" i="4"/>
  <c r="AZ9" i="4"/>
  <c r="BA9" i="4"/>
  <c r="AZ10" i="4"/>
  <c r="BA10" i="4"/>
  <c r="AZ11" i="4"/>
  <c r="BA11" i="4"/>
  <c r="AZ12" i="4"/>
  <c r="BA12" i="4"/>
  <c r="AZ13" i="4"/>
  <c r="BA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9" i="4"/>
  <c r="BA49" i="4"/>
  <c r="AZ50" i="4"/>
  <c r="BA50" i="4"/>
  <c r="AZ51" i="4"/>
  <c r="BA51" i="4"/>
  <c r="AZ52" i="4"/>
  <c r="BA52" i="4"/>
  <c r="AZ53" i="4"/>
  <c r="BA53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BA8" i="4"/>
  <c r="AZ8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O60" i="4"/>
  <c r="O59" i="4"/>
  <c r="O58" i="4"/>
  <c r="O57" i="4"/>
  <c r="O56" i="4"/>
  <c r="O55" i="4"/>
  <c r="O54" i="4"/>
  <c r="O53" i="4"/>
  <c r="O52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61" i="4"/>
  <c r="O62" i="4"/>
  <c r="O63" i="4"/>
  <c r="O64" i="4"/>
  <c r="O65" i="4"/>
  <c r="O66" i="4"/>
  <c r="O67" i="4"/>
  <c r="DT221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197" i="2"/>
  <c r="E198" i="2"/>
  <c r="L198" i="2"/>
  <c r="E199" i="2"/>
  <c r="L199" i="2"/>
  <c r="E200" i="2"/>
  <c r="L200" i="2"/>
  <c r="E201" i="2"/>
  <c r="L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L197" i="2"/>
  <c r="E197" i="2"/>
  <c r="DT191" i="2"/>
  <c r="L192" i="2"/>
  <c r="E192" i="2"/>
  <c r="DT152" i="2"/>
  <c r="E704" i="4" l="1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E162" i="2"/>
  <c r="L162" i="2"/>
  <c r="E163" i="2"/>
  <c r="L163" i="2"/>
  <c r="E164" i="2"/>
  <c r="L164" i="2"/>
  <c r="E165" i="2"/>
  <c r="L16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L161" i="2"/>
  <c r="E161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E119" i="2"/>
  <c r="L119" i="2"/>
  <c r="E120" i="2"/>
  <c r="L120" i="2"/>
  <c r="E121" i="2"/>
  <c r="L121" i="2"/>
  <c r="E122" i="2"/>
  <c r="L122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L118" i="2"/>
  <c r="E118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E115" i="2"/>
  <c r="L115" i="2"/>
  <c r="E101" i="2"/>
  <c r="L101" i="2"/>
  <c r="E102" i="2"/>
  <c r="L102" i="2"/>
  <c r="E103" i="2"/>
  <c r="L103" i="2"/>
  <c r="E104" i="2"/>
  <c r="L104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L100" i="2"/>
  <c r="E100" i="2"/>
  <c r="DT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83" i="2"/>
  <c r="E84" i="2"/>
  <c r="L84" i="2"/>
  <c r="E85" i="2"/>
  <c r="L85" i="2"/>
  <c r="E86" i="2"/>
  <c r="L86" i="2"/>
  <c r="E87" i="2"/>
  <c r="L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L83" i="2"/>
  <c r="E83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BY553" i="4" l="1"/>
  <c r="BQ510" i="4"/>
  <c r="BQ511" i="4"/>
  <c r="BQ512" i="4"/>
  <c r="BQ513" i="4"/>
  <c r="BQ514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2" i="4"/>
  <c r="BQ533" i="4"/>
  <c r="BQ534" i="4"/>
  <c r="BQ535" i="4"/>
  <c r="BQ536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09" i="4"/>
  <c r="BT542" i="4"/>
  <c r="BT543" i="4"/>
  <c r="BT544" i="4"/>
  <c r="BT553" i="4"/>
  <c r="BT509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P542" i="4"/>
  <c r="P702" i="4" s="1"/>
  <c r="P543" i="4"/>
  <c r="P509" i="4"/>
  <c r="P703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E702" i="4" l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S243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S195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D243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D237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D231" i="2"/>
  <c r="P195" i="2"/>
  <c r="Q195" i="2"/>
  <c r="E195" i="2"/>
  <c r="F195" i="2"/>
  <c r="G195" i="2"/>
  <c r="H195" i="2"/>
  <c r="I195" i="2"/>
  <c r="J195" i="2"/>
  <c r="K195" i="2"/>
  <c r="L195" i="2"/>
  <c r="M195" i="2"/>
  <c r="N195" i="2"/>
  <c r="O195" i="2"/>
  <c r="D195" i="2"/>
  <c r="CF76" i="2"/>
  <c r="CG76" i="2"/>
  <c r="CF77" i="2"/>
  <c r="CG77" i="2"/>
  <c r="CF78" i="2"/>
  <c r="CG78" i="2"/>
  <c r="CF79" i="2"/>
  <c r="CG79" i="2"/>
  <c r="CF80" i="2"/>
  <c r="CG80" i="2"/>
  <c r="CG75" i="2"/>
  <c r="CF75" i="2"/>
  <c r="E76" i="2"/>
  <c r="L76" i="2"/>
  <c r="E77" i="2"/>
  <c r="L77" i="2"/>
  <c r="E78" i="2"/>
  <c r="L78" i="2"/>
  <c r="E79" i="2"/>
  <c r="L79" i="2"/>
  <c r="E80" i="2"/>
  <c r="L80" i="2"/>
  <c r="L75" i="2"/>
  <c r="E75" i="2"/>
  <c r="CF55" i="2"/>
  <c r="CG55" i="2"/>
  <c r="CF56" i="2"/>
  <c r="CG56" i="2"/>
  <c r="CF57" i="2"/>
  <c r="CG57" i="2"/>
  <c r="CF58" i="2"/>
  <c r="CG58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E72" i="2"/>
  <c r="L72" i="2"/>
  <c r="E55" i="2"/>
  <c r="L55" i="2"/>
  <c r="E56" i="2"/>
  <c r="L56" i="2"/>
  <c r="E57" i="2"/>
  <c r="L57" i="2"/>
  <c r="E58" i="2"/>
  <c r="L58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L54" i="2"/>
  <c r="E54" i="2"/>
  <c r="CF29" i="2"/>
  <c r="CG29" i="2"/>
  <c r="CF30" i="2"/>
  <c r="CG30" i="2"/>
  <c r="CF31" i="2"/>
  <c r="CG31" i="2"/>
  <c r="CF32" i="2"/>
  <c r="CG32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G28" i="2"/>
  <c r="CF28" i="2"/>
  <c r="E29" i="2"/>
  <c r="L29" i="2"/>
  <c r="E30" i="2"/>
  <c r="L30" i="2"/>
  <c r="E31" i="2"/>
  <c r="L31" i="2"/>
  <c r="E32" i="2"/>
  <c r="L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L28" i="2"/>
  <c r="E28" i="2"/>
  <c r="E9" i="2"/>
  <c r="L9" i="2"/>
  <c r="E10" i="2"/>
  <c r="L10" i="2"/>
  <c r="E11" i="2"/>
  <c r="L11" i="2"/>
  <c r="E12" i="2"/>
  <c r="L1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L8" i="2"/>
  <c r="E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8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A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EE361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59" i="2"/>
  <c r="AG325" i="2"/>
  <c r="AG320" i="2"/>
  <c r="AG315" i="2"/>
  <c r="AG310" i="2"/>
  <c r="AG295" i="2"/>
  <c r="AG283" i="2"/>
  <c r="AG279" i="2"/>
  <c r="AG254" i="2"/>
  <c r="AG249" i="2"/>
  <c r="AG189" i="2"/>
  <c r="AG175" i="2"/>
  <c r="AG159" i="2"/>
  <c r="AG149" i="2"/>
  <c r="AG139" i="2"/>
  <c r="AG116" i="2"/>
  <c r="AG98" i="2"/>
  <c r="AG81" i="2"/>
  <c r="AG73" i="2"/>
  <c r="AG52" i="2"/>
  <c r="AG26" i="2"/>
  <c r="S163" i="5" l="1"/>
  <c r="G155" i="5"/>
  <c r="Q155" i="5" s="1"/>
  <c r="G154" i="5"/>
  <c r="N154" i="5" s="1"/>
  <c r="G153" i="5"/>
  <c r="Q153" i="5" s="1"/>
  <c r="Q163" i="5"/>
  <c r="AG361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59" i="2"/>
  <c r="BJ325" i="2"/>
  <c r="BJ320" i="2"/>
  <c r="BJ315" i="2"/>
  <c r="BJ310" i="2"/>
  <c r="BJ295" i="2"/>
  <c r="BJ283" i="2"/>
  <c r="BJ279" i="2"/>
  <c r="BJ254" i="2"/>
  <c r="BJ249" i="2"/>
  <c r="BJ189" i="2"/>
  <c r="BJ175" i="2"/>
  <c r="BJ159" i="2"/>
  <c r="BJ149" i="2"/>
  <c r="BJ139" i="2"/>
  <c r="BJ116" i="2"/>
  <c r="BJ98" i="2"/>
  <c r="BJ81" i="2"/>
  <c r="BJ73" i="2"/>
  <c r="BJ52" i="2"/>
  <c r="BJ26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1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H106" i="6" s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G1645" i="8"/>
  <c r="F1645" i="8"/>
  <c r="E1645" i="8"/>
  <c r="C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698" i="4"/>
  <c r="FN698" i="4"/>
  <c r="FM698" i="4"/>
  <c r="FL698" i="4"/>
  <c r="FK698" i="4"/>
  <c r="FJ698" i="4"/>
  <c r="FI698" i="4"/>
  <c r="FH698" i="4"/>
  <c r="FG698" i="4"/>
  <c r="FF698" i="4"/>
  <c r="FE698" i="4"/>
  <c r="FD698" i="4"/>
  <c r="FC698" i="4"/>
  <c r="FB698" i="4"/>
  <c r="FA698" i="4"/>
  <c r="EZ698" i="4"/>
  <c r="EY698" i="4"/>
  <c r="EX698" i="4"/>
  <c r="EW698" i="4"/>
  <c r="EV698" i="4"/>
  <c r="EU698" i="4"/>
  <c r="ET698" i="4"/>
  <c r="ES698" i="4"/>
  <c r="ER698" i="4"/>
  <c r="EQ698" i="4"/>
  <c r="EP698" i="4"/>
  <c r="EO698" i="4"/>
  <c r="EN698" i="4"/>
  <c r="EM698" i="4"/>
  <c r="EL698" i="4"/>
  <c r="EK698" i="4"/>
  <c r="EJ698" i="4"/>
  <c r="EI698" i="4"/>
  <c r="EH698" i="4"/>
  <c r="EG698" i="4"/>
  <c r="EF698" i="4"/>
  <c r="EE698" i="4"/>
  <c r="ED698" i="4"/>
  <c r="EC698" i="4"/>
  <c r="EB698" i="4"/>
  <c r="EA698" i="4"/>
  <c r="DZ698" i="4"/>
  <c r="DY698" i="4"/>
  <c r="DX698" i="4"/>
  <c r="DW698" i="4"/>
  <c r="DV698" i="4"/>
  <c r="DU698" i="4"/>
  <c r="DT698" i="4"/>
  <c r="DS698" i="4"/>
  <c r="DR698" i="4"/>
  <c r="DQ698" i="4"/>
  <c r="DP698" i="4"/>
  <c r="DO698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CW698" i="4"/>
  <c r="CV698" i="4"/>
  <c r="CU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698" i="4"/>
  <c r="FO694" i="4"/>
  <c r="FN694" i="4"/>
  <c r="FM694" i="4"/>
  <c r="FL694" i="4"/>
  <c r="FK694" i="4"/>
  <c r="FJ694" i="4"/>
  <c r="FI694" i="4"/>
  <c r="FH694" i="4"/>
  <c r="FG694" i="4"/>
  <c r="FF694" i="4"/>
  <c r="FE694" i="4"/>
  <c r="FD694" i="4"/>
  <c r="FC694" i="4"/>
  <c r="FB694" i="4"/>
  <c r="FA694" i="4"/>
  <c r="EZ694" i="4"/>
  <c r="EY694" i="4"/>
  <c r="EX694" i="4"/>
  <c r="EW694" i="4"/>
  <c r="EV694" i="4"/>
  <c r="EU694" i="4"/>
  <c r="ET694" i="4"/>
  <c r="ES694" i="4"/>
  <c r="ER694" i="4"/>
  <c r="EQ694" i="4"/>
  <c r="EP694" i="4"/>
  <c r="EO694" i="4"/>
  <c r="EN694" i="4"/>
  <c r="EM694" i="4"/>
  <c r="EL694" i="4"/>
  <c r="EK694" i="4"/>
  <c r="EJ694" i="4"/>
  <c r="EI694" i="4"/>
  <c r="EH694" i="4"/>
  <c r="EG694" i="4"/>
  <c r="EF694" i="4"/>
  <c r="EE694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O694" i="4"/>
  <c r="DN694" i="4"/>
  <c r="DM694" i="4"/>
  <c r="DL694" i="4"/>
  <c r="DK694" i="4"/>
  <c r="DJ694" i="4"/>
  <c r="DI694" i="4"/>
  <c r="DH694" i="4"/>
  <c r="DG694" i="4"/>
  <c r="DF694" i="4"/>
  <c r="DE694" i="4"/>
  <c r="DD694" i="4"/>
  <c r="DC694" i="4"/>
  <c r="DB694" i="4"/>
  <c r="CW694" i="4"/>
  <c r="CV694" i="4"/>
  <c r="CU694" i="4"/>
  <c r="CT694" i="4"/>
  <c r="CS694" i="4"/>
  <c r="CR694" i="4"/>
  <c r="CQ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694" i="4"/>
  <c r="FO688" i="4"/>
  <c r="FN688" i="4"/>
  <c r="FM688" i="4"/>
  <c r="FL688" i="4"/>
  <c r="FK688" i="4"/>
  <c r="FJ688" i="4"/>
  <c r="FI688" i="4"/>
  <c r="FH688" i="4"/>
  <c r="FG688" i="4"/>
  <c r="FF688" i="4"/>
  <c r="FE688" i="4"/>
  <c r="FD688" i="4"/>
  <c r="FC688" i="4"/>
  <c r="FB688" i="4"/>
  <c r="FA688" i="4"/>
  <c r="EZ688" i="4"/>
  <c r="EY688" i="4"/>
  <c r="EX688" i="4"/>
  <c r="EW688" i="4"/>
  <c r="EV688" i="4"/>
  <c r="EU688" i="4"/>
  <c r="ET688" i="4"/>
  <c r="ES688" i="4"/>
  <c r="ER688" i="4"/>
  <c r="EQ688" i="4"/>
  <c r="EP688" i="4"/>
  <c r="EO688" i="4"/>
  <c r="EN688" i="4"/>
  <c r="EM688" i="4"/>
  <c r="EL688" i="4"/>
  <c r="EK688" i="4"/>
  <c r="EJ688" i="4"/>
  <c r="EI688" i="4"/>
  <c r="EH688" i="4"/>
  <c r="EG688" i="4"/>
  <c r="EF688" i="4"/>
  <c r="EE688" i="4"/>
  <c r="ED688" i="4"/>
  <c r="EC688" i="4"/>
  <c r="EB688" i="4"/>
  <c r="EA688" i="4"/>
  <c r="DZ688" i="4"/>
  <c r="DY688" i="4"/>
  <c r="DX688" i="4"/>
  <c r="DW688" i="4"/>
  <c r="DV688" i="4"/>
  <c r="DU688" i="4"/>
  <c r="DT688" i="4"/>
  <c r="DS688" i="4"/>
  <c r="DR688" i="4"/>
  <c r="DQ688" i="4"/>
  <c r="DP688" i="4"/>
  <c r="DO688" i="4"/>
  <c r="DN688" i="4"/>
  <c r="DM688" i="4"/>
  <c r="DL688" i="4"/>
  <c r="DK688" i="4"/>
  <c r="DJ688" i="4"/>
  <c r="DI688" i="4"/>
  <c r="DH688" i="4"/>
  <c r="DG688" i="4"/>
  <c r="DF688" i="4"/>
  <c r="DE688" i="4"/>
  <c r="DD688" i="4"/>
  <c r="DC688" i="4"/>
  <c r="DB688" i="4"/>
  <c r="CW688" i="4"/>
  <c r="CV688" i="4"/>
  <c r="CU688" i="4"/>
  <c r="CT688" i="4"/>
  <c r="CS688" i="4"/>
  <c r="CR688" i="4"/>
  <c r="CQ688" i="4"/>
  <c r="CP688" i="4"/>
  <c r="CO688" i="4"/>
  <c r="CN688" i="4"/>
  <c r="CM688" i="4"/>
  <c r="CL688" i="4"/>
  <c r="CK688" i="4"/>
  <c r="CJ688" i="4"/>
  <c r="CI688" i="4"/>
  <c r="CH688" i="4"/>
  <c r="CG688" i="4"/>
  <c r="CF688" i="4"/>
  <c r="CE688" i="4"/>
  <c r="CD688" i="4"/>
  <c r="CC688" i="4"/>
  <c r="CB688" i="4"/>
  <c r="CA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688" i="4"/>
  <c r="FO681" i="4"/>
  <c r="FN681" i="4"/>
  <c r="FM681" i="4"/>
  <c r="FL681" i="4"/>
  <c r="FK681" i="4"/>
  <c r="FJ681" i="4"/>
  <c r="FI681" i="4"/>
  <c r="FH681" i="4"/>
  <c r="FG681" i="4"/>
  <c r="FF681" i="4"/>
  <c r="FE681" i="4"/>
  <c r="FD681" i="4"/>
  <c r="FC681" i="4"/>
  <c r="FB681" i="4"/>
  <c r="FA681" i="4"/>
  <c r="EZ681" i="4"/>
  <c r="EY681" i="4"/>
  <c r="EX681" i="4"/>
  <c r="EW681" i="4"/>
  <c r="EV681" i="4"/>
  <c r="EU681" i="4"/>
  <c r="ET681" i="4"/>
  <c r="ES681" i="4"/>
  <c r="ER681" i="4"/>
  <c r="EQ681" i="4"/>
  <c r="EP681" i="4"/>
  <c r="EO681" i="4"/>
  <c r="EN681" i="4"/>
  <c r="EM681" i="4"/>
  <c r="EL681" i="4"/>
  <c r="EK681" i="4"/>
  <c r="EJ681" i="4"/>
  <c r="EI681" i="4"/>
  <c r="EH681" i="4"/>
  <c r="EG681" i="4"/>
  <c r="EF681" i="4"/>
  <c r="EE681" i="4"/>
  <c r="ED681" i="4"/>
  <c r="EC681" i="4"/>
  <c r="EB681" i="4"/>
  <c r="EA681" i="4"/>
  <c r="DZ681" i="4"/>
  <c r="DY681" i="4"/>
  <c r="DX681" i="4"/>
  <c r="DW681" i="4"/>
  <c r="DV681" i="4"/>
  <c r="DU681" i="4"/>
  <c r="DT681" i="4"/>
  <c r="DS681" i="4"/>
  <c r="DR681" i="4"/>
  <c r="DQ681" i="4"/>
  <c r="DP681" i="4"/>
  <c r="DO681" i="4"/>
  <c r="DN681" i="4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CW681" i="4"/>
  <c r="CV681" i="4"/>
  <c r="CU681" i="4"/>
  <c r="CT681" i="4"/>
  <c r="CS681" i="4"/>
  <c r="CR681" i="4"/>
  <c r="CQ681" i="4"/>
  <c r="CP681" i="4"/>
  <c r="CO681" i="4"/>
  <c r="CN681" i="4"/>
  <c r="CM681" i="4"/>
  <c r="CL681" i="4"/>
  <c r="CK681" i="4"/>
  <c r="CJ681" i="4"/>
  <c r="CI681" i="4"/>
  <c r="CH681" i="4"/>
  <c r="CG681" i="4"/>
  <c r="CF681" i="4"/>
  <c r="CE681" i="4"/>
  <c r="CD681" i="4"/>
  <c r="CC681" i="4"/>
  <c r="CB681" i="4"/>
  <c r="CA681" i="4"/>
  <c r="BZ681" i="4"/>
  <c r="BY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681" i="4"/>
  <c r="FP700" i="4"/>
  <c r="FO675" i="4"/>
  <c r="FN675" i="4"/>
  <c r="FM675" i="4"/>
  <c r="FL675" i="4"/>
  <c r="FK675" i="4"/>
  <c r="FJ675" i="4"/>
  <c r="FI675" i="4"/>
  <c r="FH675" i="4"/>
  <c r="FG675" i="4"/>
  <c r="FF675" i="4"/>
  <c r="FE675" i="4"/>
  <c r="FD675" i="4"/>
  <c r="FC675" i="4"/>
  <c r="FB675" i="4"/>
  <c r="FA675" i="4"/>
  <c r="EZ675" i="4"/>
  <c r="EY675" i="4"/>
  <c r="EX675" i="4"/>
  <c r="EW675" i="4"/>
  <c r="EV675" i="4"/>
  <c r="EU675" i="4"/>
  <c r="ET675" i="4"/>
  <c r="ES675" i="4"/>
  <c r="ER675" i="4"/>
  <c r="EQ675" i="4"/>
  <c r="EP675" i="4"/>
  <c r="EO675" i="4"/>
  <c r="EN675" i="4"/>
  <c r="EM675" i="4"/>
  <c r="EL675" i="4"/>
  <c r="EK675" i="4"/>
  <c r="EJ675" i="4"/>
  <c r="EI675" i="4"/>
  <c r="EH675" i="4"/>
  <c r="EG675" i="4"/>
  <c r="EF675" i="4"/>
  <c r="EE675" i="4"/>
  <c r="ED675" i="4"/>
  <c r="EC675" i="4"/>
  <c r="EB675" i="4"/>
  <c r="EA675" i="4"/>
  <c r="DZ675" i="4"/>
  <c r="DY675" i="4"/>
  <c r="DX675" i="4"/>
  <c r="DW675" i="4"/>
  <c r="DV675" i="4"/>
  <c r="DU675" i="4"/>
  <c r="DT675" i="4"/>
  <c r="DS675" i="4"/>
  <c r="DR675" i="4"/>
  <c r="DQ675" i="4"/>
  <c r="DP675" i="4"/>
  <c r="DO675" i="4"/>
  <c r="DN675" i="4"/>
  <c r="DM675" i="4"/>
  <c r="DL675" i="4"/>
  <c r="DK675" i="4"/>
  <c r="DJ675" i="4"/>
  <c r="DI675" i="4"/>
  <c r="DH675" i="4"/>
  <c r="DG675" i="4"/>
  <c r="DF675" i="4"/>
  <c r="DE675" i="4"/>
  <c r="DD675" i="4"/>
  <c r="DC675" i="4"/>
  <c r="DB675" i="4"/>
  <c r="CW675" i="4"/>
  <c r="CV675" i="4"/>
  <c r="CU675" i="4"/>
  <c r="CT675" i="4"/>
  <c r="CS675" i="4"/>
  <c r="CR675" i="4"/>
  <c r="CQ675" i="4"/>
  <c r="CP675" i="4"/>
  <c r="CO675" i="4"/>
  <c r="CN675" i="4"/>
  <c r="CM675" i="4"/>
  <c r="CL675" i="4"/>
  <c r="CK675" i="4"/>
  <c r="CJ675" i="4"/>
  <c r="CI675" i="4"/>
  <c r="CH675" i="4"/>
  <c r="CG675" i="4"/>
  <c r="CF675" i="4"/>
  <c r="CE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U675" i="4"/>
  <c r="T675" i="4"/>
  <c r="S675" i="4"/>
  <c r="R675" i="4"/>
  <c r="Q675" i="4"/>
  <c r="O675" i="4"/>
  <c r="N675" i="4"/>
  <c r="M675" i="4"/>
  <c r="L675" i="4"/>
  <c r="K675" i="4"/>
  <c r="J675" i="4"/>
  <c r="I675" i="4"/>
  <c r="H675" i="4"/>
  <c r="G675" i="4"/>
  <c r="F675" i="4"/>
  <c r="E675" i="4"/>
  <c r="A675" i="4"/>
  <c r="P675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69" i="4" l="1"/>
  <c r="AS669" i="4"/>
  <c r="AT660" i="4"/>
  <c r="AS660" i="4"/>
  <c r="AT655" i="4"/>
  <c r="AS655" i="4"/>
  <c r="AT650" i="4"/>
  <c r="AS650" i="4"/>
  <c r="AT638" i="4"/>
  <c r="AS638" i="4"/>
  <c r="AT572" i="4"/>
  <c r="AS572" i="4"/>
  <c r="AT554" i="4"/>
  <c r="AS554" i="4"/>
  <c r="AT507" i="4"/>
  <c r="AS507" i="4"/>
  <c r="AT479" i="4"/>
  <c r="AS479" i="4"/>
  <c r="AT356" i="4"/>
  <c r="AS356" i="4"/>
  <c r="AT329" i="4"/>
  <c r="AS329" i="4"/>
  <c r="AT256" i="4"/>
  <c r="AS256" i="4"/>
  <c r="AT108" i="4"/>
  <c r="AS108" i="4"/>
  <c r="AT68" i="4"/>
  <c r="AS68" i="4"/>
  <c r="AF669" i="4"/>
  <c r="AF660" i="4"/>
  <c r="AF655" i="4"/>
  <c r="AF650" i="4"/>
  <c r="AF638" i="4"/>
  <c r="AF572" i="4"/>
  <c r="AF554" i="4"/>
  <c r="AF507" i="4"/>
  <c r="AF479" i="4"/>
  <c r="AF356" i="4"/>
  <c r="AF329" i="4"/>
  <c r="AF256" i="4"/>
  <c r="AF108" i="4"/>
  <c r="AF68" i="4"/>
  <c r="AD669" i="4"/>
  <c r="AD660" i="4"/>
  <c r="AD655" i="4"/>
  <c r="AD650" i="4"/>
  <c r="AD638" i="4"/>
  <c r="AD572" i="4"/>
  <c r="AD554" i="4"/>
  <c r="AD507" i="4"/>
  <c r="AD479" i="4"/>
  <c r="AD356" i="4"/>
  <c r="AD329" i="4"/>
  <c r="AD256" i="4"/>
  <c r="AD108" i="4"/>
  <c r="AD68" i="4"/>
  <c r="AA669" i="4"/>
  <c r="AA660" i="4"/>
  <c r="AA655" i="4"/>
  <c r="AA650" i="4"/>
  <c r="AA638" i="4"/>
  <c r="AA572" i="4"/>
  <c r="AA554" i="4"/>
  <c r="AA507" i="4"/>
  <c r="AA479" i="4"/>
  <c r="AA356" i="4"/>
  <c r="AA329" i="4"/>
  <c r="AA256" i="4"/>
  <c r="AA108" i="4"/>
  <c r="AA68" i="4"/>
  <c r="CI669" i="4"/>
  <c r="CI660" i="4"/>
  <c r="CI655" i="4"/>
  <c r="CI650" i="4"/>
  <c r="CI638" i="4"/>
  <c r="CI572" i="4"/>
  <c r="CI554" i="4"/>
  <c r="CI507" i="4"/>
  <c r="CI479" i="4"/>
  <c r="CI356" i="4"/>
  <c r="CI329" i="4"/>
  <c r="CI256" i="4"/>
  <c r="CI108" i="4"/>
  <c r="CI68" i="4"/>
  <c r="CO669" i="4"/>
  <c r="CO660" i="4"/>
  <c r="CO655" i="4"/>
  <c r="CO650" i="4"/>
  <c r="CO638" i="4"/>
  <c r="CO572" i="4"/>
  <c r="CO554" i="4"/>
  <c r="CO507" i="4"/>
  <c r="CO479" i="4"/>
  <c r="CO356" i="4"/>
  <c r="CO329" i="4"/>
  <c r="CO256" i="4"/>
  <c r="CO108" i="4"/>
  <c r="CO68" i="4"/>
  <c r="CO700" i="4" l="1"/>
  <c r="AS700" i="4"/>
  <c r="AT700" i="4"/>
  <c r="AD700" i="4"/>
  <c r="AA700" i="4"/>
  <c r="AF700" i="4"/>
  <c r="CI700" i="4"/>
  <c r="D5" i="20" l="1"/>
  <c r="O571" i="4"/>
  <c r="O703" i="4" l="1"/>
  <c r="E703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59" i="2"/>
  <c r="EN325" i="2"/>
  <c r="EN320" i="2"/>
  <c r="EN315" i="2"/>
  <c r="EN310" i="2"/>
  <c r="EN295" i="2"/>
  <c r="EN283" i="2"/>
  <c r="EN279" i="2"/>
  <c r="EN254" i="2"/>
  <c r="EN249" i="2"/>
  <c r="EN189" i="2"/>
  <c r="EN175" i="2"/>
  <c r="EN159" i="2"/>
  <c r="EN149" i="2"/>
  <c r="EN139" i="2"/>
  <c r="EN116" i="2"/>
  <c r="EN98" i="2"/>
  <c r="EN81" i="2"/>
  <c r="EN73" i="2"/>
  <c r="EN52" i="2"/>
  <c r="EN26" i="2"/>
  <c r="ER359" i="2"/>
  <c r="EQ359" i="2"/>
  <c r="ER325" i="2"/>
  <c r="EQ325" i="2"/>
  <c r="ER320" i="2"/>
  <c r="EQ320" i="2"/>
  <c r="ER315" i="2"/>
  <c r="EQ315" i="2"/>
  <c r="ER310" i="2"/>
  <c r="EQ310" i="2"/>
  <c r="ER295" i="2"/>
  <c r="EQ295" i="2"/>
  <c r="ER283" i="2"/>
  <c r="EQ283" i="2"/>
  <c r="ER279" i="2"/>
  <c r="EQ279" i="2"/>
  <c r="ER254" i="2"/>
  <c r="EQ254" i="2"/>
  <c r="ER249" i="2"/>
  <c r="EQ249" i="2"/>
  <c r="ER189" i="2"/>
  <c r="EQ189" i="2"/>
  <c r="ER175" i="2"/>
  <c r="EQ175" i="2"/>
  <c r="ER159" i="2"/>
  <c r="EQ159" i="2"/>
  <c r="ER149" i="2"/>
  <c r="EQ149" i="2"/>
  <c r="ER139" i="2"/>
  <c r="EQ139" i="2"/>
  <c r="ER116" i="2"/>
  <c r="EQ116" i="2"/>
  <c r="ER98" i="2"/>
  <c r="EQ98" i="2"/>
  <c r="ER81" i="2"/>
  <c r="EQ81" i="2"/>
  <c r="ER73" i="2"/>
  <c r="EQ73" i="2"/>
  <c r="ER52" i="2"/>
  <c r="EQ52" i="2"/>
  <c r="ER26" i="2"/>
  <c r="EQ26" i="2"/>
  <c r="EA359" i="2"/>
  <c r="EA325" i="2"/>
  <c r="EA320" i="2"/>
  <c r="EA315" i="2"/>
  <c r="EA310" i="2"/>
  <c r="EA295" i="2"/>
  <c r="EA283" i="2"/>
  <c r="EA279" i="2"/>
  <c r="EA254" i="2"/>
  <c r="EA249" i="2"/>
  <c r="EA189" i="2"/>
  <c r="EA175" i="2"/>
  <c r="EA159" i="2"/>
  <c r="EA149" i="2"/>
  <c r="EA139" i="2"/>
  <c r="EA116" i="2"/>
  <c r="EA98" i="2"/>
  <c r="EA81" i="2"/>
  <c r="EA73" i="2"/>
  <c r="EA52" i="2"/>
  <c r="EA26" i="2"/>
  <c r="DW359" i="2"/>
  <c r="DV359" i="2"/>
  <c r="DW325" i="2"/>
  <c r="DV325" i="2"/>
  <c r="DW320" i="2"/>
  <c r="DV320" i="2"/>
  <c r="DW315" i="2"/>
  <c r="DV315" i="2"/>
  <c r="DW310" i="2"/>
  <c r="DV310" i="2"/>
  <c r="DW295" i="2"/>
  <c r="DV295" i="2"/>
  <c r="DW283" i="2"/>
  <c r="DV283" i="2"/>
  <c r="DW279" i="2"/>
  <c r="DV279" i="2"/>
  <c r="DW254" i="2"/>
  <c r="DV254" i="2"/>
  <c r="DW249" i="2"/>
  <c r="DV249" i="2"/>
  <c r="DW189" i="2"/>
  <c r="DV189" i="2"/>
  <c r="DW175" i="2"/>
  <c r="DV175" i="2"/>
  <c r="DW159" i="2"/>
  <c r="DV159" i="2"/>
  <c r="DW149" i="2"/>
  <c r="DV149" i="2"/>
  <c r="DW139" i="2"/>
  <c r="DV139" i="2"/>
  <c r="DW116" i="2"/>
  <c r="DV116" i="2"/>
  <c r="DW98" i="2"/>
  <c r="DV98" i="2"/>
  <c r="DW81" i="2"/>
  <c r="DV81" i="2"/>
  <c r="DW73" i="2"/>
  <c r="DV73" i="2"/>
  <c r="DW52" i="2"/>
  <c r="DV52" i="2"/>
  <c r="DW26" i="2"/>
  <c r="DV26" i="2"/>
  <c r="EX359" i="2"/>
  <c r="EX325" i="2"/>
  <c r="EX320" i="2"/>
  <c r="EX315" i="2"/>
  <c r="EX310" i="2"/>
  <c r="EX295" i="2"/>
  <c r="EX283" i="2"/>
  <c r="EX279" i="2"/>
  <c r="EX254" i="2"/>
  <c r="EX249" i="2"/>
  <c r="EX189" i="2"/>
  <c r="EX175" i="2"/>
  <c r="EX159" i="2"/>
  <c r="EX149" i="2"/>
  <c r="EX139" i="2"/>
  <c r="EX116" i="2"/>
  <c r="EX98" i="2"/>
  <c r="EX81" i="2"/>
  <c r="EX73" i="2"/>
  <c r="EX52" i="2"/>
  <c r="EX26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1" i="2"/>
  <c r="E42" i="16" s="1"/>
  <c r="G94" i="15"/>
  <c r="DW361" i="2"/>
  <c r="G33" i="15" s="1"/>
  <c r="H33" i="15" s="1"/>
  <c r="DV361" i="2"/>
  <c r="G34" i="15" s="1"/>
  <c r="H34" i="15" s="1"/>
  <c r="CW507" i="29"/>
  <c r="AB510" i="29"/>
  <c r="AB511" i="29" s="1"/>
  <c r="BV510" i="29"/>
  <c r="EQ361" i="2"/>
  <c r="DA507" i="29"/>
  <c r="G86" i="15" s="1"/>
  <c r="EA361" i="2"/>
  <c r="E12" i="16" s="1"/>
  <c r="EX361" i="2"/>
  <c r="EN361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5" i="2" l="1"/>
  <c r="CF320" i="2"/>
  <c r="CF310" i="2"/>
  <c r="CG295" i="2"/>
  <c r="CF295" i="2"/>
  <c r="CF254" i="2"/>
  <c r="CF249" i="2"/>
  <c r="CF175" i="2"/>
  <c r="CF149" i="2"/>
  <c r="CG139" i="2"/>
  <c r="CF116" i="2"/>
  <c r="CF73" i="2"/>
  <c r="CG73" i="2"/>
  <c r="CG359" i="2"/>
  <c r="CG283" i="2"/>
  <c r="CG159" i="2"/>
  <c r="CG98" i="2"/>
  <c r="CF359" i="2"/>
  <c r="CF26" i="2"/>
  <c r="CG189" i="2" l="1"/>
  <c r="CF81" i="2"/>
  <c r="CF98" i="2"/>
  <c r="CF189" i="2"/>
  <c r="CG315" i="2"/>
  <c r="CG175" i="2"/>
  <c r="CG249" i="2"/>
  <c r="CG320" i="2"/>
  <c r="CF139" i="2"/>
  <c r="CG279" i="2"/>
  <c r="CG310" i="2"/>
  <c r="CF325" i="2"/>
  <c r="CF315" i="2"/>
  <c r="CF283" i="2"/>
  <c r="CF279" i="2"/>
  <c r="CG254" i="2"/>
  <c r="CF159" i="2"/>
  <c r="CG149" i="2"/>
  <c r="CG116" i="2"/>
  <c r="CG81" i="2"/>
  <c r="CF52" i="2"/>
  <c r="CG52" i="2"/>
  <c r="CG26" i="2"/>
  <c r="CF361" i="2" l="1"/>
  <c r="CG361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59" i="2"/>
  <c r="FC325" i="2"/>
  <c r="FC320" i="2"/>
  <c r="FC315" i="2"/>
  <c r="FC310" i="2"/>
  <c r="FC295" i="2"/>
  <c r="FC283" i="2"/>
  <c r="FC279" i="2"/>
  <c r="FC254" i="2"/>
  <c r="FC249" i="2"/>
  <c r="FC189" i="2"/>
  <c r="FC175" i="2"/>
  <c r="FC159" i="2"/>
  <c r="FC149" i="2"/>
  <c r="FC139" i="2"/>
  <c r="FC116" i="2"/>
  <c r="FC98" i="2"/>
  <c r="FC81" i="2"/>
  <c r="FC73" i="2"/>
  <c r="FC52" i="2"/>
  <c r="FC26" i="2"/>
  <c r="FD359" i="2"/>
  <c r="FD325" i="2"/>
  <c r="FD320" i="2"/>
  <c r="FD315" i="2"/>
  <c r="FD310" i="2"/>
  <c r="FD295" i="2"/>
  <c r="FD283" i="2"/>
  <c r="FD279" i="2"/>
  <c r="FD254" i="2"/>
  <c r="FD249" i="2"/>
  <c r="FD189" i="2"/>
  <c r="FD175" i="2"/>
  <c r="FD159" i="2"/>
  <c r="FD149" i="2"/>
  <c r="FD139" i="2"/>
  <c r="FD116" i="2"/>
  <c r="FD98" i="2"/>
  <c r="FD81" i="2"/>
  <c r="FD73" i="2"/>
  <c r="FD52" i="2"/>
  <c r="FD26" i="2"/>
  <c r="EG359" i="2"/>
  <c r="EG325" i="2"/>
  <c r="EG320" i="2"/>
  <c r="EG315" i="2"/>
  <c r="EG310" i="2"/>
  <c r="EG295" i="2"/>
  <c r="EG283" i="2"/>
  <c r="EG279" i="2"/>
  <c r="EG254" i="2"/>
  <c r="EG249" i="2"/>
  <c r="EG189" i="2"/>
  <c r="EG175" i="2"/>
  <c r="EG159" i="2"/>
  <c r="EG149" i="2"/>
  <c r="EG139" i="2"/>
  <c r="EG116" i="2"/>
  <c r="EG98" i="2"/>
  <c r="EG81" i="2"/>
  <c r="EG73" i="2"/>
  <c r="EG52" i="2"/>
  <c r="EG26" i="2"/>
  <c r="FC361" i="2" l="1"/>
  <c r="G17" i="15" s="1"/>
  <c r="H17" i="15" s="1"/>
  <c r="FD361" i="2"/>
  <c r="H22" i="15" s="1"/>
  <c r="EG361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69" i="4"/>
  <c r="FU109" i="4"/>
  <c r="FU257" i="4"/>
  <c r="FU330" i="4"/>
  <c r="FU357" i="4"/>
  <c r="FU480" i="4"/>
  <c r="FU508" i="4"/>
  <c r="FU555" i="4"/>
  <c r="FU573" i="4"/>
  <c r="FU639" i="4"/>
  <c r="FU651" i="4"/>
  <c r="CJ669" i="4" l="1"/>
  <c r="CJ660" i="4"/>
  <c r="CJ655" i="4"/>
  <c r="CJ650" i="4"/>
  <c r="CJ638" i="4"/>
  <c r="CJ572" i="4"/>
  <c r="CJ554" i="4"/>
  <c r="CJ507" i="4"/>
  <c r="CJ479" i="4"/>
  <c r="CJ356" i="4"/>
  <c r="CJ329" i="4"/>
  <c r="CJ256" i="4"/>
  <c r="CJ108" i="4"/>
  <c r="CJ68" i="4"/>
  <c r="CK669" i="4"/>
  <c r="CK660" i="4"/>
  <c r="CK655" i="4"/>
  <c r="CK650" i="4"/>
  <c r="CK638" i="4"/>
  <c r="CK572" i="4"/>
  <c r="CK554" i="4"/>
  <c r="CK507" i="4"/>
  <c r="CK479" i="4"/>
  <c r="CK356" i="4"/>
  <c r="CK329" i="4"/>
  <c r="CK256" i="4"/>
  <c r="CK108" i="4"/>
  <c r="CK68" i="4"/>
  <c r="CH650" i="4"/>
  <c r="CF638" i="4"/>
  <c r="CF554" i="4"/>
  <c r="CF507" i="4"/>
  <c r="CH669" i="4"/>
  <c r="CH660" i="4"/>
  <c r="CH655" i="4"/>
  <c r="CH638" i="4"/>
  <c r="CH572" i="4"/>
  <c r="CH554" i="4"/>
  <c r="CH507" i="4"/>
  <c r="CH479" i="4"/>
  <c r="CH356" i="4"/>
  <c r="CH329" i="4"/>
  <c r="CH256" i="4"/>
  <c r="CH68" i="4"/>
  <c r="CF660" i="4"/>
  <c r="CF655" i="4"/>
  <c r="CF650" i="4"/>
  <c r="CF572" i="4"/>
  <c r="CF256" i="4"/>
  <c r="CF108" i="4"/>
  <c r="H247" i="1"/>
  <c r="G247" i="1"/>
  <c r="F247" i="1"/>
  <c r="CJ700" i="4" l="1"/>
  <c r="CK700" i="4"/>
  <c r="CF479" i="4"/>
  <c r="CH108" i="4"/>
  <c r="CH700" i="4" s="1"/>
  <c r="CF356" i="4"/>
  <c r="CF329" i="4"/>
  <c r="CF669" i="4"/>
  <c r="CF68" i="4"/>
  <c r="CF700" i="4" l="1"/>
  <c r="CU669" i="4" l="1"/>
  <c r="CU660" i="4"/>
  <c r="CU655" i="4"/>
  <c r="CU650" i="4"/>
  <c r="CU638" i="4"/>
  <c r="CU572" i="4"/>
  <c r="CU554" i="4"/>
  <c r="CU507" i="4"/>
  <c r="CU479" i="4"/>
  <c r="CU356" i="4"/>
  <c r="CU329" i="4"/>
  <c r="CU256" i="4"/>
  <c r="CU108" i="4"/>
  <c r="CU68" i="4"/>
  <c r="CQ669" i="4"/>
  <c r="CQ660" i="4"/>
  <c r="CQ655" i="4"/>
  <c r="CQ650" i="4"/>
  <c r="CQ638" i="4"/>
  <c r="CQ572" i="4"/>
  <c r="CQ554" i="4"/>
  <c r="CQ507" i="4"/>
  <c r="CQ479" i="4"/>
  <c r="CQ356" i="4"/>
  <c r="CQ329" i="4"/>
  <c r="CQ256" i="4"/>
  <c r="CQ108" i="4"/>
  <c r="CQ68" i="4"/>
  <c r="CG669" i="4"/>
  <c r="CG660" i="4"/>
  <c r="CG655" i="4"/>
  <c r="CG650" i="4"/>
  <c r="CG638" i="4"/>
  <c r="CG572" i="4"/>
  <c r="CG554" i="4"/>
  <c r="CG507" i="4"/>
  <c r="CG479" i="4"/>
  <c r="CG356" i="4"/>
  <c r="CG329" i="4"/>
  <c r="CG256" i="4"/>
  <c r="CG108" i="4"/>
  <c r="CG68" i="4"/>
  <c r="CE669" i="4"/>
  <c r="CE660" i="4"/>
  <c r="CE655" i="4"/>
  <c r="CE650" i="4"/>
  <c r="CE638" i="4"/>
  <c r="CE572" i="4"/>
  <c r="CE554" i="4"/>
  <c r="CE507" i="4"/>
  <c r="CE479" i="4"/>
  <c r="CE356" i="4"/>
  <c r="CE329" i="4"/>
  <c r="CE256" i="4"/>
  <c r="CE108" i="4"/>
  <c r="CE68" i="4"/>
  <c r="CD669" i="4"/>
  <c r="CD660" i="4"/>
  <c r="CD655" i="4"/>
  <c r="CD650" i="4"/>
  <c r="CD638" i="4"/>
  <c r="CD572" i="4"/>
  <c r="CD554" i="4"/>
  <c r="CD507" i="4"/>
  <c r="CD479" i="4"/>
  <c r="CD356" i="4"/>
  <c r="CD329" i="4"/>
  <c r="CD256" i="4"/>
  <c r="CD108" i="4"/>
  <c r="CD68" i="4"/>
  <c r="CG700" i="4" l="1"/>
  <c r="CU700" i="4"/>
  <c r="CE700" i="4"/>
  <c r="CQ700" i="4"/>
  <c r="CD700" i="4"/>
  <c r="AZ669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59" i="2"/>
  <c r="EH325" i="2"/>
  <c r="EH320" i="2"/>
  <c r="EH315" i="2"/>
  <c r="EH310" i="2"/>
  <c r="EH295" i="2"/>
  <c r="EH283" i="2"/>
  <c r="EH279" i="2"/>
  <c r="EH254" i="2"/>
  <c r="EH249" i="2"/>
  <c r="EH189" i="2"/>
  <c r="EH175" i="2"/>
  <c r="EH159" i="2"/>
  <c r="EH149" i="2"/>
  <c r="EH139" i="2"/>
  <c r="EH116" i="2"/>
  <c r="EH98" i="2"/>
  <c r="EH81" i="2"/>
  <c r="EH73" i="2"/>
  <c r="EH52" i="2"/>
  <c r="EH26" i="2"/>
  <c r="AK669" i="4"/>
  <c r="AK660" i="4"/>
  <c r="AK655" i="4"/>
  <c r="AK650" i="4"/>
  <c r="AK638" i="4"/>
  <c r="AK572" i="4"/>
  <c r="AK554" i="4"/>
  <c r="AK507" i="4"/>
  <c r="AK479" i="4"/>
  <c r="AK356" i="4"/>
  <c r="AK329" i="4"/>
  <c r="AK256" i="4"/>
  <c r="AK108" i="4"/>
  <c r="AK68" i="4"/>
  <c r="AL669" i="4"/>
  <c r="AL660" i="4"/>
  <c r="AL655" i="4"/>
  <c r="AL650" i="4"/>
  <c r="AL638" i="4"/>
  <c r="AL572" i="4"/>
  <c r="AL554" i="4"/>
  <c r="AL507" i="4"/>
  <c r="AL479" i="4"/>
  <c r="AL356" i="4"/>
  <c r="AL329" i="4"/>
  <c r="AL256" i="4"/>
  <c r="AL108" i="4"/>
  <c r="AL68" i="4"/>
  <c r="Y669" i="4"/>
  <c r="Y660" i="4"/>
  <c r="Y655" i="4"/>
  <c r="Y650" i="4"/>
  <c r="Y638" i="4"/>
  <c r="Y572" i="4"/>
  <c r="Y554" i="4"/>
  <c r="Y507" i="4"/>
  <c r="Y479" i="4"/>
  <c r="Y356" i="4"/>
  <c r="Y329" i="4"/>
  <c r="Y256" i="4"/>
  <c r="Y108" i="4"/>
  <c r="Y68" i="4"/>
  <c r="L1974" i="8" l="1"/>
  <c r="P1974" i="8" s="1"/>
  <c r="L2125" i="8"/>
  <c r="P2125" i="8" s="1"/>
  <c r="C2175" i="8"/>
  <c r="H2178" i="8"/>
  <c r="H2177" i="8"/>
  <c r="H2004" i="8"/>
  <c r="N2004" i="8" s="1"/>
  <c r="H2007" i="8"/>
  <c r="AK700" i="4"/>
  <c r="AL700" i="4"/>
  <c r="N276" i="15"/>
  <c r="EH361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0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68" i="4"/>
  <c r="EV669" i="4"/>
  <c r="EW669" i="4"/>
  <c r="EX669" i="4"/>
  <c r="EY669" i="4"/>
  <c r="EZ669" i="4"/>
  <c r="FA669" i="4"/>
  <c r="FB669" i="4"/>
  <c r="FC669" i="4"/>
  <c r="FD669" i="4"/>
  <c r="FE669" i="4"/>
  <c r="FF669" i="4"/>
  <c r="FG669" i="4"/>
  <c r="FH669" i="4"/>
  <c r="FI669" i="4"/>
  <c r="FJ669" i="4"/>
  <c r="FK669" i="4"/>
  <c r="FL669" i="4"/>
  <c r="DF669" i="4"/>
  <c r="FM669" i="4"/>
  <c r="FN669" i="4"/>
  <c r="FO669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DF650" i="4"/>
  <c r="FM650" i="4"/>
  <c r="FN650" i="4"/>
  <c r="FO650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DF638" i="4"/>
  <c r="FM638" i="4"/>
  <c r="FN638" i="4"/>
  <c r="FO638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DF572" i="4"/>
  <c r="FM572" i="4"/>
  <c r="FN572" i="4"/>
  <c r="FO572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DF554" i="4"/>
  <c r="FM554" i="4"/>
  <c r="FN554" i="4"/>
  <c r="FO554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DF507" i="4"/>
  <c r="FM507" i="4"/>
  <c r="FN507" i="4"/>
  <c r="FO507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DF479" i="4"/>
  <c r="FM479" i="4"/>
  <c r="FN479" i="4"/>
  <c r="FO479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DF356" i="4"/>
  <c r="FM356" i="4"/>
  <c r="FN356" i="4"/>
  <c r="FO356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DF329" i="4"/>
  <c r="FM329" i="4"/>
  <c r="FN329" i="4"/>
  <c r="FO329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DF256" i="4"/>
  <c r="FM256" i="4"/>
  <c r="FN256" i="4"/>
  <c r="FO256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DF108" i="4"/>
  <c r="FM108" i="4"/>
  <c r="FN108" i="4"/>
  <c r="FO108" i="4"/>
  <c r="BV669" i="4"/>
  <c r="BV660" i="4"/>
  <c r="BV655" i="4"/>
  <c r="BV650" i="4"/>
  <c r="BV638" i="4"/>
  <c r="BV572" i="4"/>
  <c r="BV554" i="4"/>
  <c r="BV507" i="4"/>
  <c r="BV479" i="4"/>
  <c r="BV356" i="4"/>
  <c r="BV329" i="4"/>
  <c r="BV256" i="4"/>
  <c r="BV108" i="4"/>
  <c r="B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DF68" i="4"/>
  <c r="FM68" i="4"/>
  <c r="FN68" i="4"/>
  <c r="FO68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0" i="4"/>
  <c r="FB700" i="4"/>
  <c r="EX700" i="4"/>
  <c r="FM700" i="4"/>
  <c r="FF700" i="4"/>
  <c r="FO700" i="4"/>
  <c r="FH700" i="4"/>
  <c r="G930" i="5" s="1"/>
  <c r="FD700" i="4"/>
  <c r="EZ700" i="4"/>
  <c r="FL700" i="4"/>
  <c r="FN700" i="4"/>
  <c r="G926" i="5" s="1"/>
  <c r="FK700" i="4"/>
  <c r="FG700" i="4"/>
  <c r="G57" i="16" s="1"/>
  <c r="FC700" i="4"/>
  <c r="EY700" i="4"/>
  <c r="DF700" i="4"/>
  <c r="FI700" i="4"/>
  <c r="FE700" i="4"/>
  <c r="FA700" i="4"/>
  <c r="BV700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69" i="4"/>
  <c r="ET669" i="4"/>
  <c r="ES669" i="4"/>
  <c r="ER669" i="4"/>
  <c r="EQ669" i="4"/>
  <c r="EP669" i="4"/>
  <c r="EO669" i="4"/>
  <c r="EN669" i="4"/>
  <c r="EM669" i="4"/>
  <c r="EL669" i="4"/>
  <c r="EK669" i="4"/>
  <c r="EJ669" i="4"/>
  <c r="EI669" i="4"/>
  <c r="EH669" i="4"/>
  <c r="EG669" i="4"/>
  <c r="EF669" i="4"/>
  <c r="EE669" i="4"/>
  <c r="ED669" i="4"/>
  <c r="EC669" i="4"/>
  <c r="EB669" i="4"/>
  <c r="EA669" i="4"/>
  <c r="DZ669" i="4"/>
  <c r="DY669" i="4"/>
  <c r="DX669" i="4"/>
  <c r="DW669" i="4"/>
  <c r="DV669" i="4"/>
  <c r="DU669" i="4"/>
  <c r="DT669" i="4"/>
  <c r="DS669" i="4"/>
  <c r="DR669" i="4"/>
  <c r="DQ669" i="4"/>
  <c r="DP669" i="4"/>
  <c r="DO669" i="4"/>
  <c r="DN669" i="4"/>
  <c r="DM669" i="4"/>
  <c r="DL669" i="4"/>
  <c r="DK669" i="4"/>
  <c r="DJ669" i="4"/>
  <c r="DI669" i="4"/>
  <c r="DH669" i="4"/>
  <c r="DG669" i="4"/>
  <c r="DE669" i="4"/>
  <c r="DD669" i="4"/>
  <c r="DC669" i="4"/>
  <c r="DB669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50" i="4"/>
  <c r="ET650" i="4"/>
  <c r="ES650" i="4"/>
  <c r="ER650" i="4"/>
  <c r="EQ650" i="4"/>
  <c r="EP650" i="4"/>
  <c r="EO650" i="4"/>
  <c r="EN650" i="4"/>
  <c r="EM650" i="4"/>
  <c r="EL650" i="4"/>
  <c r="EK650" i="4"/>
  <c r="EJ650" i="4"/>
  <c r="EI650" i="4"/>
  <c r="EH650" i="4"/>
  <c r="EG650" i="4"/>
  <c r="EF650" i="4"/>
  <c r="EE650" i="4"/>
  <c r="ED650" i="4"/>
  <c r="EC650" i="4"/>
  <c r="EB650" i="4"/>
  <c r="EA650" i="4"/>
  <c r="DZ650" i="4"/>
  <c r="DY650" i="4"/>
  <c r="FU650" i="4" s="1"/>
  <c r="DX650" i="4"/>
  <c r="DW650" i="4"/>
  <c r="DV650" i="4"/>
  <c r="DU650" i="4"/>
  <c r="DT650" i="4"/>
  <c r="DS650" i="4"/>
  <c r="DR650" i="4"/>
  <c r="DQ650" i="4"/>
  <c r="DP650" i="4"/>
  <c r="DO650" i="4"/>
  <c r="DN650" i="4"/>
  <c r="DM650" i="4"/>
  <c r="DL650" i="4"/>
  <c r="DK650" i="4"/>
  <c r="DJ650" i="4"/>
  <c r="DI650" i="4"/>
  <c r="DH650" i="4"/>
  <c r="DG650" i="4"/>
  <c r="DE650" i="4"/>
  <c r="DD650" i="4"/>
  <c r="DC650" i="4"/>
  <c r="DB650" i="4"/>
  <c r="EU638" i="4"/>
  <c r="ET638" i="4"/>
  <c r="ES638" i="4"/>
  <c r="ER638" i="4"/>
  <c r="EQ638" i="4"/>
  <c r="EP638" i="4"/>
  <c r="EO638" i="4"/>
  <c r="EN638" i="4"/>
  <c r="EM638" i="4"/>
  <c r="EL638" i="4"/>
  <c r="EK638" i="4"/>
  <c r="EJ638" i="4"/>
  <c r="EI638" i="4"/>
  <c r="EH638" i="4"/>
  <c r="EG638" i="4"/>
  <c r="EF638" i="4"/>
  <c r="EE638" i="4"/>
  <c r="ED638" i="4"/>
  <c r="EC638" i="4"/>
  <c r="EB638" i="4"/>
  <c r="EA638" i="4"/>
  <c r="DZ638" i="4"/>
  <c r="DY638" i="4"/>
  <c r="FU638" i="4" s="1"/>
  <c r="DX638" i="4"/>
  <c r="DW638" i="4"/>
  <c r="DV638" i="4"/>
  <c r="DU638" i="4"/>
  <c r="DT638" i="4"/>
  <c r="DS638" i="4"/>
  <c r="DR638" i="4"/>
  <c r="DQ638" i="4"/>
  <c r="DP638" i="4"/>
  <c r="DO638" i="4"/>
  <c r="DN638" i="4"/>
  <c r="DM638" i="4"/>
  <c r="DL638" i="4"/>
  <c r="DK638" i="4"/>
  <c r="DJ638" i="4"/>
  <c r="DI638" i="4"/>
  <c r="DH638" i="4"/>
  <c r="DG638" i="4"/>
  <c r="DE638" i="4"/>
  <c r="DD638" i="4"/>
  <c r="DC638" i="4"/>
  <c r="DB638" i="4"/>
  <c r="EU572" i="4"/>
  <c r="ET572" i="4"/>
  <c r="ES572" i="4"/>
  <c r="ER572" i="4"/>
  <c r="EQ572" i="4"/>
  <c r="EP572" i="4"/>
  <c r="EO572" i="4"/>
  <c r="EN572" i="4"/>
  <c r="EM572" i="4"/>
  <c r="EL572" i="4"/>
  <c r="EK572" i="4"/>
  <c r="EJ572" i="4"/>
  <c r="EI572" i="4"/>
  <c r="EH572" i="4"/>
  <c r="EG572" i="4"/>
  <c r="EF572" i="4"/>
  <c r="EE572" i="4"/>
  <c r="ED572" i="4"/>
  <c r="EC572" i="4"/>
  <c r="EB572" i="4"/>
  <c r="EA572" i="4"/>
  <c r="DZ572" i="4"/>
  <c r="DY572" i="4"/>
  <c r="FU572" i="4" s="1"/>
  <c r="DX572" i="4"/>
  <c r="DW572" i="4"/>
  <c r="DV572" i="4"/>
  <c r="DU572" i="4"/>
  <c r="DT572" i="4"/>
  <c r="DS572" i="4"/>
  <c r="DR572" i="4"/>
  <c r="DQ572" i="4"/>
  <c r="DP572" i="4"/>
  <c r="DO572" i="4"/>
  <c r="DN572" i="4"/>
  <c r="DM572" i="4"/>
  <c r="DL572" i="4"/>
  <c r="DK572" i="4"/>
  <c r="DJ572" i="4"/>
  <c r="DI572" i="4"/>
  <c r="DH572" i="4"/>
  <c r="DG572" i="4"/>
  <c r="DE572" i="4"/>
  <c r="DD572" i="4"/>
  <c r="DC572" i="4"/>
  <c r="DB572" i="4"/>
  <c r="EU554" i="4"/>
  <c r="ET554" i="4"/>
  <c r="ES554" i="4"/>
  <c r="ER554" i="4"/>
  <c r="EQ554" i="4"/>
  <c r="EP554" i="4"/>
  <c r="EO554" i="4"/>
  <c r="EN554" i="4"/>
  <c r="EM554" i="4"/>
  <c r="EL554" i="4"/>
  <c r="EK554" i="4"/>
  <c r="EJ554" i="4"/>
  <c r="EI554" i="4"/>
  <c r="EH554" i="4"/>
  <c r="EG554" i="4"/>
  <c r="EF554" i="4"/>
  <c r="EE554" i="4"/>
  <c r="ED554" i="4"/>
  <c r="EC554" i="4"/>
  <c r="EB554" i="4"/>
  <c r="EA554" i="4"/>
  <c r="DZ554" i="4"/>
  <c r="DY554" i="4"/>
  <c r="FU554" i="4" s="1"/>
  <c r="DX554" i="4"/>
  <c r="DW554" i="4"/>
  <c r="DV554" i="4"/>
  <c r="DU554" i="4"/>
  <c r="DT554" i="4"/>
  <c r="DS554" i="4"/>
  <c r="DR554" i="4"/>
  <c r="DQ554" i="4"/>
  <c r="DP554" i="4"/>
  <c r="DO554" i="4"/>
  <c r="DN554" i="4"/>
  <c r="DM554" i="4"/>
  <c r="DL554" i="4"/>
  <c r="DJ554" i="4"/>
  <c r="DI554" i="4"/>
  <c r="DH554" i="4"/>
  <c r="DG554" i="4"/>
  <c r="DE554" i="4"/>
  <c r="DD554" i="4"/>
  <c r="DC554" i="4"/>
  <c r="DB554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FU507" i="4" s="1"/>
  <c r="DX507" i="4"/>
  <c r="DW507" i="4"/>
  <c r="DV507" i="4"/>
  <c r="DU507" i="4"/>
  <c r="DT507" i="4"/>
  <c r="DS507" i="4"/>
  <c r="DR507" i="4"/>
  <c r="DQ507" i="4"/>
  <c r="DP507" i="4"/>
  <c r="DO507" i="4"/>
  <c r="DM507" i="4"/>
  <c r="DL507" i="4"/>
  <c r="DK507" i="4"/>
  <c r="DJ507" i="4"/>
  <c r="DI507" i="4"/>
  <c r="DH507" i="4"/>
  <c r="DG507" i="4"/>
  <c r="DE507" i="4"/>
  <c r="DD507" i="4"/>
  <c r="DC507" i="4"/>
  <c r="DB507" i="4"/>
  <c r="ET479" i="4"/>
  <c r="ES479" i="4"/>
  <c r="ER479" i="4"/>
  <c r="EQ479" i="4"/>
  <c r="EP479" i="4"/>
  <c r="EO479" i="4"/>
  <c r="EN479" i="4"/>
  <c r="EM479" i="4"/>
  <c r="EL479" i="4"/>
  <c r="EK479" i="4"/>
  <c r="EJ479" i="4"/>
  <c r="EI479" i="4"/>
  <c r="EH479" i="4"/>
  <c r="EG479" i="4"/>
  <c r="EF479" i="4"/>
  <c r="EE479" i="4"/>
  <c r="ED479" i="4"/>
  <c r="EC479" i="4"/>
  <c r="EB479" i="4"/>
  <c r="EA479" i="4"/>
  <c r="DZ479" i="4"/>
  <c r="DY479" i="4"/>
  <c r="FU479" i="4" s="1"/>
  <c r="DX479" i="4"/>
  <c r="DW479" i="4"/>
  <c r="DV479" i="4"/>
  <c r="DU479" i="4"/>
  <c r="DT479" i="4"/>
  <c r="DS479" i="4"/>
  <c r="DR479" i="4"/>
  <c r="DQ479" i="4"/>
  <c r="DP479" i="4"/>
  <c r="DO479" i="4"/>
  <c r="DN479" i="4"/>
  <c r="DM479" i="4"/>
  <c r="DL479" i="4"/>
  <c r="DK479" i="4"/>
  <c r="DJ479" i="4"/>
  <c r="DI479" i="4"/>
  <c r="DH479" i="4"/>
  <c r="DG479" i="4"/>
  <c r="DE479" i="4"/>
  <c r="DD479" i="4"/>
  <c r="DC479" i="4"/>
  <c r="DB479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FU356" i="4" s="1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E356" i="4"/>
  <c r="DD356" i="4"/>
  <c r="DC356" i="4"/>
  <c r="DB356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FU329" i="4" s="1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E329" i="4"/>
  <c r="DD329" i="4"/>
  <c r="DC329" i="4"/>
  <c r="DB329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FU256" i="4" s="1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E256" i="4"/>
  <c r="DD256" i="4"/>
  <c r="DC256" i="4"/>
  <c r="DB256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FU108" i="4" s="1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E108" i="4"/>
  <c r="DD108" i="4"/>
  <c r="DC108" i="4"/>
  <c r="DB108" i="4"/>
  <c r="EW68" i="4"/>
  <c r="EW700" i="4" s="1"/>
  <c r="EV68" i="4"/>
  <c r="EV700" i="4" s="1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E68" i="4"/>
  <c r="DD68" i="4"/>
  <c r="DC68" i="4"/>
  <c r="DB68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0" i="4"/>
  <c r="DI700" i="4"/>
  <c r="DM700" i="4"/>
  <c r="DQ700" i="4"/>
  <c r="DU700" i="4"/>
  <c r="EC700" i="4"/>
  <c r="EG700" i="4"/>
  <c r="EK700" i="4"/>
  <c r="EO700" i="4"/>
  <c r="ES700" i="4"/>
  <c r="DE700" i="4"/>
  <c r="DV700" i="4"/>
  <c r="EU700" i="4"/>
  <c r="DC700" i="4"/>
  <c r="DH700" i="4"/>
  <c r="DL700" i="4"/>
  <c r="DP700" i="4"/>
  <c r="DT700" i="4"/>
  <c r="DX700" i="4"/>
  <c r="EB700" i="4"/>
  <c r="G31" i="16" s="1"/>
  <c r="EF700" i="4"/>
  <c r="EJ700" i="4"/>
  <c r="EN700" i="4"/>
  <c r="ER700" i="4"/>
  <c r="G41" i="16" s="1"/>
  <c r="DB700" i="4"/>
  <c r="DG700" i="4"/>
  <c r="G14" i="16" s="1"/>
  <c r="DO700" i="4"/>
  <c r="DS700" i="4"/>
  <c r="DW700" i="4"/>
  <c r="EA700" i="4"/>
  <c r="G30" i="16" s="1"/>
  <c r="EE700" i="4"/>
  <c r="EI700" i="4"/>
  <c r="EM700" i="4"/>
  <c r="EQ700" i="4"/>
  <c r="DJ700" i="4"/>
  <c r="FU68" i="4"/>
  <c r="DY700" i="4"/>
  <c r="G28" i="16" s="1"/>
  <c r="DZ700" i="4"/>
  <c r="G29" i="16" s="1"/>
  <c r="ED700" i="4"/>
  <c r="EH700" i="4"/>
  <c r="EL700" i="4"/>
  <c r="G37" i="16" s="1"/>
  <c r="EP700" i="4"/>
  <c r="G40" i="16" s="1"/>
  <c r="ET700" i="4"/>
  <c r="DR700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CW650" i="4"/>
  <c r="CV650" i="4"/>
  <c r="CT650" i="4"/>
  <c r="CS650" i="4"/>
  <c r="CR650" i="4"/>
  <c r="CP650" i="4"/>
  <c r="CN650" i="4"/>
  <c r="CM650" i="4"/>
  <c r="CL650" i="4"/>
  <c r="CC650" i="4"/>
  <c r="CB650" i="4"/>
  <c r="CA650" i="4"/>
  <c r="BZ650" i="4"/>
  <c r="BY650" i="4"/>
  <c r="BX650" i="4"/>
  <c r="BW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R650" i="4"/>
  <c r="AQ650" i="4"/>
  <c r="AP650" i="4"/>
  <c r="AO650" i="4"/>
  <c r="AN650" i="4"/>
  <c r="AM650" i="4"/>
  <c r="AJ650" i="4"/>
  <c r="AI650" i="4"/>
  <c r="AH650" i="4"/>
  <c r="AG650" i="4"/>
  <c r="AE650" i="4"/>
  <c r="AC650" i="4"/>
  <c r="AB650" i="4"/>
  <c r="Z650" i="4"/>
  <c r="X650" i="4"/>
  <c r="W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650" i="4"/>
  <c r="DN507" i="4"/>
  <c r="DN700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68" i="4"/>
  <c r="Z68" i="4"/>
  <c r="AB68" i="4"/>
  <c r="AC68" i="4"/>
  <c r="AE68" i="4"/>
  <c r="AG68" i="4"/>
  <c r="AH68" i="4"/>
  <c r="AI68" i="4"/>
  <c r="AJ68" i="4"/>
  <c r="AM68" i="4"/>
  <c r="AN68" i="4"/>
  <c r="AO68" i="4"/>
  <c r="AP68" i="4"/>
  <c r="AQ68" i="4"/>
  <c r="AR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W68" i="4"/>
  <c r="BX68" i="4"/>
  <c r="BY68" i="4"/>
  <c r="BZ68" i="4"/>
  <c r="CA68" i="4"/>
  <c r="CB68" i="4"/>
  <c r="CC68" i="4"/>
  <c r="CL68" i="4"/>
  <c r="CM68" i="4"/>
  <c r="CN68" i="4"/>
  <c r="CP68" i="4"/>
  <c r="CR68" i="4"/>
  <c r="CS68" i="4"/>
  <c r="CT68" i="4"/>
  <c r="CV68" i="4"/>
  <c r="CW68" i="4"/>
  <c r="W68" i="4"/>
  <c r="F68" i="4"/>
  <c r="G68" i="4"/>
  <c r="H68" i="4"/>
  <c r="I68" i="4"/>
  <c r="J68" i="4"/>
  <c r="K68" i="4"/>
  <c r="L68" i="4"/>
  <c r="M68" i="4"/>
  <c r="N68" i="4"/>
  <c r="O68" i="4"/>
  <c r="Q68" i="4"/>
  <c r="E68" i="4"/>
  <c r="U68" i="4"/>
  <c r="CW572" i="4"/>
  <c r="CV572" i="4"/>
  <c r="CT572" i="4"/>
  <c r="CS572" i="4"/>
  <c r="CR572" i="4"/>
  <c r="CP572" i="4"/>
  <c r="CN572" i="4"/>
  <c r="CM572" i="4"/>
  <c r="CL572" i="4"/>
  <c r="CC572" i="4"/>
  <c r="CB572" i="4"/>
  <c r="CA572" i="4"/>
  <c r="BZ572" i="4"/>
  <c r="BY572" i="4"/>
  <c r="BX572" i="4"/>
  <c r="BW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R572" i="4"/>
  <c r="AQ572" i="4"/>
  <c r="AP572" i="4"/>
  <c r="AO572" i="4"/>
  <c r="AN572" i="4"/>
  <c r="AM572" i="4"/>
  <c r="AJ572" i="4"/>
  <c r="AI572" i="4"/>
  <c r="AH572" i="4"/>
  <c r="AG572" i="4"/>
  <c r="AE572" i="4"/>
  <c r="AC572" i="4"/>
  <c r="AB572" i="4"/>
  <c r="Z572" i="4"/>
  <c r="X572" i="4"/>
  <c r="W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572" i="4"/>
  <c r="CW554" i="4"/>
  <c r="CV554" i="4"/>
  <c r="CT554" i="4"/>
  <c r="CS554" i="4"/>
  <c r="CR554" i="4"/>
  <c r="CP554" i="4"/>
  <c r="CN554" i="4"/>
  <c r="CM554" i="4"/>
  <c r="CL554" i="4"/>
  <c r="CC554" i="4"/>
  <c r="CB554" i="4"/>
  <c r="CA554" i="4"/>
  <c r="BZ554" i="4"/>
  <c r="BY554" i="4"/>
  <c r="BX554" i="4"/>
  <c r="BW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R554" i="4"/>
  <c r="AQ554" i="4"/>
  <c r="AP554" i="4"/>
  <c r="AO554" i="4"/>
  <c r="AN554" i="4"/>
  <c r="AM554" i="4"/>
  <c r="AJ554" i="4"/>
  <c r="AI554" i="4"/>
  <c r="AH554" i="4"/>
  <c r="AG554" i="4"/>
  <c r="AE554" i="4"/>
  <c r="AC554" i="4"/>
  <c r="AB554" i="4"/>
  <c r="Z554" i="4"/>
  <c r="X554" i="4"/>
  <c r="W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554" i="4"/>
  <c r="CW507" i="4"/>
  <c r="CV507" i="4"/>
  <c r="CT507" i="4"/>
  <c r="CS507" i="4"/>
  <c r="CR507" i="4"/>
  <c r="CP507" i="4"/>
  <c r="CN507" i="4"/>
  <c r="CM507" i="4"/>
  <c r="CL507" i="4"/>
  <c r="CC507" i="4"/>
  <c r="CB507" i="4"/>
  <c r="CA507" i="4"/>
  <c r="BZ507" i="4"/>
  <c r="BY507" i="4"/>
  <c r="BX507" i="4"/>
  <c r="BW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R507" i="4"/>
  <c r="AQ507" i="4"/>
  <c r="AP507" i="4"/>
  <c r="AO507" i="4"/>
  <c r="AN507" i="4"/>
  <c r="AM507" i="4"/>
  <c r="AJ507" i="4"/>
  <c r="AI507" i="4"/>
  <c r="AH507" i="4"/>
  <c r="AG507" i="4"/>
  <c r="AE507" i="4"/>
  <c r="AC507" i="4"/>
  <c r="AB507" i="4"/>
  <c r="Z507" i="4"/>
  <c r="X507" i="4"/>
  <c r="W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507" i="4"/>
  <c r="CW479" i="4"/>
  <c r="CV479" i="4"/>
  <c r="CT479" i="4"/>
  <c r="CS479" i="4"/>
  <c r="CR479" i="4"/>
  <c r="CP479" i="4"/>
  <c r="CN479" i="4"/>
  <c r="CM479" i="4"/>
  <c r="CL479" i="4"/>
  <c r="CC479" i="4"/>
  <c r="CB479" i="4"/>
  <c r="CA479" i="4"/>
  <c r="BZ479" i="4"/>
  <c r="BY479" i="4"/>
  <c r="BX479" i="4"/>
  <c r="BW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R479" i="4"/>
  <c r="AQ479" i="4"/>
  <c r="AP479" i="4"/>
  <c r="AO479" i="4"/>
  <c r="AN479" i="4"/>
  <c r="AM479" i="4"/>
  <c r="AJ479" i="4"/>
  <c r="AI479" i="4"/>
  <c r="AH479" i="4"/>
  <c r="AG479" i="4"/>
  <c r="AE479" i="4"/>
  <c r="AC479" i="4"/>
  <c r="AB479" i="4"/>
  <c r="Z479" i="4"/>
  <c r="X479" i="4"/>
  <c r="W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479" i="4"/>
  <c r="CW356" i="4"/>
  <c r="CV356" i="4"/>
  <c r="CT356" i="4"/>
  <c r="CS356" i="4"/>
  <c r="CR356" i="4"/>
  <c r="CP356" i="4"/>
  <c r="CN356" i="4"/>
  <c r="CM356" i="4"/>
  <c r="CL356" i="4"/>
  <c r="CC356" i="4"/>
  <c r="CB356" i="4"/>
  <c r="CA356" i="4"/>
  <c r="BZ356" i="4"/>
  <c r="BY356" i="4"/>
  <c r="BX356" i="4"/>
  <c r="BW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R356" i="4"/>
  <c r="AQ356" i="4"/>
  <c r="AP356" i="4"/>
  <c r="AO356" i="4"/>
  <c r="AN356" i="4"/>
  <c r="AM356" i="4"/>
  <c r="AJ356" i="4"/>
  <c r="AI356" i="4"/>
  <c r="AH356" i="4"/>
  <c r="AG356" i="4"/>
  <c r="AE356" i="4"/>
  <c r="AC356" i="4"/>
  <c r="AB356" i="4"/>
  <c r="Z356" i="4"/>
  <c r="X356" i="4"/>
  <c r="W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356" i="4"/>
  <c r="CW329" i="4"/>
  <c r="CV329" i="4"/>
  <c r="CT329" i="4"/>
  <c r="CS329" i="4"/>
  <c r="CR329" i="4"/>
  <c r="CP329" i="4"/>
  <c r="CN329" i="4"/>
  <c r="CM329" i="4"/>
  <c r="CL329" i="4"/>
  <c r="CC329" i="4"/>
  <c r="CB329" i="4"/>
  <c r="CA329" i="4"/>
  <c r="BZ329" i="4"/>
  <c r="BY329" i="4"/>
  <c r="BX329" i="4"/>
  <c r="BW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R329" i="4"/>
  <c r="AQ329" i="4"/>
  <c r="AP329" i="4"/>
  <c r="AO329" i="4"/>
  <c r="AN329" i="4"/>
  <c r="AM329" i="4"/>
  <c r="AJ329" i="4"/>
  <c r="AI329" i="4"/>
  <c r="AH329" i="4"/>
  <c r="AG329" i="4"/>
  <c r="AE329" i="4"/>
  <c r="AC329" i="4"/>
  <c r="AB329" i="4"/>
  <c r="Z329" i="4"/>
  <c r="X329" i="4"/>
  <c r="W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329" i="4"/>
  <c r="CW256" i="4"/>
  <c r="CV256" i="4"/>
  <c r="CT256" i="4"/>
  <c r="CS256" i="4"/>
  <c r="CR256" i="4"/>
  <c r="CP256" i="4"/>
  <c r="CN256" i="4"/>
  <c r="CM256" i="4"/>
  <c r="CL256" i="4"/>
  <c r="CC256" i="4"/>
  <c r="CB256" i="4"/>
  <c r="CA256" i="4"/>
  <c r="BZ256" i="4"/>
  <c r="BY256" i="4"/>
  <c r="BX256" i="4"/>
  <c r="BW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R256" i="4"/>
  <c r="AQ256" i="4"/>
  <c r="AP256" i="4"/>
  <c r="AO256" i="4"/>
  <c r="AN256" i="4"/>
  <c r="AM256" i="4"/>
  <c r="AJ256" i="4"/>
  <c r="AI256" i="4"/>
  <c r="AH256" i="4"/>
  <c r="AG256" i="4"/>
  <c r="AE256" i="4"/>
  <c r="AC256" i="4"/>
  <c r="AB256" i="4"/>
  <c r="Z256" i="4"/>
  <c r="X256" i="4"/>
  <c r="W256" i="4"/>
  <c r="U256" i="4"/>
  <c r="T256" i="4"/>
  <c r="S256" i="4"/>
  <c r="R256" i="4"/>
  <c r="Q256" i="4"/>
  <c r="P256" i="4"/>
  <c r="O256" i="4"/>
  <c r="N256" i="4"/>
  <c r="L256" i="4"/>
  <c r="K256" i="4"/>
  <c r="J256" i="4"/>
  <c r="I256" i="4"/>
  <c r="H256" i="4"/>
  <c r="G256" i="4"/>
  <c r="F256" i="4"/>
  <c r="E256" i="4"/>
  <c r="A256" i="4"/>
  <c r="CW108" i="4"/>
  <c r="CV108" i="4"/>
  <c r="CT108" i="4"/>
  <c r="CS108" i="4"/>
  <c r="CR108" i="4"/>
  <c r="CP108" i="4"/>
  <c r="CN108" i="4"/>
  <c r="CM108" i="4"/>
  <c r="CL108" i="4"/>
  <c r="CC108" i="4"/>
  <c r="CA108" i="4"/>
  <c r="BZ108" i="4"/>
  <c r="BY108" i="4"/>
  <c r="BX108" i="4"/>
  <c r="BW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R108" i="4"/>
  <c r="AQ108" i="4"/>
  <c r="AP108" i="4"/>
  <c r="AO108" i="4"/>
  <c r="AN108" i="4"/>
  <c r="AM108" i="4"/>
  <c r="AJ108" i="4"/>
  <c r="AI108" i="4"/>
  <c r="AH108" i="4"/>
  <c r="AG108" i="4"/>
  <c r="AE108" i="4"/>
  <c r="AC108" i="4"/>
  <c r="AB108" i="4"/>
  <c r="Z108" i="4"/>
  <c r="X108" i="4"/>
  <c r="W108" i="4"/>
  <c r="U108" i="4"/>
  <c r="T108" i="4"/>
  <c r="S108" i="4"/>
  <c r="R108" i="4"/>
  <c r="Q108" i="4"/>
  <c r="P108" i="4"/>
  <c r="O108" i="4"/>
  <c r="N108" i="4"/>
  <c r="L108" i="4"/>
  <c r="K108" i="4"/>
  <c r="J108" i="4"/>
  <c r="I108" i="4"/>
  <c r="H108" i="4"/>
  <c r="G108" i="4"/>
  <c r="F108" i="4"/>
  <c r="E108" i="4"/>
  <c r="A108" i="4"/>
  <c r="G21" i="16" l="1"/>
  <c r="DK554" i="4"/>
  <c r="DK700" i="4" s="1"/>
  <c r="P68" i="4"/>
  <c r="M108" i="4"/>
  <c r="M256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26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5" i="2" l="1"/>
  <c r="FB325" i="2"/>
  <c r="FA325" i="2"/>
  <c r="EZ325" i="2"/>
  <c r="EY325" i="2"/>
  <c r="EW325" i="2"/>
  <c r="EV325" i="2"/>
  <c r="EU325" i="2"/>
  <c r="ET325" i="2"/>
  <c r="ES325" i="2"/>
  <c r="EI325" i="2"/>
  <c r="EP325" i="2"/>
  <c r="EO325" i="2"/>
  <c r="EM325" i="2"/>
  <c r="EL325" i="2"/>
  <c r="EK325" i="2"/>
  <c r="EJ325" i="2"/>
  <c r="EF325" i="2"/>
  <c r="ED325" i="2"/>
  <c r="EC325" i="2"/>
  <c r="EB325" i="2"/>
  <c r="DZ325" i="2"/>
  <c r="DY325" i="2"/>
  <c r="DX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325" i="2"/>
  <c r="FE320" i="2"/>
  <c r="FB320" i="2"/>
  <c r="FA320" i="2"/>
  <c r="EZ320" i="2"/>
  <c r="EY320" i="2"/>
  <c r="EW320" i="2"/>
  <c r="EV320" i="2"/>
  <c r="EU320" i="2"/>
  <c r="ET320" i="2"/>
  <c r="ES320" i="2"/>
  <c r="EI320" i="2"/>
  <c r="EP320" i="2"/>
  <c r="EO320" i="2"/>
  <c r="EM320" i="2"/>
  <c r="EL320" i="2"/>
  <c r="EK320" i="2"/>
  <c r="EJ320" i="2"/>
  <c r="EF320" i="2"/>
  <c r="ED320" i="2"/>
  <c r="EC320" i="2"/>
  <c r="EB320" i="2"/>
  <c r="DZ320" i="2"/>
  <c r="DY320" i="2"/>
  <c r="DX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A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X315" i="2"/>
  <c r="DY315" i="2"/>
  <c r="DZ315" i="2"/>
  <c r="EB315" i="2"/>
  <c r="EC315" i="2"/>
  <c r="ED315" i="2"/>
  <c r="EF315" i="2"/>
  <c r="EJ315" i="2"/>
  <c r="EK315" i="2"/>
  <c r="EL315" i="2"/>
  <c r="EM315" i="2"/>
  <c r="EO315" i="2"/>
  <c r="EP315" i="2"/>
  <c r="EI315" i="2"/>
  <c r="ES315" i="2"/>
  <c r="ET315" i="2"/>
  <c r="EU315" i="2"/>
  <c r="EV315" i="2"/>
  <c r="EW315" i="2"/>
  <c r="EY315" i="2"/>
  <c r="EZ315" i="2"/>
  <c r="FA315" i="2"/>
  <c r="FB315" i="2"/>
  <c r="FE315" i="2"/>
  <c r="FE310" i="2"/>
  <c r="FB310" i="2"/>
  <c r="FA310" i="2"/>
  <c r="EZ310" i="2"/>
  <c r="EY310" i="2"/>
  <c r="EW310" i="2"/>
  <c r="EV310" i="2"/>
  <c r="EU310" i="2"/>
  <c r="ET310" i="2"/>
  <c r="ES310" i="2"/>
  <c r="EI310" i="2"/>
  <c r="EP310" i="2"/>
  <c r="EO310" i="2"/>
  <c r="EM310" i="2"/>
  <c r="EL310" i="2"/>
  <c r="EK310" i="2"/>
  <c r="EJ310" i="2"/>
  <c r="EF310" i="2"/>
  <c r="ED310" i="2"/>
  <c r="EC310" i="2"/>
  <c r="EB310" i="2"/>
  <c r="DZ310" i="2"/>
  <c r="DY310" i="2"/>
  <c r="DX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A310" i="2"/>
  <c r="FE175" i="2"/>
  <c r="FB175" i="2"/>
  <c r="FA175" i="2"/>
  <c r="EZ175" i="2"/>
  <c r="EY175" i="2"/>
  <c r="EW175" i="2"/>
  <c r="EV175" i="2"/>
  <c r="EU175" i="2"/>
  <c r="ET175" i="2"/>
  <c r="ES175" i="2"/>
  <c r="EI175" i="2"/>
  <c r="EP175" i="2"/>
  <c r="EO175" i="2"/>
  <c r="EM175" i="2"/>
  <c r="EL175" i="2"/>
  <c r="EK175" i="2"/>
  <c r="EJ175" i="2"/>
  <c r="EF175" i="2"/>
  <c r="ED175" i="2"/>
  <c r="EC175" i="2"/>
  <c r="EB175" i="2"/>
  <c r="DZ175" i="2"/>
  <c r="DY175" i="2"/>
  <c r="DX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A175" i="2"/>
  <c r="FE159" i="2"/>
  <c r="FB159" i="2"/>
  <c r="FA159" i="2"/>
  <c r="EZ159" i="2"/>
  <c r="EY159" i="2"/>
  <c r="EW159" i="2"/>
  <c r="EV159" i="2"/>
  <c r="EU159" i="2"/>
  <c r="ET159" i="2"/>
  <c r="ES159" i="2"/>
  <c r="EI159" i="2"/>
  <c r="EP159" i="2"/>
  <c r="EO159" i="2"/>
  <c r="EM159" i="2"/>
  <c r="EL159" i="2"/>
  <c r="EK159" i="2"/>
  <c r="EJ159" i="2"/>
  <c r="EF159" i="2"/>
  <c r="ED159" i="2"/>
  <c r="EC159" i="2"/>
  <c r="EB159" i="2"/>
  <c r="DZ159" i="2"/>
  <c r="DY159" i="2"/>
  <c r="DX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A159" i="2"/>
  <c r="FE295" i="2"/>
  <c r="FB295" i="2"/>
  <c r="FA295" i="2"/>
  <c r="EZ295" i="2"/>
  <c r="EY295" i="2"/>
  <c r="EW295" i="2"/>
  <c r="EV295" i="2"/>
  <c r="EU295" i="2"/>
  <c r="ET295" i="2"/>
  <c r="ES295" i="2"/>
  <c r="EI295" i="2"/>
  <c r="EP295" i="2"/>
  <c r="EO295" i="2"/>
  <c r="EM295" i="2"/>
  <c r="EL295" i="2"/>
  <c r="EK295" i="2"/>
  <c r="EJ295" i="2"/>
  <c r="EF295" i="2"/>
  <c r="ED295" i="2"/>
  <c r="EC295" i="2"/>
  <c r="EB295" i="2"/>
  <c r="DZ295" i="2"/>
  <c r="DY295" i="2"/>
  <c r="DX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Q295" i="2"/>
  <c r="P295" i="2"/>
  <c r="O295" i="2"/>
  <c r="N295" i="2"/>
  <c r="M295" i="2"/>
  <c r="K295" i="2"/>
  <c r="J295" i="2"/>
  <c r="I295" i="2"/>
  <c r="H295" i="2"/>
  <c r="G295" i="2"/>
  <c r="E295" i="2"/>
  <c r="D295" i="2"/>
  <c r="A295" i="2"/>
  <c r="F295" i="2" l="1"/>
  <c r="L295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A283" i="2"/>
  <c r="FE149" i="2"/>
  <c r="FB149" i="2"/>
  <c r="FA149" i="2"/>
  <c r="EZ149" i="2"/>
  <c r="EY149" i="2"/>
  <c r="EW149" i="2"/>
  <c r="EV149" i="2"/>
  <c r="EU149" i="2"/>
  <c r="ET149" i="2"/>
  <c r="ES149" i="2"/>
  <c r="EI149" i="2"/>
  <c r="EP149" i="2"/>
  <c r="EO149" i="2"/>
  <c r="EM149" i="2"/>
  <c r="EL149" i="2"/>
  <c r="EK149" i="2"/>
  <c r="EJ149" i="2"/>
  <c r="EF149" i="2"/>
  <c r="ED149" i="2"/>
  <c r="EC149" i="2"/>
  <c r="EB149" i="2"/>
  <c r="DZ149" i="2"/>
  <c r="DY149" i="2"/>
  <c r="DX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A149" i="2"/>
  <c r="FE139" i="2"/>
  <c r="FB139" i="2"/>
  <c r="FA139" i="2"/>
  <c r="EZ139" i="2"/>
  <c r="EY139" i="2"/>
  <c r="EW139" i="2"/>
  <c r="EV139" i="2"/>
  <c r="EU139" i="2"/>
  <c r="ET139" i="2"/>
  <c r="ES139" i="2"/>
  <c r="EI139" i="2"/>
  <c r="EP139" i="2"/>
  <c r="EO139" i="2"/>
  <c r="EM139" i="2"/>
  <c r="EL139" i="2"/>
  <c r="EK139" i="2"/>
  <c r="EJ139" i="2"/>
  <c r="EF139" i="2"/>
  <c r="ED139" i="2"/>
  <c r="EC139" i="2"/>
  <c r="EB139" i="2"/>
  <c r="DZ139" i="2"/>
  <c r="DY139" i="2"/>
  <c r="DX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A139" i="2"/>
  <c r="FE116" i="2"/>
  <c r="FB116" i="2"/>
  <c r="FA116" i="2"/>
  <c r="EZ116" i="2"/>
  <c r="EY116" i="2"/>
  <c r="EW116" i="2"/>
  <c r="EV116" i="2"/>
  <c r="EU116" i="2"/>
  <c r="ET116" i="2"/>
  <c r="ES116" i="2"/>
  <c r="EI116" i="2"/>
  <c r="EP116" i="2"/>
  <c r="EO116" i="2"/>
  <c r="EM116" i="2"/>
  <c r="EL116" i="2"/>
  <c r="EK116" i="2"/>
  <c r="EJ116" i="2"/>
  <c r="EF116" i="2"/>
  <c r="ED116" i="2"/>
  <c r="EC116" i="2"/>
  <c r="EB116" i="2"/>
  <c r="DZ116" i="2"/>
  <c r="DY116" i="2"/>
  <c r="DX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K116" i="2"/>
  <c r="J116" i="2"/>
  <c r="I116" i="2"/>
  <c r="H116" i="2"/>
  <c r="G116" i="2"/>
  <c r="E116" i="2"/>
  <c r="D116" i="2"/>
  <c r="A116" i="2"/>
  <c r="FE279" i="2"/>
  <c r="FB279" i="2"/>
  <c r="FA279" i="2"/>
  <c r="EZ279" i="2"/>
  <c r="EY279" i="2"/>
  <c r="EW279" i="2"/>
  <c r="EV279" i="2"/>
  <c r="EU279" i="2"/>
  <c r="ET279" i="2"/>
  <c r="ES279" i="2"/>
  <c r="EI279" i="2"/>
  <c r="EP279" i="2"/>
  <c r="EO279" i="2"/>
  <c r="EM279" i="2"/>
  <c r="EL279" i="2"/>
  <c r="EK279" i="2"/>
  <c r="EJ279" i="2"/>
  <c r="EF279" i="2"/>
  <c r="ED279" i="2"/>
  <c r="EC279" i="2"/>
  <c r="EB279" i="2"/>
  <c r="DZ279" i="2"/>
  <c r="DY279" i="2"/>
  <c r="DX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Q279" i="2"/>
  <c r="P279" i="2"/>
  <c r="O279" i="2"/>
  <c r="N279" i="2"/>
  <c r="M279" i="2"/>
  <c r="K279" i="2"/>
  <c r="J279" i="2"/>
  <c r="I279" i="2"/>
  <c r="H279" i="2"/>
  <c r="G279" i="2"/>
  <c r="E279" i="2"/>
  <c r="D279" i="2"/>
  <c r="A279" i="2"/>
  <c r="F279" i="2" l="1"/>
  <c r="F116" i="2"/>
  <c r="L116" i="2"/>
  <c r="L279" i="2"/>
  <c r="FE254" i="2" l="1"/>
  <c r="FB254" i="2"/>
  <c r="FA254" i="2"/>
  <c r="EZ254" i="2"/>
  <c r="EY254" i="2"/>
  <c r="EW254" i="2"/>
  <c r="EV254" i="2"/>
  <c r="EU254" i="2"/>
  <c r="ET254" i="2"/>
  <c r="ES254" i="2"/>
  <c r="EI254" i="2"/>
  <c r="EP254" i="2"/>
  <c r="EO254" i="2"/>
  <c r="EM254" i="2"/>
  <c r="EL254" i="2"/>
  <c r="EK254" i="2"/>
  <c r="EJ254" i="2"/>
  <c r="EF254" i="2"/>
  <c r="ED254" i="2"/>
  <c r="EC254" i="2"/>
  <c r="EB254" i="2"/>
  <c r="DZ254" i="2"/>
  <c r="DY254" i="2"/>
  <c r="DX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A254" i="2"/>
  <c r="FE98" i="2"/>
  <c r="FB98" i="2"/>
  <c r="FA98" i="2"/>
  <c r="EZ98" i="2"/>
  <c r="EY98" i="2"/>
  <c r="EW98" i="2"/>
  <c r="EV98" i="2"/>
  <c r="EU98" i="2"/>
  <c r="ET98" i="2"/>
  <c r="ES98" i="2"/>
  <c r="EI98" i="2"/>
  <c r="EP98" i="2"/>
  <c r="EO98" i="2"/>
  <c r="EM98" i="2"/>
  <c r="EL98" i="2"/>
  <c r="EK98" i="2"/>
  <c r="EJ98" i="2"/>
  <c r="EF98" i="2"/>
  <c r="ED98" i="2"/>
  <c r="EC98" i="2"/>
  <c r="EB98" i="2"/>
  <c r="DZ98" i="2"/>
  <c r="DY98" i="2"/>
  <c r="DX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K98" i="2"/>
  <c r="J98" i="2"/>
  <c r="I98" i="2"/>
  <c r="H98" i="2"/>
  <c r="G98" i="2"/>
  <c r="E98" i="2"/>
  <c r="D98" i="2"/>
  <c r="A98" i="2"/>
  <c r="F98" i="2" l="1"/>
  <c r="L98" i="2"/>
  <c r="FE81" i="2"/>
  <c r="FB81" i="2"/>
  <c r="FA81" i="2"/>
  <c r="EZ81" i="2"/>
  <c r="EY81" i="2"/>
  <c r="EW81" i="2"/>
  <c r="EV81" i="2"/>
  <c r="EU81" i="2"/>
  <c r="ET81" i="2"/>
  <c r="ES81" i="2"/>
  <c r="EI81" i="2"/>
  <c r="EP81" i="2"/>
  <c r="EO81" i="2"/>
  <c r="EM81" i="2"/>
  <c r="EL81" i="2"/>
  <c r="EK81" i="2"/>
  <c r="EJ81" i="2"/>
  <c r="EF81" i="2"/>
  <c r="ED81" i="2"/>
  <c r="EC81" i="2"/>
  <c r="EB81" i="2"/>
  <c r="DZ81" i="2"/>
  <c r="DY81" i="2"/>
  <c r="DX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81" i="2"/>
  <c r="FE249" i="2"/>
  <c r="FB249" i="2"/>
  <c r="FA249" i="2"/>
  <c r="EZ249" i="2"/>
  <c r="EY249" i="2"/>
  <c r="EW249" i="2"/>
  <c r="EV249" i="2"/>
  <c r="EU249" i="2"/>
  <c r="ET249" i="2"/>
  <c r="ES249" i="2"/>
  <c r="EI249" i="2"/>
  <c r="EP249" i="2"/>
  <c r="EO249" i="2"/>
  <c r="EM249" i="2"/>
  <c r="EL249" i="2"/>
  <c r="EK249" i="2"/>
  <c r="EJ249" i="2"/>
  <c r="EF249" i="2"/>
  <c r="ED249" i="2"/>
  <c r="EC249" i="2"/>
  <c r="EB249" i="2"/>
  <c r="DZ249" i="2"/>
  <c r="DY249" i="2"/>
  <c r="DX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A249" i="2"/>
  <c r="A243" i="2"/>
  <c r="FE73" i="2"/>
  <c r="FB73" i="2"/>
  <c r="FA73" i="2"/>
  <c r="EZ73" i="2"/>
  <c r="EY73" i="2"/>
  <c r="EW73" i="2"/>
  <c r="EV73" i="2"/>
  <c r="EU73" i="2"/>
  <c r="ET73" i="2"/>
  <c r="ES73" i="2"/>
  <c r="EI73" i="2"/>
  <c r="EP73" i="2"/>
  <c r="EO73" i="2"/>
  <c r="EM73" i="2"/>
  <c r="EL73" i="2"/>
  <c r="EK73" i="2"/>
  <c r="EJ73" i="2"/>
  <c r="EF73" i="2"/>
  <c r="ED73" i="2"/>
  <c r="EC73" i="2"/>
  <c r="EB73" i="2"/>
  <c r="DZ73" i="2"/>
  <c r="DY73" i="2"/>
  <c r="DX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A73" i="2"/>
  <c r="FE52" i="2"/>
  <c r="FB52" i="2"/>
  <c r="FA52" i="2"/>
  <c r="EZ52" i="2"/>
  <c r="EY52" i="2"/>
  <c r="EW52" i="2"/>
  <c r="EV52" i="2"/>
  <c r="EU52" i="2"/>
  <c r="ET52" i="2"/>
  <c r="ES52" i="2"/>
  <c r="EI52" i="2"/>
  <c r="EP52" i="2"/>
  <c r="EO52" i="2"/>
  <c r="EM52" i="2"/>
  <c r="EL52" i="2"/>
  <c r="EK52" i="2"/>
  <c r="EJ52" i="2"/>
  <c r="EF52" i="2"/>
  <c r="ED52" i="2"/>
  <c r="EC52" i="2"/>
  <c r="EB52" i="2"/>
  <c r="DZ52" i="2"/>
  <c r="DY52" i="2"/>
  <c r="DX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K52" i="2"/>
  <c r="J52" i="2"/>
  <c r="I52" i="2"/>
  <c r="H52" i="2"/>
  <c r="G52" i="2"/>
  <c r="E52" i="2"/>
  <c r="D52" i="2"/>
  <c r="A52" i="2"/>
  <c r="L52" i="2"/>
  <c r="F52" i="2"/>
  <c r="A237" i="2"/>
  <c r="A231" i="2"/>
  <c r="A195" i="2"/>
  <c r="CB359" i="2"/>
  <c r="CB189" i="2"/>
  <c r="CB26" i="2"/>
  <c r="AI359" i="2"/>
  <c r="AI189" i="2"/>
  <c r="AI26" i="2"/>
  <c r="Y404" i="5" l="1"/>
  <c r="AI404" i="5" s="1"/>
  <c r="AI361" i="2"/>
  <c r="CB361" i="2"/>
  <c r="BZ359" i="2"/>
  <c r="BZ189" i="2"/>
  <c r="BZ26" i="2"/>
  <c r="BZ361" i="2" l="1"/>
  <c r="A669" i="4"/>
  <c r="A638" i="4"/>
  <c r="A68" i="4"/>
  <c r="A700" i="4"/>
  <c r="G938" i="5" s="1"/>
  <c r="A26" i="2"/>
  <c r="A189" i="2"/>
  <c r="A359" i="2"/>
  <c r="A361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C2566" i="8" s="1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C1339" i="8" s="1"/>
  <c r="G1339" i="8"/>
  <c r="F1339" i="8"/>
  <c r="E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59" i="2" l="1"/>
  <c r="BS359" i="2"/>
  <c r="BT189" i="2"/>
  <c r="BS189" i="2"/>
  <c r="BT26" i="2"/>
  <c r="BS26" i="2"/>
  <c r="E615" i="5"/>
  <c r="E606" i="5"/>
  <c r="BS361" i="2" l="1"/>
  <c r="BT361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59" i="2"/>
  <c r="EL189" i="2"/>
  <c r="EL26" i="2"/>
  <c r="EZ359" i="2"/>
  <c r="EZ189" i="2"/>
  <c r="EZ26" i="2"/>
  <c r="ES359" i="2"/>
  <c r="ES189" i="2"/>
  <c r="ES26" i="2"/>
  <c r="EI359" i="2"/>
  <c r="EI189" i="2"/>
  <c r="EI26" i="2"/>
  <c r="ED359" i="2"/>
  <c r="ED189" i="2"/>
  <c r="ED26" i="2"/>
  <c r="ED361" i="2" l="1"/>
  <c r="E83" i="16"/>
  <c r="G83" i="16" s="1"/>
  <c r="EZ361" i="2"/>
  <c r="E78" i="16"/>
  <c r="G78" i="16" s="1"/>
  <c r="ES361" i="2"/>
  <c r="G22" i="15" s="1"/>
  <c r="E76" i="16"/>
  <c r="E77" i="16" s="1"/>
  <c r="G77" i="16" s="1"/>
  <c r="EI361" i="2"/>
  <c r="EL361" i="2"/>
  <c r="T359" i="2"/>
  <c r="T189" i="2"/>
  <c r="T26" i="2"/>
  <c r="E21" i="6"/>
  <c r="D21" i="6"/>
  <c r="E20" i="6"/>
  <c r="D20" i="6"/>
  <c r="AK359" i="2"/>
  <c r="AK189" i="2"/>
  <c r="AK26" i="2"/>
  <c r="AP359" i="2"/>
  <c r="AP189" i="2"/>
  <c r="AP26" i="2"/>
  <c r="BD359" i="2"/>
  <c r="BC359" i="2"/>
  <c r="BD189" i="2"/>
  <c r="BC189" i="2"/>
  <c r="BD26" i="2"/>
  <c r="BC26" i="2"/>
  <c r="N22" i="15" l="1"/>
  <c r="E59" i="16"/>
  <c r="G59" i="16" s="1"/>
  <c r="G76" i="16"/>
  <c r="T361" i="2"/>
  <c r="BC361" i="2"/>
  <c r="AK361" i="2"/>
  <c r="BD361" i="2"/>
  <c r="AP361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F6" i="24" s="1"/>
  <c r="S40" i="8"/>
  <c r="T40" i="8" s="1"/>
  <c r="F12" i="24" l="1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95" i="5" l="1"/>
  <c r="O164" i="5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89" i="2" l="1"/>
  <c r="W378" i="5" s="1"/>
  <c r="W380" i="5" l="1"/>
  <c r="AG380" i="5" s="1"/>
  <c r="W381" i="5"/>
  <c r="AG381" i="5" s="1"/>
  <c r="AG378" i="5"/>
  <c r="C3" i="4" l="1"/>
  <c r="C2" i="3"/>
  <c r="C3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8" i="12"/>
  <c r="D18" i="12"/>
  <c r="A18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3" i="13"/>
  <c r="L143" i="13" s="1"/>
  <c r="I131" i="13"/>
  <c r="L131" i="13" s="1"/>
  <c r="I120" i="13"/>
  <c r="L120" i="13" s="1"/>
  <c r="I110" i="13"/>
  <c r="L110" i="13" s="1"/>
  <c r="I67" i="13"/>
  <c r="L67" i="13" s="1"/>
  <c r="I65" i="13"/>
  <c r="L65" i="13" s="1"/>
  <c r="I43" i="13"/>
  <c r="L43" i="13" s="1"/>
  <c r="I33" i="13"/>
  <c r="L33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98" i="13" l="1"/>
  <c r="L98" i="13" s="1"/>
  <c r="I154" i="13"/>
  <c r="L154" i="13" s="1"/>
  <c r="I40" i="13"/>
  <c r="L40" i="13" s="1"/>
  <c r="I100" i="13"/>
  <c r="L100" i="13" s="1"/>
  <c r="I264" i="13"/>
  <c r="L264" i="13" s="1"/>
  <c r="I95" i="13"/>
  <c r="L95" i="13" s="1"/>
  <c r="I109" i="13"/>
  <c r="L109" i="13" s="1"/>
  <c r="I144" i="13"/>
  <c r="L144" i="13" s="1"/>
  <c r="I128" i="13"/>
  <c r="L128" i="13" s="1"/>
  <c r="I44" i="13"/>
  <c r="L44" i="13" s="1"/>
  <c r="I99" i="13"/>
  <c r="L99" i="13" s="1"/>
  <c r="I140" i="13"/>
  <c r="L140" i="13" s="1"/>
  <c r="I73" i="13"/>
  <c r="L73" i="13" s="1"/>
  <c r="I220" i="13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G207" i="13"/>
  <c r="J207" i="13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187" i="13" l="1"/>
  <c r="G235" i="14" s="1"/>
  <c r="G234" i="14" s="1"/>
  <c r="J223" i="13"/>
  <c r="G277" i="14" s="1"/>
  <c r="G276" i="14" s="1"/>
  <c r="J199" i="13"/>
  <c r="G249" i="14" s="1"/>
  <c r="G248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K2192" i="8" l="1"/>
  <c r="O2192" i="8" s="1"/>
  <c r="L2317" i="8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R123" i="5" l="1"/>
  <c r="C118" i="1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59" i="2"/>
  <c r="K189" i="2"/>
  <c r="K26" i="2"/>
  <c r="I359" i="2"/>
  <c r="I189" i="2"/>
  <c r="I26" i="2"/>
  <c r="G686" i="5"/>
  <c r="G680" i="5"/>
  <c r="G660" i="5"/>
  <c r="K361" i="2" l="1"/>
  <c r="I361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AJ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59" i="2"/>
  <c r="DQ359" i="2"/>
  <c r="DP359" i="2"/>
  <c r="DR189" i="2"/>
  <c r="DQ189" i="2"/>
  <c r="DP189" i="2"/>
  <c r="DR26" i="2"/>
  <c r="DQ26" i="2"/>
  <c r="DP26" i="2"/>
  <c r="DO359" i="2"/>
  <c r="DN359" i="2"/>
  <c r="DO189" i="2"/>
  <c r="DN189" i="2"/>
  <c r="DO26" i="2"/>
  <c r="DN26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59" i="2"/>
  <c r="X340" i="5" s="1"/>
  <c r="BI189" i="2"/>
  <c r="W340" i="5" s="1"/>
  <c r="BI26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59" i="2"/>
  <c r="X483" i="5" s="1"/>
  <c r="BO359" i="2"/>
  <c r="X476" i="5" s="1"/>
  <c r="BP189" i="2"/>
  <c r="W483" i="5" s="1"/>
  <c r="BO189" i="2"/>
  <c r="W476" i="5" s="1"/>
  <c r="BP26" i="2"/>
  <c r="BO26" i="2"/>
  <c r="AZ359" i="2"/>
  <c r="AY359" i="2"/>
  <c r="AZ189" i="2"/>
  <c r="AY189" i="2"/>
  <c r="AZ26" i="2"/>
  <c r="AY26" i="2"/>
  <c r="AQ359" i="2"/>
  <c r="X285" i="5" s="1"/>
  <c r="AQ189" i="2"/>
  <c r="W285" i="5" s="1"/>
  <c r="AQ26" i="2"/>
  <c r="AH358" i="5" l="1"/>
  <c r="AH359" i="5"/>
  <c r="AH352" i="5"/>
  <c r="AH353" i="5"/>
  <c r="AH354" i="5"/>
  <c r="AG358" i="5"/>
  <c r="AG354" i="5"/>
  <c r="AG359" i="5"/>
  <c r="AG352" i="5"/>
  <c r="AG353" i="5"/>
  <c r="BO361" i="2"/>
  <c r="V476" i="5" s="1"/>
  <c r="DN361" i="2"/>
  <c r="BP361" i="2"/>
  <c r="V483" i="5" s="1"/>
  <c r="DR361" i="2"/>
  <c r="AQ361" i="2"/>
  <c r="V285" i="5" s="1"/>
  <c r="V288" i="5" s="1"/>
  <c r="AF288" i="5" s="1"/>
  <c r="AZ361" i="2"/>
  <c r="DQ361" i="2"/>
  <c r="BI361" i="2"/>
  <c r="V340" i="5" s="1"/>
  <c r="DO361" i="2"/>
  <c r="G835" i="5" s="1"/>
  <c r="C835" i="5" s="1"/>
  <c r="AY361" i="2"/>
  <c r="DP361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59" i="2"/>
  <c r="X800" i="5" s="1"/>
  <c r="CP189" i="2"/>
  <c r="W800" i="5" s="1"/>
  <c r="CP26" i="2"/>
  <c r="CN359" i="2"/>
  <c r="X789" i="5" s="1"/>
  <c r="CM359" i="2"/>
  <c r="X784" i="5" s="1"/>
  <c r="CL359" i="2"/>
  <c r="X779" i="5" s="1"/>
  <c r="CN189" i="2"/>
  <c r="W789" i="5" s="1"/>
  <c r="CM189" i="2"/>
  <c r="W784" i="5" s="1"/>
  <c r="CL189" i="2"/>
  <c r="W779" i="5" s="1"/>
  <c r="CN26" i="2"/>
  <c r="CM26" i="2"/>
  <c r="CL26" i="2"/>
  <c r="CK359" i="2"/>
  <c r="X774" i="5" s="1"/>
  <c r="CJ359" i="2"/>
  <c r="X769" i="5" s="1"/>
  <c r="CK189" i="2"/>
  <c r="W774" i="5" s="1"/>
  <c r="CJ189" i="2"/>
  <c r="W769" i="5" s="1"/>
  <c r="CK26" i="2"/>
  <c r="CJ26" i="2"/>
  <c r="CI359" i="2"/>
  <c r="X764" i="5" s="1"/>
  <c r="CI189" i="2"/>
  <c r="W764" i="5" s="1"/>
  <c r="CI26" i="2"/>
  <c r="CV359" i="2"/>
  <c r="X741" i="5" s="1"/>
  <c r="CU359" i="2"/>
  <c r="X737" i="5" s="1"/>
  <c r="CV189" i="2"/>
  <c r="W741" i="5" s="1"/>
  <c r="CU189" i="2"/>
  <c r="W737" i="5" s="1"/>
  <c r="CV26" i="2"/>
  <c r="CU26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1" i="2"/>
  <c r="CU361" i="2"/>
  <c r="CV361" i="2"/>
  <c r="CJ361" i="2"/>
  <c r="V769" i="5" s="1"/>
  <c r="CN361" i="2"/>
  <c r="V789" i="5" s="1"/>
  <c r="CL361" i="2"/>
  <c r="V779" i="5" s="1"/>
  <c r="CM361" i="2"/>
  <c r="CP361" i="2"/>
  <c r="CI361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69" i="4"/>
  <c r="G669" i="4"/>
  <c r="I669" i="4"/>
  <c r="J669" i="4"/>
  <c r="H669" i="4"/>
  <c r="K669" i="4"/>
  <c r="L669" i="4"/>
  <c r="M669" i="4"/>
  <c r="N669" i="4"/>
  <c r="O669" i="4"/>
  <c r="P669" i="4"/>
  <c r="Q669" i="4"/>
  <c r="R669" i="4"/>
  <c r="S669" i="4"/>
  <c r="T669" i="4"/>
  <c r="U669" i="4"/>
  <c r="W669" i="4"/>
  <c r="X669" i="4"/>
  <c r="Z669" i="4"/>
  <c r="AB669" i="4"/>
  <c r="AC669" i="4"/>
  <c r="AE669" i="4"/>
  <c r="AG669" i="4"/>
  <c r="AH669" i="4"/>
  <c r="AI669" i="4"/>
  <c r="AJ669" i="4"/>
  <c r="AM669" i="4"/>
  <c r="AN669" i="4"/>
  <c r="AO669" i="4"/>
  <c r="AP669" i="4"/>
  <c r="AQ669" i="4"/>
  <c r="AR669" i="4"/>
  <c r="AU669" i="4"/>
  <c r="AV669" i="4"/>
  <c r="AW669" i="4"/>
  <c r="AX669" i="4"/>
  <c r="AY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W669" i="4"/>
  <c r="BX669" i="4"/>
  <c r="BY669" i="4"/>
  <c r="BZ669" i="4"/>
  <c r="CA669" i="4"/>
  <c r="CB669" i="4"/>
  <c r="CB702" i="4" s="1"/>
  <c r="CC669" i="4"/>
  <c r="CL669" i="4"/>
  <c r="CM669" i="4"/>
  <c r="CN669" i="4"/>
  <c r="CP669" i="4"/>
  <c r="CR669" i="4"/>
  <c r="CS669" i="4"/>
  <c r="CT669" i="4"/>
  <c r="CV669" i="4"/>
  <c r="CW669" i="4"/>
  <c r="E669" i="4"/>
  <c r="F638" i="4"/>
  <c r="G638" i="4"/>
  <c r="G700" i="4" s="1"/>
  <c r="I638" i="4"/>
  <c r="J638" i="4"/>
  <c r="H638" i="4"/>
  <c r="H700" i="4" s="1"/>
  <c r="G872" i="5" s="1"/>
  <c r="K638" i="4"/>
  <c r="K700" i="4" s="1"/>
  <c r="L638" i="4"/>
  <c r="M638" i="4"/>
  <c r="N638" i="4"/>
  <c r="O638" i="4"/>
  <c r="O700" i="4" s="1"/>
  <c r="P638" i="4"/>
  <c r="Q638" i="4"/>
  <c r="R638" i="4"/>
  <c r="S638" i="4"/>
  <c r="T638" i="4"/>
  <c r="U638" i="4"/>
  <c r="W638" i="4"/>
  <c r="W700" i="4" s="1"/>
  <c r="X638" i="4"/>
  <c r="Z638" i="4"/>
  <c r="AB638" i="4"/>
  <c r="AC638" i="4"/>
  <c r="AE638" i="4"/>
  <c r="AE700" i="4" s="1"/>
  <c r="AG638" i="4"/>
  <c r="AH638" i="4"/>
  <c r="AI638" i="4"/>
  <c r="AI700" i="4" s="1"/>
  <c r="AJ638" i="4"/>
  <c r="AJ700" i="4" s="1"/>
  <c r="AM638" i="4"/>
  <c r="AN638" i="4"/>
  <c r="AO638" i="4"/>
  <c r="AO700" i="4" s="1"/>
  <c r="AP638" i="4"/>
  <c r="AP700" i="4" s="1"/>
  <c r="AQ638" i="4"/>
  <c r="AR638" i="4"/>
  <c r="AU638" i="4"/>
  <c r="AU700" i="4" s="1"/>
  <c r="AV638" i="4"/>
  <c r="AV700" i="4" s="1"/>
  <c r="AW638" i="4"/>
  <c r="AX638" i="4"/>
  <c r="AY638" i="4"/>
  <c r="AZ638" i="4"/>
  <c r="AZ700" i="4" s="1"/>
  <c r="BA638" i="4"/>
  <c r="BA700" i="4" s="1"/>
  <c r="BB638" i="4"/>
  <c r="BB700" i="4" s="1"/>
  <c r="BC638" i="4"/>
  <c r="BD638" i="4"/>
  <c r="BD700" i="4" s="1"/>
  <c r="BE638" i="4"/>
  <c r="BE700" i="4" s="1"/>
  <c r="BF638" i="4"/>
  <c r="BF700" i="4" s="1"/>
  <c r="BG638" i="4"/>
  <c r="BG700" i="4" s="1"/>
  <c r="BH638" i="4"/>
  <c r="BH700" i="4" s="1"/>
  <c r="G882" i="5" s="1"/>
  <c r="C882" i="5" s="1"/>
  <c r="BI638" i="4"/>
  <c r="BJ638" i="4"/>
  <c r="BJ700" i="4" s="1"/>
  <c r="BK638" i="4"/>
  <c r="BL638" i="4"/>
  <c r="BL700" i="4" s="1"/>
  <c r="G886" i="5" s="1"/>
  <c r="C886" i="5" s="1"/>
  <c r="BM638" i="4"/>
  <c r="BM700" i="4" s="1"/>
  <c r="BN638" i="4"/>
  <c r="BN700" i="4" s="1"/>
  <c r="BO638" i="4"/>
  <c r="BO700" i="4" s="1"/>
  <c r="BP638" i="4"/>
  <c r="BP700" i="4" s="1"/>
  <c r="G903" i="5" s="1"/>
  <c r="C903" i="5" s="1"/>
  <c r="BQ638" i="4"/>
  <c r="BR638" i="4"/>
  <c r="BR700" i="4" s="1"/>
  <c r="BS638" i="4"/>
  <c r="BT638" i="4"/>
  <c r="BU638" i="4"/>
  <c r="BW638" i="4"/>
  <c r="BW700" i="4" s="1"/>
  <c r="BX638" i="4"/>
  <c r="BX700" i="4" s="1"/>
  <c r="BY638" i="4"/>
  <c r="BY700" i="4" s="1"/>
  <c r="BZ638" i="4"/>
  <c r="BZ700" i="4" s="1"/>
  <c r="CA638" i="4"/>
  <c r="CA700" i="4" s="1"/>
  <c r="CB638" i="4"/>
  <c r="CC638" i="4"/>
  <c r="CL638" i="4"/>
  <c r="CL700" i="4" s="1"/>
  <c r="CM638" i="4"/>
  <c r="CM700" i="4" s="1"/>
  <c r="CN638" i="4"/>
  <c r="CP638" i="4"/>
  <c r="CP700" i="4" s="1"/>
  <c r="CR638" i="4"/>
  <c r="CR700" i="4" s="1"/>
  <c r="CS638" i="4"/>
  <c r="CS700" i="4" s="1"/>
  <c r="CT638" i="4"/>
  <c r="CV638" i="4"/>
  <c r="CW638" i="4"/>
  <c r="E638" i="4"/>
  <c r="E700" i="4" s="1"/>
  <c r="R68" i="4"/>
  <c r="S68" i="4"/>
  <c r="S700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T76" i="3" s="1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59" i="2"/>
  <c r="X299" i="5" s="1"/>
  <c r="BF359" i="2"/>
  <c r="X310" i="5" s="1"/>
  <c r="BG359" i="2"/>
  <c r="X321" i="5" s="1"/>
  <c r="BH359" i="2"/>
  <c r="X331" i="5" s="1"/>
  <c r="BE189" i="2"/>
  <c r="W299" i="5" s="1"/>
  <c r="BF189" i="2"/>
  <c r="W310" i="5" s="1"/>
  <c r="BG189" i="2"/>
  <c r="W321" i="5" s="1"/>
  <c r="BH189" i="2"/>
  <c r="W331" i="5" s="1"/>
  <c r="BU189" i="2"/>
  <c r="W522" i="5" s="1"/>
  <c r="BE26" i="2"/>
  <c r="BF26" i="2"/>
  <c r="BG26" i="2"/>
  <c r="BH26" i="2"/>
  <c r="E359" i="2"/>
  <c r="F359" i="2"/>
  <c r="G359" i="2"/>
  <c r="H359" i="2"/>
  <c r="J359" i="2"/>
  <c r="L359" i="2"/>
  <c r="M359" i="2"/>
  <c r="N359" i="2"/>
  <c r="O359" i="2"/>
  <c r="P359" i="2"/>
  <c r="Q359" i="2"/>
  <c r="S359" i="2"/>
  <c r="X382" i="5" s="1"/>
  <c r="U359" i="2"/>
  <c r="X365" i="5" s="1"/>
  <c r="V359" i="2"/>
  <c r="X378" i="5" s="1"/>
  <c r="W359" i="2"/>
  <c r="X373" i="5" s="1"/>
  <c r="X359" i="2"/>
  <c r="X386" i="5" s="1"/>
  <c r="Y359" i="2"/>
  <c r="X390" i="5" s="1"/>
  <c r="Z359" i="2"/>
  <c r="X84" i="5" s="1"/>
  <c r="AA359" i="2"/>
  <c r="X88" i="5" s="1"/>
  <c r="AB359" i="2"/>
  <c r="X94" i="5" s="1"/>
  <c r="AC359" i="2"/>
  <c r="X107" i="5" s="1"/>
  <c r="AD359" i="2"/>
  <c r="X123" i="5" s="1"/>
  <c r="AE359" i="2"/>
  <c r="X132" i="5" s="1"/>
  <c r="AF359" i="2"/>
  <c r="X127" i="5" s="1"/>
  <c r="AH359" i="2"/>
  <c r="X138" i="5" s="1"/>
  <c r="AJ359" i="2"/>
  <c r="X178" i="5" s="1"/>
  <c r="AL359" i="2"/>
  <c r="X213" i="5" s="1"/>
  <c r="AM359" i="2"/>
  <c r="X217" i="5" s="1"/>
  <c r="AN359" i="2"/>
  <c r="X223" i="5" s="1"/>
  <c r="AO359" i="2"/>
  <c r="AR359" i="2"/>
  <c r="X581" i="5" s="1"/>
  <c r="AS359" i="2"/>
  <c r="X590" i="5" s="1"/>
  <c r="AT359" i="2"/>
  <c r="X601" i="5" s="1"/>
  <c r="AU359" i="2"/>
  <c r="X610" i="5" s="1"/>
  <c r="AV359" i="2"/>
  <c r="X621" i="5" s="1"/>
  <c r="AW359" i="2"/>
  <c r="X630" i="5" s="1"/>
  <c r="AX359" i="2"/>
  <c r="X641" i="5" s="1"/>
  <c r="BA359" i="2"/>
  <c r="X650" i="5" s="1"/>
  <c r="BB359" i="2"/>
  <c r="X656" i="5" s="1"/>
  <c r="BU359" i="2"/>
  <c r="X522" i="5" s="1"/>
  <c r="BV359" i="2"/>
  <c r="X529" i="5" s="1"/>
  <c r="BW359" i="2"/>
  <c r="X538" i="5" s="1"/>
  <c r="BK359" i="2"/>
  <c r="X444" i="5" s="1"/>
  <c r="BL359" i="2"/>
  <c r="X451" i="5" s="1"/>
  <c r="BQ359" i="2"/>
  <c r="X492" i="5" s="1"/>
  <c r="BR359" i="2"/>
  <c r="X499" i="5" s="1"/>
  <c r="BM359" i="2"/>
  <c r="X460" i="5" s="1"/>
  <c r="BN359" i="2"/>
  <c r="X467" i="5" s="1"/>
  <c r="BX359" i="2"/>
  <c r="BY359" i="2"/>
  <c r="X554" i="5" s="1"/>
  <c r="CC359" i="2"/>
  <c r="CD359" i="2"/>
  <c r="X754" i="5" s="1"/>
  <c r="CE359" i="2"/>
  <c r="X745" i="5" s="1"/>
  <c r="CH359" i="2"/>
  <c r="X759" i="5" s="1"/>
  <c r="CO359" i="2"/>
  <c r="X794" i="5" s="1"/>
  <c r="X798" i="5" s="1"/>
  <c r="AH798" i="5" s="1"/>
  <c r="CQ359" i="2"/>
  <c r="X714" i="5" s="1"/>
  <c r="CR359" i="2"/>
  <c r="X719" i="5" s="1"/>
  <c r="CS359" i="2"/>
  <c r="X729" i="5" s="1"/>
  <c r="CT359" i="2"/>
  <c r="X733" i="5" s="1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S359" i="2"/>
  <c r="DT359" i="2"/>
  <c r="DU359" i="2"/>
  <c r="CA359" i="2"/>
  <c r="X412" i="5" s="1"/>
  <c r="DX359" i="2"/>
  <c r="DY359" i="2"/>
  <c r="DZ359" i="2"/>
  <c r="EB359" i="2"/>
  <c r="EC359" i="2"/>
  <c r="EF359" i="2"/>
  <c r="EJ359" i="2"/>
  <c r="EK359" i="2"/>
  <c r="EM359" i="2"/>
  <c r="EO359" i="2"/>
  <c r="EP359" i="2"/>
  <c r="ET359" i="2"/>
  <c r="EU359" i="2"/>
  <c r="EV359" i="2"/>
  <c r="EW359" i="2"/>
  <c r="EY359" i="2"/>
  <c r="FA359" i="2"/>
  <c r="FB359" i="2"/>
  <c r="FE359" i="2"/>
  <c r="D359" i="2"/>
  <c r="E189" i="2"/>
  <c r="F189" i="2"/>
  <c r="G189" i="2"/>
  <c r="H189" i="2"/>
  <c r="J189" i="2"/>
  <c r="L189" i="2"/>
  <c r="M189" i="2"/>
  <c r="N189" i="2"/>
  <c r="O189" i="2"/>
  <c r="P189" i="2"/>
  <c r="Q189" i="2"/>
  <c r="S189" i="2"/>
  <c r="W382" i="5" s="1"/>
  <c r="U189" i="2"/>
  <c r="W365" i="5" s="1"/>
  <c r="W189" i="2"/>
  <c r="W373" i="5" s="1"/>
  <c r="X189" i="2"/>
  <c r="W386" i="5" s="1"/>
  <c r="Y189" i="2"/>
  <c r="W390" i="5" s="1"/>
  <c r="Z189" i="2"/>
  <c r="W84" i="5" s="1"/>
  <c r="AA189" i="2"/>
  <c r="W88" i="5" s="1"/>
  <c r="AB189" i="2"/>
  <c r="W94" i="5" s="1"/>
  <c r="AC189" i="2"/>
  <c r="W107" i="5" s="1"/>
  <c r="AD189" i="2"/>
  <c r="W123" i="5" s="1"/>
  <c r="AE189" i="2"/>
  <c r="W132" i="5" s="1"/>
  <c r="AF189" i="2"/>
  <c r="W127" i="5" s="1"/>
  <c r="AH189" i="2"/>
  <c r="W138" i="5" s="1"/>
  <c r="AJ189" i="2"/>
  <c r="W178" i="5" s="1"/>
  <c r="AL189" i="2"/>
  <c r="W213" i="5" s="1"/>
  <c r="AM189" i="2"/>
  <c r="W217" i="5" s="1"/>
  <c r="AN189" i="2"/>
  <c r="W223" i="5" s="1"/>
  <c r="AO189" i="2"/>
  <c r="AR189" i="2"/>
  <c r="W581" i="5" s="1"/>
  <c r="AS189" i="2"/>
  <c r="W590" i="5" s="1"/>
  <c r="AT189" i="2"/>
  <c r="W601" i="5" s="1"/>
  <c r="AU189" i="2"/>
  <c r="W610" i="5" s="1"/>
  <c r="AV189" i="2"/>
  <c r="W621" i="5" s="1"/>
  <c r="AW189" i="2"/>
  <c r="W630" i="5" s="1"/>
  <c r="AX189" i="2"/>
  <c r="W641" i="5" s="1"/>
  <c r="BA189" i="2"/>
  <c r="W650" i="5" s="1"/>
  <c r="BB189" i="2"/>
  <c r="W656" i="5" s="1"/>
  <c r="BV189" i="2"/>
  <c r="W529" i="5" s="1"/>
  <c r="BW189" i="2"/>
  <c r="W538" i="5" s="1"/>
  <c r="BK189" i="2"/>
  <c r="W444" i="5" s="1"/>
  <c r="BL189" i="2"/>
  <c r="W451" i="5" s="1"/>
  <c r="BQ189" i="2"/>
  <c r="W492" i="5" s="1"/>
  <c r="BR189" i="2"/>
  <c r="W499" i="5" s="1"/>
  <c r="BM189" i="2"/>
  <c r="W460" i="5" s="1"/>
  <c r="BN189" i="2"/>
  <c r="W467" i="5" s="1"/>
  <c r="BX189" i="2"/>
  <c r="BY189" i="2"/>
  <c r="W554" i="5" s="1"/>
  <c r="CC189" i="2"/>
  <c r="CD189" i="2"/>
  <c r="W754" i="5" s="1"/>
  <c r="CE189" i="2"/>
  <c r="W745" i="5" s="1"/>
  <c r="CH189" i="2"/>
  <c r="W759" i="5" s="1"/>
  <c r="CO189" i="2"/>
  <c r="W794" i="5" s="1"/>
  <c r="W798" i="5" s="1"/>
  <c r="AG798" i="5" s="1"/>
  <c r="CQ189" i="2"/>
  <c r="W714" i="5" s="1"/>
  <c r="CR189" i="2"/>
  <c r="W719" i="5" s="1"/>
  <c r="CS189" i="2"/>
  <c r="W729" i="5" s="1"/>
  <c r="CT189" i="2"/>
  <c r="W733" i="5" s="1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S189" i="2"/>
  <c r="DT189" i="2"/>
  <c r="DU189" i="2"/>
  <c r="CA189" i="2"/>
  <c r="W412" i="5" s="1"/>
  <c r="DX189" i="2"/>
  <c r="DY189" i="2"/>
  <c r="DZ189" i="2"/>
  <c r="EB189" i="2"/>
  <c r="EC189" i="2"/>
  <c r="EF189" i="2"/>
  <c r="EJ189" i="2"/>
  <c r="EK189" i="2"/>
  <c r="EM189" i="2"/>
  <c r="EO189" i="2"/>
  <c r="EP189" i="2"/>
  <c r="ET189" i="2"/>
  <c r="EU189" i="2"/>
  <c r="EV189" i="2"/>
  <c r="EW189" i="2"/>
  <c r="EY189" i="2"/>
  <c r="FA189" i="2"/>
  <c r="FB189" i="2"/>
  <c r="FE189" i="2"/>
  <c r="D189" i="2"/>
  <c r="D364" i="2" s="1"/>
  <c r="E26" i="2"/>
  <c r="F26" i="2"/>
  <c r="G26" i="2"/>
  <c r="H26" i="2"/>
  <c r="J26" i="2"/>
  <c r="L26" i="2"/>
  <c r="M26" i="2"/>
  <c r="N26" i="2"/>
  <c r="O26" i="2"/>
  <c r="P26" i="2"/>
  <c r="Q26" i="2"/>
  <c r="S26" i="2"/>
  <c r="U26" i="2"/>
  <c r="W26" i="2"/>
  <c r="X26" i="2"/>
  <c r="Y26" i="2"/>
  <c r="Z26" i="2"/>
  <c r="AA26" i="2"/>
  <c r="AB26" i="2"/>
  <c r="AC26" i="2"/>
  <c r="AD26" i="2"/>
  <c r="AE26" i="2"/>
  <c r="AF26" i="2"/>
  <c r="AH26" i="2"/>
  <c r="AJ26" i="2"/>
  <c r="AL26" i="2"/>
  <c r="AM26" i="2"/>
  <c r="AN26" i="2"/>
  <c r="AO26" i="2"/>
  <c r="AR26" i="2"/>
  <c r="AS26" i="2"/>
  <c r="AT26" i="2"/>
  <c r="AU26" i="2"/>
  <c r="AV26" i="2"/>
  <c r="AW26" i="2"/>
  <c r="AX26" i="2"/>
  <c r="BA26" i="2"/>
  <c r="BB26" i="2"/>
  <c r="BU26" i="2"/>
  <c r="BV26" i="2"/>
  <c r="BW26" i="2"/>
  <c r="BK26" i="2"/>
  <c r="BL26" i="2"/>
  <c r="BQ26" i="2"/>
  <c r="BR26" i="2"/>
  <c r="BM26" i="2"/>
  <c r="BN26" i="2"/>
  <c r="BX26" i="2"/>
  <c r="BY26" i="2"/>
  <c r="CC26" i="2"/>
  <c r="CD26" i="2"/>
  <c r="CE26" i="2"/>
  <c r="CH26" i="2"/>
  <c r="CO26" i="2"/>
  <c r="CQ26" i="2"/>
  <c r="CR26" i="2"/>
  <c r="CS26" i="2"/>
  <c r="CT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S26" i="2"/>
  <c r="DT26" i="2"/>
  <c r="DU26" i="2"/>
  <c r="CA26" i="2"/>
  <c r="DX26" i="2"/>
  <c r="DY26" i="2"/>
  <c r="DZ26" i="2"/>
  <c r="EB26" i="2"/>
  <c r="EC26" i="2"/>
  <c r="EF26" i="2"/>
  <c r="EJ26" i="2"/>
  <c r="EK26" i="2"/>
  <c r="EM26" i="2"/>
  <c r="EO26" i="2"/>
  <c r="EP26" i="2"/>
  <c r="ET26" i="2"/>
  <c r="EU26" i="2"/>
  <c r="EV26" i="2"/>
  <c r="EW26" i="2"/>
  <c r="EY26" i="2"/>
  <c r="FA26" i="2"/>
  <c r="FB26" i="2"/>
  <c r="FE26" i="2"/>
  <c r="D26" i="2"/>
  <c r="D363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CB700" i="4" l="1"/>
  <c r="BC700" i="4"/>
  <c r="G911" i="5" s="1"/>
  <c r="F268" i="1"/>
  <c r="K938" i="5" s="1"/>
  <c r="Q938" i="5" s="1"/>
  <c r="I90" i="15"/>
  <c r="J259" i="15"/>
  <c r="F425" i="1"/>
  <c r="J79" i="15"/>
  <c r="I259" i="15"/>
  <c r="I79" i="15"/>
  <c r="J73" i="15"/>
  <c r="F177" i="1"/>
  <c r="K76" i="3"/>
  <c r="AQ76" i="3"/>
  <c r="P700" i="4"/>
  <c r="D7" i="20"/>
  <c r="E706" i="4"/>
  <c r="F529" i="1"/>
  <c r="F531" i="1"/>
  <c r="F530" i="1"/>
  <c r="F532" i="1"/>
  <c r="F356" i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0" i="4"/>
  <c r="G870" i="5" s="1"/>
  <c r="C870" i="5" s="1"/>
  <c r="AX700" i="4"/>
  <c r="AN700" i="4"/>
  <c r="AH700" i="4"/>
  <c r="AB700" i="4"/>
  <c r="R700" i="4"/>
  <c r="J700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K103" i="5"/>
  <c r="Q103" i="5" s="1"/>
  <c r="Q94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0" i="4"/>
  <c r="AB702" i="5" s="1"/>
  <c r="AL702" i="5" s="1"/>
  <c r="AQ700" i="4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M363" i="15" s="1"/>
  <c r="O363" i="15" s="1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0" i="4"/>
  <c r="AB682" i="5" s="1"/>
  <c r="Q700" i="4"/>
  <c r="G948" i="5" s="1"/>
  <c r="M700" i="4"/>
  <c r="G951" i="5" s="1"/>
  <c r="CW700" i="4"/>
  <c r="G960" i="5" s="1"/>
  <c r="BU700" i="4"/>
  <c r="G894" i="5" s="1"/>
  <c r="BQ700" i="4"/>
  <c r="G895" i="5" s="1"/>
  <c r="AM700" i="4"/>
  <c r="AB561" i="5" s="1"/>
  <c r="AL561" i="5" s="1"/>
  <c r="AG700" i="4"/>
  <c r="AB84" i="5" s="1"/>
  <c r="AL84" i="5" s="1"/>
  <c r="G947" i="5"/>
  <c r="R947" i="5" s="1"/>
  <c r="L700" i="4"/>
  <c r="G950" i="5" s="1"/>
  <c r="I700" i="4"/>
  <c r="CV700" i="4"/>
  <c r="G959" i="5" s="1"/>
  <c r="CC700" i="4"/>
  <c r="G887" i="5" s="1"/>
  <c r="BT700" i="4"/>
  <c r="G893" i="5" s="1"/>
  <c r="CT700" i="4"/>
  <c r="G957" i="5" s="1"/>
  <c r="C957" i="5" s="1"/>
  <c r="CN700" i="4"/>
  <c r="G923" i="5" s="1"/>
  <c r="BS700" i="4"/>
  <c r="G892" i="5" s="1"/>
  <c r="BK700" i="4"/>
  <c r="G885" i="5" s="1"/>
  <c r="AY700" i="4"/>
  <c r="AB710" i="5" s="1"/>
  <c r="AL710" i="5" s="1"/>
  <c r="AC700" i="4"/>
  <c r="N700" i="4"/>
  <c r="G876" i="5" s="1"/>
  <c r="BI700" i="4"/>
  <c r="G883" i="5" s="1"/>
  <c r="AB299" i="5"/>
  <c r="AB107" i="5"/>
  <c r="AL107" i="5" s="1"/>
  <c r="AB50" i="5"/>
  <c r="AL50" i="5" s="1"/>
  <c r="X700" i="4"/>
  <c r="AB365" i="5" s="1"/>
  <c r="AL365" i="5" s="1"/>
  <c r="G946" i="5"/>
  <c r="R946" i="5" s="1"/>
  <c r="G875" i="5"/>
  <c r="G949" i="5" s="1"/>
  <c r="G871" i="5"/>
  <c r="C871" i="5" s="1"/>
  <c r="U700" i="4"/>
  <c r="T700" i="4"/>
  <c r="DD361" i="2"/>
  <c r="CT361" i="2"/>
  <c r="V733" i="5" s="1"/>
  <c r="CO361" i="2"/>
  <c r="V794" i="5" s="1"/>
  <c r="V798" i="5" s="1"/>
  <c r="AF798" i="5" s="1"/>
  <c r="CC361" i="2"/>
  <c r="V749" i="5" s="1"/>
  <c r="V751" i="5" s="1"/>
  <c r="AF751" i="5" s="1"/>
  <c r="BM361" i="2"/>
  <c r="V460" i="5" s="1"/>
  <c r="BK361" i="2"/>
  <c r="V444" i="5" s="1"/>
  <c r="G361" i="2"/>
  <c r="G813" i="5" s="1"/>
  <c r="C813" i="5" s="1"/>
  <c r="DH361" i="2"/>
  <c r="CZ361" i="2"/>
  <c r="V361" i="2"/>
  <c r="V378" i="5" s="1"/>
  <c r="AB676" i="5"/>
  <c r="AB679" i="5" s="1"/>
  <c r="AL679" i="5" s="1"/>
  <c r="Z700" i="4"/>
  <c r="Z702" i="4" s="1"/>
  <c r="DT361" i="2"/>
  <c r="G818" i="5" s="1"/>
  <c r="C818" i="5" s="1"/>
  <c r="DG361" i="2"/>
  <c r="G825" i="5" s="1"/>
  <c r="C825" i="5" s="1"/>
  <c r="DC361" i="2"/>
  <c r="CS361" i="2"/>
  <c r="CH361" i="2"/>
  <c r="V759" i="5" s="1"/>
  <c r="BY361" i="2"/>
  <c r="V547" i="5" s="1"/>
  <c r="BR361" i="2"/>
  <c r="BW361" i="2"/>
  <c r="V538" i="5" s="1"/>
  <c r="F426" i="1"/>
  <c r="F18" i="20"/>
  <c r="I274" i="15"/>
  <c r="I258" i="15"/>
  <c r="I275" i="15"/>
  <c r="I302" i="15"/>
  <c r="I316" i="15"/>
  <c r="I315" i="15"/>
  <c r="I303" i="15"/>
  <c r="DK361" i="2"/>
  <c r="CY361" i="2"/>
  <c r="G829" i="5" s="1"/>
  <c r="C829" i="5" s="1"/>
  <c r="G888" i="5"/>
  <c r="CB703" i="4"/>
  <c r="AV361" i="2"/>
  <c r="BB361" i="2"/>
  <c r="AL361" i="2"/>
  <c r="AA361" i="2"/>
  <c r="V88" i="5" s="1"/>
  <c r="L361" i="2"/>
  <c r="G848" i="5" s="1"/>
  <c r="F361" i="2"/>
  <c r="AR361" i="2"/>
  <c r="V581" i="5" s="1"/>
  <c r="AE361" i="2"/>
  <c r="W361" i="2"/>
  <c r="BG361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H328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1" i="2"/>
  <c r="DY361" i="2"/>
  <c r="EU361" i="2"/>
  <c r="E61" i="16" s="1"/>
  <c r="G61" i="16" s="1"/>
  <c r="EC361" i="2"/>
  <c r="G24" i="15" s="1"/>
  <c r="N24" i="15" s="1"/>
  <c r="DX361" i="2"/>
  <c r="EY361" i="2"/>
  <c r="ET361" i="2"/>
  <c r="EK361" i="2"/>
  <c r="FE361" i="2"/>
  <c r="G27" i="15" s="1"/>
  <c r="DZ361" i="2"/>
  <c r="G908" i="5"/>
  <c r="C908" i="5" s="1"/>
  <c r="F619" i="1"/>
  <c r="F617" i="1"/>
  <c r="K926" i="5" s="1"/>
  <c r="Q926" i="5" s="1"/>
  <c r="F618" i="1"/>
  <c r="DL361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1" i="2"/>
  <c r="G82" i="16"/>
  <c r="EW361" i="2"/>
  <c r="E75" i="16"/>
  <c r="G75" i="16" s="1"/>
  <c r="EP361" i="2"/>
  <c r="EJ361" i="2"/>
  <c r="E85" i="16"/>
  <c r="G85" i="16" s="1"/>
  <c r="FB361" i="2"/>
  <c r="E81" i="16"/>
  <c r="G81" i="16" s="1"/>
  <c r="EV361" i="2"/>
  <c r="E74" i="16"/>
  <c r="G74" i="16" s="1"/>
  <c r="EO361" i="2"/>
  <c r="E84" i="16"/>
  <c r="G84" i="16" s="1"/>
  <c r="FA361" i="2"/>
  <c r="G23" i="16" s="1"/>
  <c r="E73" i="16"/>
  <c r="G73" i="16" s="1"/>
  <c r="EM361" i="2"/>
  <c r="J323" i="15"/>
  <c r="I323" i="15"/>
  <c r="J283" i="15"/>
  <c r="I283" i="15"/>
  <c r="J284" i="15"/>
  <c r="J279" i="15"/>
  <c r="J278" i="15"/>
  <c r="J276" i="15"/>
  <c r="I284" i="15"/>
  <c r="M284" i="15" s="1"/>
  <c r="O284" i="15" s="1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I16" i="15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1" i="2"/>
  <c r="V331" i="5" s="1"/>
  <c r="BF361" i="2"/>
  <c r="V310" i="5" s="1"/>
  <c r="AJ361" i="2"/>
  <c r="AU361" i="2"/>
  <c r="V610" i="5" s="1"/>
  <c r="AO361" i="2"/>
  <c r="V250" i="5" s="1"/>
  <c r="Z361" i="2"/>
  <c r="V84" i="5" s="1"/>
  <c r="DJ361" i="2"/>
  <c r="DB361" i="2"/>
  <c r="G820" i="5" s="1"/>
  <c r="CR361" i="2"/>
  <c r="CE361" i="2"/>
  <c r="BX361" i="2"/>
  <c r="V554" i="5" s="1"/>
  <c r="BQ361" i="2"/>
  <c r="V492" i="5" s="1"/>
  <c r="V495" i="5" s="1"/>
  <c r="AF495" i="5" s="1"/>
  <c r="BV361" i="2"/>
  <c r="V529" i="5" s="1"/>
  <c r="U361" i="2"/>
  <c r="V365" i="5" s="1"/>
  <c r="J361" i="2"/>
  <c r="G816" i="5" s="1"/>
  <c r="C816" i="5" s="1"/>
  <c r="E361" i="2"/>
  <c r="G811" i="5" s="1"/>
  <c r="BA361" i="2"/>
  <c r="AD361" i="2"/>
  <c r="DS361" i="2"/>
  <c r="DF361" i="2"/>
  <c r="CX361" i="2"/>
  <c r="G828" i="5" s="1"/>
  <c r="C828" i="5" s="1"/>
  <c r="AX361" i="2"/>
  <c r="V641" i="5" s="1"/>
  <c r="AT361" i="2"/>
  <c r="V601" i="5" s="1"/>
  <c r="AN361" i="2"/>
  <c r="V223" i="5" s="1"/>
  <c r="AH361" i="2"/>
  <c r="V151" i="5" s="1"/>
  <c r="AC361" i="2"/>
  <c r="V107" i="5" s="1"/>
  <c r="Y361" i="2"/>
  <c r="V390" i="5" s="1"/>
  <c r="D361" i="2"/>
  <c r="D4" i="20" s="1"/>
  <c r="CA361" i="2"/>
  <c r="DM361" i="2"/>
  <c r="G833" i="5" s="1"/>
  <c r="C833" i="5" s="1"/>
  <c r="DI361" i="2"/>
  <c r="DE361" i="2"/>
  <c r="G823" i="5" s="1"/>
  <c r="C823" i="5" s="1"/>
  <c r="DA361" i="2"/>
  <c r="G831" i="5" s="1"/>
  <c r="C831" i="5" s="1"/>
  <c r="CW361" i="2"/>
  <c r="G827" i="5" s="1"/>
  <c r="C827" i="5" s="1"/>
  <c r="CQ361" i="2"/>
  <c r="CD361" i="2"/>
  <c r="V754" i="5" s="1"/>
  <c r="BN361" i="2"/>
  <c r="V467" i="5" s="1"/>
  <c r="BL361" i="2"/>
  <c r="V451" i="5" s="1"/>
  <c r="BU361" i="2"/>
  <c r="V522" i="5" s="1"/>
  <c r="V528" i="5" s="1"/>
  <c r="AF528" i="5" s="1"/>
  <c r="AW361" i="2"/>
  <c r="V630" i="5" s="1"/>
  <c r="AF630" i="5" s="1"/>
  <c r="AS361" i="2"/>
  <c r="V590" i="5" s="1"/>
  <c r="V598" i="5" s="1"/>
  <c r="AF598" i="5" s="1"/>
  <c r="AM361" i="2"/>
  <c r="V217" i="5" s="1"/>
  <c r="V220" i="5" s="1"/>
  <c r="AF220" i="5" s="1"/>
  <c r="AF361" i="2"/>
  <c r="V127" i="5" s="1"/>
  <c r="AB361" i="2"/>
  <c r="V94" i="5" s="1"/>
  <c r="V104" i="5" s="1"/>
  <c r="AF104" i="5" s="1"/>
  <c r="X361" i="2"/>
  <c r="V386" i="5" s="1"/>
  <c r="V389" i="5" s="1"/>
  <c r="AF389" i="5" s="1"/>
  <c r="S361" i="2"/>
  <c r="H11" i="15" s="1"/>
  <c r="H361" i="2"/>
  <c r="G814" i="5" s="1"/>
  <c r="C814" i="5" s="1"/>
  <c r="BE361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13" i="5"/>
  <c r="C913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I145" i="15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K1144" i="8" s="1"/>
  <c r="O1144" i="8" s="1"/>
  <c r="F596" i="1"/>
  <c r="F598" i="1"/>
  <c r="F597" i="1"/>
  <c r="K1123" i="8" s="1"/>
  <c r="O1123" i="8" s="1"/>
  <c r="F363" i="1"/>
  <c r="F367" i="1"/>
  <c r="F372" i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1605" i="8"/>
  <c r="O1605" i="8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1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 s="1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6" i="5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K443" i="5"/>
  <c r="Q443" i="5" s="1"/>
  <c r="Q436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28" i="5"/>
  <c r="Q528" i="5" s="1"/>
  <c r="Q522" i="5" s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1" i="2"/>
  <c r="G819" i="5" s="1"/>
  <c r="C819" i="5" s="1"/>
  <c r="P361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V621" i="5"/>
  <c r="V373" i="5"/>
  <c r="N361" i="2"/>
  <c r="G809" i="5" s="1"/>
  <c r="G821" i="5"/>
  <c r="C821" i="5" s="1"/>
  <c r="V499" i="5"/>
  <c r="Q361" i="2"/>
  <c r="M361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M16" i="15" l="1"/>
  <c r="O16" i="15" s="1"/>
  <c r="M9" i="15"/>
  <c r="M12" i="15"/>
  <c r="M32" i="15"/>
  <c r="O32" i="15" s="1"/>
  <c r="K949" i="5"/>
  <c r="M145" i="15"/>
  <c r="O145" i="15" s="1"/>
  <c r="M156" i="15"/>
  <c r="O156" i="15" s="1"/>
  <c r="M146" i="15"/>
  <c r="O146" i="15" s="1"/>
  <c r="M157" i="15"/>
  <c r="O157" i="15" s="1"/>
  <c r="M324" i="15"/>
  <c r="O324" i="15" s="1"/>
  <c r="M332" i="15"/>
  <c r="O332" i="15" s="1"/>
  <c r="J232" i="5"/>
  <c r="P232" i="5" s="1"/>
  <c r="J208" i="5"/>
  <c r="M61" i="15"/>
  <c r="M154" i="15"/>
  <c r="O154" i="15" s="1"/>
  <c r="N213" i="15"/>
  <c r="G873" i="5"/>
  <c r="C873" i="5" s="1"/>
  <c r="E712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3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O585" i="8" s="1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N212" i="15" l="1"/>
  <c r="G169" i="9" s="1"/>
  <c r="O213" i="15"/>
  <c r="K27" i="13"/>
  <c r="P873" i="5"/>
  <c r="Q877" i="5"/>
  <c r="N873" i="5"/>
  <c r="Q873" i="5"/>
  <c r="R873" i="5"/>
  <c r="S873" i="5"/>
  <c r="O873" i="5"/>
  <c r="O340" i="15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AE319" i="5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6" i="5" l="1"/>
  <c r="C799" i="5"/>
  <c r="C798" i="5"/>
  <c r="C797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V264" i="5"/>
  <c r="AF264" i="5" s="1"/>
  <c r="V253" i="5"/>
  <c r="AF253" i="5" s="1"/>
  <c r="V254" i="5"/>
  <c r="AF254" i="5" s="1"/>
  <c r="V258" i="5"/>
  <c r="AF258" i="5" s="1"/>
  <c r="V265" i="5"/>
  <c r="AF265" i="5" s="1"/>
  <c r="V256" i="5"/>
  <c r="AF256" i="5" s="1"/>
  <c r="V257" i="5"/>
  <c r="AF257" i="5"/>
  <c r="V266" i="5"/>
  <c r="AF266" i="5" s="1"/>
  <c r="V252" i="5"/>
  <c r="AF252" i="5" s="1"/>
  <c r="AF7" i="5" l="1"/>
  <c r="D19" i="23" s="1"/>
  <c r="D15" i="23" l="1"/>
  <c r="D13" i="23"/>
  <c r="E13" i="23"/>
  <c r="E19" i="23"/>
  <c r="E15" i="23"/>
  <c r="E9" i="23" s="1"/>
  <c r="G9" i="23" l="1"/>
  <c r="F15" i="11"/>
  <c r="G10" i="23" l="1"/>
  <c r="G15" i="23"/>
  <c r="G16" i="23"/>
  <c r="G19" i="23"/>
  <c r="G17" i="23"/>
  <c r="G12" i="23"/>
  <c r="G14" i="23"/>
  <c r="G11" i="23"/>
  <c r="G13" i="23"/>
  <c r="G18" i="23"/>
  <c r="C15" i="11"/>
  <c r="H15" i="11"/>
  <c r="I15" i="11"/>
  <c r="J15" i="11" l="1"/>
  <c r="AB253" i="5"/>
  <c r="AL253" i="5" s="1"/>
  <c r="AB266" i="5"/>
  <c r="AL266" i="5" s="1"/>
  <c r="AB258" i="5"/>
  <c r="AL258" i="5"/>
  <c r="AB257" i="5"/>
  <c r="AL257" i="5"/>
  <c r="AB264" i="5"/>
  <c r="AL264" i="5" s="1"/>
  <c r="AB256" i="5"/>
  <c r="AL256" i="5" s="1"/>
  <c r="AB265" i="5"/>
  <c r="AL265" i="5"/>
  <c r="AB254" i="5"/>
  <c r="AL254" i="5"/>
  <c r="AB252" i="5"/>
  <c r="AL252" i="5"/>
  <c r="AL7" i="5" s="1"/>
  <c r="D24" i="23" l="1"/>
  <c r="D30" i="23"/>
  <c r="D26" i="23"/>
  <c r="E30" i="23"/>
  <c r="E26" i="23"/>
  <c r="E24" i="23"/>
  <c r="E20" i="23" s="1"/>
  <c r="G20" i="23" l="1"/>
  <c r="F16" i="11"/>
  <c r="G21" i="23" l="1"/>
  <c r="G24" i="23"/>
  <c r="G23" i="23"/>
  <c r="G29" i="23"/>
  <c r="G27" i="23"/>
  <c r="G25" i="23"/>
  <c r="G28" i="23"/>
  <c r="G22" i="23"/>
  <c r="G26" i="23"/>
  <c r="G30" i="23"/>
  <c r="C16" i="11"/>
  <c r="H16" i="11"/>
  <c r="H14" i="11" s="1"/>
  <c r="H7" i="11" s="1"/>
  <c r="H6" i="11" s="1"/>
  <c r="F14" i="11"/>
  <c r="F7" i="11" s="1"/>
  <c r="F226" i="11" l="1"/>
  <c r="F6" i="11"/>
  <c r="F213" i="11"/>
  <c r="I16" i="11"/>
  <c r="I226" i="11" l="1"/>
  <c r="H226" i="11"/>
  <c r="J16" i="11"/>
  <c r="I14" i="11"/>
  <c r="H213" i="11"/>
  <c r="I213" i="11" s="1"/>
  <c r="D19" i="26"/>
  <c r="F215" i="11"/>
  <c r="Q192" i="11"/>
  <c r="Q194" i="11" s="1"/>
  <c r="F15" i="17"/>
  <c r="F219" i="11"/>
  <c r="F205" i="11"/>
  <c r="F206" i="11"/>
  <c r="F204" i="11"/>
  <c r="I7" i="18"/>
  <c r="H7" i="18" s="1"/>
  <c r="F196" i="11"/>
  <c r="F207" i="11"/>
  <c r="H207" i="11" l="1"/>
  <c r="I207" i="11" s="1"/>
  <c r="J207" i="11" s="1"/>
  <c r="F201" i="11"/>
  <c r="F203" i="11"/>
  <c r="F202" i="11"/>
  <c r="Q7" i="18"/>
  <c r="Q9" i="18" s="1"/>
  <c r="B11" i="18"/>
  <c r="H215" i="11"/>
  <c r="D13" i="26"/>
  <c r="F17" i="26" s="1"/>
  <c r="J226" i="11"/>
  <c r="J224" i="11" s="1"/>
  <c r="H204" i="11"/>
  <c r="I204" i="11" s="1"/>
  <c r="J204" i="11" s="1"/>
  <c r="H219" i="11"/>
  <c r="I219" i="11" s="1"/>
  <c r="J219" i="11" s="1"/>
  <c r="J14" i="11"/>
  <c r="I7" i="11"/>
  <c r="K12" i="11"/>
  <c r="H206" i="11"/>
  <c r="I206" i="11" s="1"/>
  <c r="J206" i="11" s="1"/>
  <c r="I12" i="17"/>
  <c r="J12" i="17" s="1"/>
  <c r="J213" i="11"/>
  <c r="J212" i="11" s="1"/>
  <c r="J211" i="11" s="1"/>
  <c r="H196" i="11"/>
  <c r="I196" i="11" s="1"/>
  <c r="J196" i="11" s="1"/>
  <c r="H205" i="11"/>
  <c r="I205" i="11" s="1"/>
  <c r="J205" i="11" s="1"/>
  <c r="F192" i="11"/>
  <c r="E192" i="11"/>
  <c r="F14" i="17" l="1"/>
  <c r="H192" i="11"/>
  <c r="I192" i="11" s="1"/>
  <c r="I215" i="11"/>
  <c r="E202" i="11"/>
  <c r="H202" i="11"/>
  <c r="I202" i="11" s="1"/>
  <c r="J202" i="11" s="1"/>
  <c r="E203" i="11"/>
  <c r="H203" i="11"/>
  <c r="I203" i="11" s="1"/>
  <c r="J203" i="11" s="1"/>
  <c r="B10" i="18"/>
  <c r="B7" i="18"/>
  <c r="B8" i="18"/>
  <c r="D8" i="18"/>
  <c r="D6" i="18" s="1"/>
  <c r="F195" i="11" s="1"/>
  <c r="E201" i="11"/>
  <c r="H201" i="11"/>
  <c r="I201" i="11" s="1"/>
  <c r="J201" i="11" s="1"/>
  <c r="J7" i="11"/>
  <c r="I6" i="11"/>
  <c r="C7" i="12"/>
  <c r="I7" i="12" l="1"/>
  <c r="C8" i="12"/>
  <c r="K196" i="11"/>
  <c r="J6" i="11"/>
  <c r="C195" i="11"/>
  <c r="C196" i="11" s="1"/>
  <c r="F199" i="11"/>
  <c r="H195" i="11"/>
  <c r="F198" i="11"/>
  <c r="F200" i="11"/>
  <c r="J192" i="11"/>
  <c r="E8" i="12"/>
  <c r="D5" i="32" s="1"/>
  <c r="E5" i="32" s="1"/>
  <c r="J215" i="11"/>
  <c r="E199" i="11" l="1"/>
  <c r="H199" i="11"/>
  <c r="I199" i="11" s="1"/>
  <c r="J199" i="11" s="1"/>
  <c r="E200" i="11"/>
  <c r="H200" i="11"/>
  <c r="I200" i="11" s="1"/>
  <c r="J200" i="11" s="1"/>
  <c r="E198" i="11"/>
  <c r="H198" i="11"/>
  <c r="I198" i="11" s="1"/>
  <c r="J198" i="11" s="1"/>
  <c r="E197" i="11"/>
  <c r="F197" i="11"/>
  <c r="I195" i="11"/>
  <c r="D3" i="32"/>
  <c r="E3" i="32" l="1"/>
  <c r="J195" i="11"/>
  <c r="D12" i="26"/>
  <c r="F16" i="26" s="1"/>
  <c r="D6" i="26" s="1"/>
  <c r="D9" i="26" s="1"/>
  <c r="D5" i="26" s="1"/>
  <c r="F220" i="11" s="1"/>
  <c r="C197" i="1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H197" i="11"/>
  <c r="F193" i="11"/>
  <c r="I220" i="11" l="1"/>
  <c r="J220" i="11" s="1"/>
  <c r="I197" i="11"/>
  <c r="H193" i="11"/>
  <c r="J197" i="11" l="1"/>
  <c r="I193" i="11"/>
  <c r="F8" i="12" l="1"/>
  <c r="J193" i="11"/>
  <c r="D6" i="32" l="1"/>
  <c r="E6" i="32" l="1"/>
  <c r="AA256" i="5"/>
  <c r="AK256" i="5" s="1"/>
  <c r="AA252" i="5"/>
  <c r="AK252" i="5" s="1"/>
  <c r="AK7" i="5" s="1"/>
  <c r="AA257" i="5"/>
  <c r="AK257" i="5"/>
  <c r="AA254" i="5"/>
  <c r="AK254" i="5" s="1"/>
  <c r="AA266" i="5"/>
  <c r="AK266" i="5" s="1"/>
  <c r="AA253" i="5"/>
  <c r="AK253" i="5"/>
  <c r="AA258" i="5"/>
  <c r="AK258" i="5" s="1"/>
  <c r="AA264" i="5"/>
  <c r="AK264" i="5" s="1"/>
  <c r="AA265" i="5"/>
  <c r="AK265" i="5" s="1"/>
  <c r="Y254" i="5"/>
  <c r="AI254" i="5" s="1"/>
  <c r="Y264" i="5"/>
  <c r="AI264" i="5" s="1"/>
  <c r="Y258" i="5"/>
  <c r="AI258" i="5" s="1"/>
  <c r="Y257" i="5"/>
  <c r="AI257" i="5"/>
  <c r="Y253" i="5"/>
  <c r="AI253" i="5"/>
  <c r="Y256" i="5"/>
  <c r="AI256" i="5"/>
  <c r="Y252" i="5"/>
  <c r="AI252" i="5" s="1"/>
  <c r="Y266" i="5"/>
  <c r="AI266" i="5" s="1"/>
  <c r="Y265" i="5"/>
  <c r="AI265" i="5" s="1"/>
  <c r="AJ258" i="5"/>
  <c r="Z258" i="5"/>
  <c r="Z264" i="5"/>
  <c r="AJ264" i="5" s="1"/>
  <c r="U258" i="5"/>
  <c r="AE258" i="5"/>
  <c r="U253" i="5"/>
  <c r="AE253" i="5"/>
  <c r="W254" i="5"/>
  <c r="AG254" i="5"/>
  <c r="U265" i="5"/>
  <c r="AE265" i="5"/>
  <c r="Z253" i="5"/>
  <c r="AJ253" i="5"/>
  <c r="U256" i="5"/>
  <c r="AE256" i="5" s="1"/>
  <c r="W256" i="5"/>
  <c r="AG256" i="5" s="1"/>
  <c r="X266" i="5"/>
  <c r="AH266" i="5"/>
  <c r="Z266" i="5"/>
  <c r="AJ266" i="5"/>
  <c r="X258" i="5"/>
  <c r="AH258" i="5"/>
  <c r="W264" i="5"/>
  <c r="AG264" i="5"/>
  <c r="U264" i="5"/>
  <c r="AE264" i="5"/>
  <c r="U252" i="5"/>
  <c r="AE252" i="5"/>
  <c r="X264" i="5"/>
  <c r="AH264" i="5" s="1"/>
  <c r="W265" i="5"/>
  <c r="AG265" i="5" s="1"/>
  <c r="Z265" i="5"/>
  <c r="AJ265" i="5" s="1"/>
  <c r="W257" i="5"/>
  <c r="AG257" i="5" s="1"/>
  <c r="U266" i="5"/>
  <c r="AE266" i="5" s="1"/>
  <c r="W253" i="5"/>
  <c r="AG253" i="5" s="1"/>
  <c r="W258" i="5"/>
  <c r="AG258" i="5" s="1"/>
  <c r="X253" i="5"/>
  <c r="AH253" i="5" s="1"/>
  <c r="Z254" i="5"/>
  <c r="AJ254" i="5" s="1"/>
  <c r="U257" i="5"/>
  <c r="AE257" i="5"/>
  <c r="W266" i="5"/>
  <c r="AG266" i="5" s="1"/>
  <c r="X265" i="5"/>
  <c r="AH265" i="5" s="1"/>
  <c r="X254" i="5"/>
  <c r="AH254" i="5" s="1"/>
  <c r="X257" i="5"/>
  <c r="AH257" i="5" s="1"/>
  <c r="U254" i="5"/>
  <c r="AE254" i="5" s="1"/>
  <c r="AE7" i="5" s="1"/>
  <c r="X252" i="5"/>
  <c r="AH252" i="5" s="1"/>
  <c r="AH7" i="5" s="1"/>
  <c r="Z252" i="5"/>
  <c r="AJ252" i="5" s="1"/>
  <c r="W252" i="5"/>
  <c r="AG252" i="5" s="1"/>
  <c r="AG7" i="5" s="1"/>
  <c r="Z257" i="5"/>
  <c r="AJ257" i="5"/>
  <c r="X256" i="5"/>
  <c r="AH256" i="5"/>
  <c r="Z256" i="5"/>
  <c r="AJ256" i="5"/>
  <c r="AJ7" i="5" l="1"/>
  <c r="AI7" i="5"/>
  <c r="F210" i="11"/>
  <c r="C217" i="11"/>
  <c r="J210" i="11"/>
  <c r="E8" i="32"/>
  <c r="J216" i="11"/>
  <c r="H218" i="11"/>
  <c r="E217" i="11"/>
  <c r="J227" i="11"/>
  <c r="E218" i="11"/>
  <c r="E7" i="32"/>
  <c r="H217" i="11"/>
  <c r="H210" i="11"/>
  <c r="D7" i="32"/>
  <c r="D9" i="32"/>
  <c r="E9" i="32"/>
  <c r="I218" i="11"/>
  <c r="J218" i="11"/>
  <c r="P221" i="11"/>
  <c r="F218" i="11"/>
  <c r="C218" i="11"/>
  <c r="C219" i="11"/>
  <c r="C220" i="11"/>
  <c r="G8" i="12"/>
  <c r="I8" i="12"/>
  <c r="D4" i="26"/>
  <c r="J217" i="11"/>
  <c r="P218" i="11"/>
  <c r="P220" i="11"/>
  <c r="F217" i="11"/>
  <c r="I217" i="11"/>
  <c r="I210" i="11"/>
  <c r="I227" i="11"/>
  <c r="H8" i="12"/>
  <c r="D8" i="32"/>
</calcChain>
</file>

<file path=xl/comments1.xml><?xml version="1.0" encoding="utf-8"?>
<comments xmlns="http://schemas.openxmlformats.org/spreadsheetml/2006/main">
  <authors>
    <author>TNT Nguyen</author>
    <author>Nguyen Xuan Vuong</author>
  </authors>
  <commentList>
    <comment ref="E109" authorId="0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>
  <authors>
    <author>TNT</author>
  </authors>
  <commentList>
    <comment ref="D89" authorId="0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<sst xmlns="http://schemas.openxmlformats.org/spreadsheetml/2006/main" count="23492" uniqueCount="4204">
  <si>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</si>
  <si>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</si>
  <si>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</si>
  <si>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</si>
  <si>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</si>
  <si>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</si>
  <si>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</si>
  <si>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</si>
  <si>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</si>
  <si>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</si>
  <si>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</si>
  <si>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</si>
  <si>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</si>
  <si>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</si>
  <si>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</si>
  <si>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</si>
  <si>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</si>
  <si>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</si>
  <si>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</si>
  <si>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</si>
  <si>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</si>
  <si>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</si>
  <si>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</si>
  <si>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</si>
  <si>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</si>
  <si>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</si>
  <si>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</si>
  <si>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</si>
  <si>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</si>
  <si>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</si>
  <si>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</si>
  <si>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</si>
  <si>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</si>
  <si>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</si>
  <si>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</si>
  <si>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</si>
  <si>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</si>
  <si>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</si>
  <si>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</si>
  <si>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</si>
  <si>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</si>
  <si>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</si>
  <si>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</si>
  <si>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</si>
  <si>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</si>
  <si>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</si>
  <si>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</si>
  <si>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</si>
  <si>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</si>
  <si>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</si>
  <si>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</si>
  <si>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</si>
  <si>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</si>
  <si>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</si>
  <si>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</si>
  <si>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</si>
  <si>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</si>
  <si>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</si>
  <si>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</si>
  <si>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</si>
  <si>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</si>
  <si>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</si>
  <si>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</si>
  <si>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</si>
  <si>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</si>
  <si>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</si>
  <si>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</si>
  <si>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</si>
  <si>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</si>
  <si>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</si>
  <si>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</si>
  <si>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</si>
  <si>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</si>
  <si>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</si>
  <si>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</si>
  <si>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</si>
  <si>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</si>
  <si>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</si>
  <si>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</si>
  <si>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</si>
  <si>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</si>
  <si>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</si>
  <si>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</si>
  <si>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</si>
  <si>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</si>
  <si>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</si>
  <si>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</si>
  <si>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</si>
  <si>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</si>
  <si>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</si>
  <si>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</si>
  <si>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</si>
  <si>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</si>
  <si>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</si>
  <si>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</si>
  <si>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</si>
  <si>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</si>
  <si>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</si>
  <si>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</si>
  <si>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</si>
  <si>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</si>
  <si>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</si>
  <si>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</si>
  <si>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</si>
  <si>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</si>
  <si>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</si>
  <si>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</si>
  <si>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</si>
  <si>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</si>
  <si>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</si>
  <si>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</si>
  <si>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</si>
  <si>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</si>
  <si>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</si>
  <si>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</si>
  <si>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</si>
  <si>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</si>
  <si>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</si>
  <si>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</si>
  <si>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</si>
  <si>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</si>
  <si>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</si>
  <si>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</si>
  <si>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</si>
  <si>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</si>
  <si>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</si>
  <si>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</si>
  <si>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</si>
  <si>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</si>
  <si>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</si>
  <si>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</si>
  <si>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</si>
  <si>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</si>
  <si>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</si>
  <si>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</si>
  <si>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</si>
  <si>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</si>
  <si>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</si>
  <si>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</si>
  <si>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</si>
  <si>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</si>
  <si>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</si>
  <si>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</si>
  <si>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</si>
  <si>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</si>
  <si>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</si>
  <si>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</si>
  <si>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</si>
  <si>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</si>
  <si>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</si>
  <si>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</si>
  <si>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</si>
  <si>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</si>
  <si>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</si>
  <si>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</si>
  <si>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</si>
  <si>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</si>
  <si>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</si>
  <si>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</si>
  <si>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</si>
  <si>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</si>
  <si>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</si>
  <si>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</si>
  <si>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</si>
  <si>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</si>
  <si>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</si>
  <si>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</si>
  <si>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</si>
  <si>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</si>
  <si>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</si>
  <si>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</si>
  <si>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</si>
  <si>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</si>
  <si>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</si>
  <si>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</si>
  <si>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</si>
  <si>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</si>
  <si>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</si>
  <si>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</si>
  <si>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</si>
  <si>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</si>
  <si>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</si>
  <si>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</si>
  <si>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</si>
  <si>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</si>
  <si>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</si>
  <si>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</si>
  <si>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</si>
  <si>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</si>
  <si>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</si>
  <si>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</si>
  <si>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</si>
  <si>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</si>
  <si>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</si>
  <si>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</si>
  <si>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</si>
  <si>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</si>
  <si>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</si>
  <si>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</si>
  <si>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</si>
  <si>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</si>
  <si>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</si>
  <si>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</si>
  <si>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</si>
  <si>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</si>
  <si>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</si>
  <si>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</si>
  <si>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</si>
  <si>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</si>
  <si>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</si>
  <si>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</si>
  <si>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</si>
  <si>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</si>
  <si>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</si>
  <si>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</si>
  <si>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</si>
  <si>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</si>
  <si>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</si>
  <si>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</si>
  <si>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</si>
  <si>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</si>
  <si>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</si>
  <si>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</si>
  <si>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</si>
  <si>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</si>
  <si>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</si>
  <si>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</si>
  <si>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</si>
  <si>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</si>
  <si>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</si>
  <si>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</si>
  <si>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</si>
  <si>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</si>
  <si>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</si>
  <si>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</si>
  <si>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</si>
  <si>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</si>
  <si>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</si>
  <si>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</si>
  <si>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</si>
  <si>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</si>
  <si>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</si>
  <si>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</si>
  <si>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</si>
  <si>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</si>
  <si>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</si>
  <si>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</si>
  <si>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</si>
  <si>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</si>
  <si>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</si>
  <si>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</si>
  <si>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</si>
  <si>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</si>
  <si>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</si>
  <si>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</si>
  <si>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</si>
  <si>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</si>
  <si>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</si>
  <si>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</si>
  <si>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</si>
  <si>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</si>
  <si>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</si>
  <si>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</si>
  <si>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</si>
  <si>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</si>
  <si>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</si>
  <si>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</si>
  <si>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</si>
  <si>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</si>
  <si>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</si>
  <si>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</si>
  <si>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</si>
  <si>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</si>
  <si>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</si>
  <si>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</si>
  <si>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</si>
  <si>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</si>
  <si>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</si>
  <si>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</si>
  <si>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</si>
  <si>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</si>
  <si>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</si>
  <si>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</si>
  <si>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</si>
  <si>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</si>
  <si>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</si>
  <si>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</si>
  <si>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</si>
  <si>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</si>
  <si>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</si>
  <si>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</si>
  <si>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</si>
  <si>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</si>
  <si>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</si>
  <si>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</si>
  <si>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</si>
  <si>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</si>
  <si>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</si>
  <si>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</si>
  <si>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</si>
  <si>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</si>
  <si>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</si>
  <si>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</si>
  <si>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</si>
  <si>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</si>
  <si>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</si>
  <si>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</si>
  <si>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</si>
  <si>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</si>
  <si>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</si>
  <si>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</si>
  <si>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</si>
  <si>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</si>
  <si>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</si>
  <si>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</si>
  <si>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</si>
  <si>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</si>
  <si>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</si>
  <si>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</si>
  <si>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</si>
  <si>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</si>
  <si>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</si>
  <si>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</si>
  <si>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</si>
  <si>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</si>
  <si>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</si>
  <si>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</si>
  <si>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</si>
  <si>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</si>
  <si>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</si>
  <si>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</si>
  <si>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</si>
  <si>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</si>
  <si>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</si>
  <si>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</si>
  <si>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</si>
  <si>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</si>
  <si>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</si>
  <si>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</si>
  <si>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</si>
  <si>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</si>
  <si>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</si>
  <si>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</si>
  <si>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</si>
  <si>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</si>
  <si>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</si>
  <si>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</si>
  <si>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</si>
  <si>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</si>
  <si>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</si>
  <si>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</si>
  <si>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</si>
  <si>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</si>
  <si>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</si>
  <si>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</si>
  <si>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</si>
  <si>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</si>
  <si>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</si>
  <si>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</si>
  <si>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</si>
  <si>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</si>
  <si>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</si>
  <si>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</si>
  <si>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</si>
  <si>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</si>
  <si>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</si>
  <si>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</si>
  <si>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</si>
  <si>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</si>
  <si>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</si>
  <si>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</si>
  <si>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</si>
  <si>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</si>
  <si>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</si>
  <si>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</si>
  <si>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</si>
  <si>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</si>
  <si>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</si>
  <si>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</si>
  <si>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</si>
  <si>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</si>
  <si>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</si>
  <si>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</si>
  <si>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</si>
  <si>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</si>
  <si>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</si>
  <si>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</si>
  <si>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</si>
  <si>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</si>
  <si>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</si>
  <si>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</si>
  <si>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</si>
  <si>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</si>
  <si>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</si>
  <si>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</si>
  <si>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</si>
  <si>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</si>
  <si>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</si>
  <si>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</si>
  <si>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</si>
  <si>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</si>
  <si>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</si>
  <si>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</si>
  <si>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</si>
  <si>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</si>
  <si>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</si>
  <si>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</si>
  <si>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</si>
  <si>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</si>
  <si>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</si>
  <si>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</si>
  <si>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</si>
  <si>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</si>
  <si>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</si>
  <si>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</si>
  <si>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</si>
  <si>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</si>
  <si>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</si>
  <si>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</si>
  <si>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</si>
  <si>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</si>
  <si>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</si>
  <si>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</si>
  <si>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</si>
  <si>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</si>
  <si>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</si>
  <si>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</si>
  <si>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</si>
  <si>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</si>
  <si>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</si>
  <si>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</si>
  <si>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</si>
  <si>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</si>
  <si>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</si>
  <si>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</si>
  <si>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</si>
  <si>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</si>
  <si>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</si>
  <si>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</si>
  <si>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</si>
  <si>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</si>
  <si>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</si>
  <si>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</si>
  <si>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</si>
  <si>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</si>
  <si>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</si>
  <si>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</si>
  <si>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</si>
  <si>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</si>
  <si>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</si>
  <si>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</si>
  <si>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</si>
  <si>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</si>
  <si>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</si>
  <si>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</si>
  <si>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</si>
  <si>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</si>
  <si>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</si>
  <si>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</si>
  <si>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</si>
  <si>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</si>
  <si>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</si>
  <si>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</si>
  <si>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</si>
  <si>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</si>
  <si>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</si>
  <si>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</si>
  <si>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</si>
  <si>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</si>
  <si>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</si>
  <si>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</si>
  <si>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</si>
  <si>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</si>
  <si>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</si>
  <si>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</si>
  <si>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</si>
  <si>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</si>
  <si>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</si>
  <si>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</si>
  <si>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</si>
  <si>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</si>
  <si>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</si>
  <si>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</si>
  <si>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</si>
  <si>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</si>
  <si>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</si>
  <si>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</si>
  <si>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</si>
  <si>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</si>
  <si>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</si>
  <si>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</si>
  <si>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</si>
  <si>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</si>
  <si>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</si>
  <si>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</si>
  <si>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</si>
  <si>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</si>
  <si>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</si>
  <si>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</si>
  <si>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</si>
  <si>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</si>
  <si>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</si>
  <si>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</si>
  <si>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</si>
  <si>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</si>
  <si>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</si>
  <si>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</si>
  <si>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</si>
  <si>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</si>
  <si>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</si>
  <si>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</si>
  <si>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</si>
  <si>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</si>
  <si>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</si>
  <si>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</si>
  <si>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</si>
  <si>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</si>
  <si>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</si>
  <si>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</si>
  <si>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</si>
  <si>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</si>
  <si>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</si>
  <si>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</si>
  <si>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</si>
  <si>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</si>
  <si>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</si>
  <si>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</si>
  <si>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</si>
  <si>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</si>
  <si>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</si>
  <si>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</si>
  <si>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</si>
  <si>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</si>
  <si>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</si>
  <si>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</si>
  <si>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</si>
  <si>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</si>
  <si>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</si>
  <si>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</si>
  <si>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</si>
  <si>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</si>
  <si>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</si>
  <si>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</si>
  <si>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</si>
  <si>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</si>
  <si>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</si>
  <si>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</si>
  <si>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</si>
  <si>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</si>
  <si>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</si>
  <si>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</si>
  <si>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</si>
  <si>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</si>
  <si>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</si>
  <si>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</si>
  <si>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</si>
  <si>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</si>
  <si>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</si>
  <si>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</si>
  <si>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</si>
  <si>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</si>
  <si>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</si>
  <si>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</si>
  <si>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</si>
  <si>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</si>
  <si>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</si>
  <si>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</si>
  <si>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</si>
  <si>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</si>
  <si>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</si>
  <si>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</si>
  <si>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</si>
  <si>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</si>
  <si>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</si>
  <si>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</si>
  <si>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</si>
  <si>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</si>
  <si>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</si>
  <si>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</si>
  <si>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</si>
  <si>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</si>
  <si>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</si>
  <si>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</si>
  <si>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</si>
  <si>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</si>
  <si>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</si>
  <si>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</si>
  <si>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</si>
  <si>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</si>
  <si>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</si>
  <si>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</si>
  <si>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</si>
  <si>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</si>
  <si>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</si>
  <si>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</si>
  <si>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</si>
  <si>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</si>
  <si>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</si>
  <si>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</si>
  <si>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</si>
  <si>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</si>
  <si>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</si>
  <si>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</si>
  <si>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</si>
  <si>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</si>
  <si>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</si>
  <si>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</si>
  <si>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</si>
  <si>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</si>
  <si>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</si>
  <si>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</si>
  <si>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</si>
  <si>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</si>
  <si>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</si>
  <si>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</si>
  <si>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</si>
  <si>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</si>
  <si>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</si>
  <si>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</si>
  <si>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</si>
  <si>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</si>
  <si>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</si>
  <si>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</si>
  <si>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</si>
  <si>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</si>
  <si>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</si>
  <si>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</si>
  <si>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</si>
  <si>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</si>
  <si>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</si>
  <si>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</si>
  <si>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</si>
  <si>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</si>
  <si>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</si>
  <si>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</si>
  <si>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</si>
  <si>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</si>
  <si>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</si>
  <si>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</si>
  <si>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</si>
  <si>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</si>
  <si>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</si>
  <si>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</si>
  <si>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</si>
  <si>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</si>
  <si>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</si>
  <si>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</si>
  <si>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</si>
  <si>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</si>
  <si>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</si>
  <si>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</si>
  <si>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</si>
  <si>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</si>
  <si>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</si>
  <si>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</si>
  <si>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</si>
  <si>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</si>
  <si>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</si>
  <si>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</si>
  <si>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</si>
  <si>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</si>
  <si>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</si>
  <si>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</si>
  <si>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</si>
  <si>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</si>
  <si>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</si>
  <si>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</si>
  <si>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</si>
  <si>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</si>
  <si>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</si>
  <si>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</si>
  <si>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</si>
  <si>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</si>
  <si>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</si>
  <si>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</si>
  <si>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</si>
  <si>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</si>
  <si>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</si>
  <si>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</si>
  <si>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</si>
  <si>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</si>
  <si>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</si>
  <si>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</si>
  <si>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</si>
  <si>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</si>
  <si>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</si>
  <si>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</si>
  <si>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</si>
  <si>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</si>
  <si>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</si>
  <si>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</si>
  <si>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</si>
  <si>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</si>
  <si>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</si>
  <si>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</si>
  <si>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</si>
  <si>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</si>
  <si>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</si>
  <si>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</si>
  <si>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</si>
  <si>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</si>
  <si>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</si>
  <si>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</si>
  <si>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</si>
  <si>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</si>
  <si>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</si>
  <si>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</si>
  <si>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</si>
  <si>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</si>
  <si>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</si>
  <si>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</si>
  <si>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</si>
  <si>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</si>
  <si>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</si>
  <si>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</si>
  <si>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</si>
  <si>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</si>
  <si>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</si>
  <si>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</si>
  <si>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</si>
  <si>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</si>
  <si>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</si>
  <si>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</si>
  <si>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</si>
  <si>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</si>
  <si>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</si>
  <si>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</si>
  <si>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</si>
  <si>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</si>
  <si>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</si>
  <si>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</si>
  <si>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</si>
  <si>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</si>
  <si>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</si>
  <si>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</si>
  <si>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</si>
  <si>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</si>
  <si>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</si>
  <si>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</si>
  <si>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</si>
  <si>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</si>
  <si>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</si>
  <si>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</si>
  <si>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</si>
  <si>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</si>
  <si>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</si>
  <si>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</si>
  <si>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</si>
  <si>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</si>
  <si>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</si>
  <si>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</si>
  <si>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</si>
  <si>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</si>
  <si>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</si>
  <si>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</si>
  <si>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</si>
  <si>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</si>
  <si>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</si>
  <si>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</si>
  <si>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</si>
  <si>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</si>
  <si>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</si>
  <si>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</si>
  <si>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</si>
  <si>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</si>
  <si>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</si>
  <si>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</si>
  <si>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</si>
  <si>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</si>
  <si>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</si>
  <si>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</si>
  <si>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</si>
  <si>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</si>
  <si>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</si>
  <si>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</si>
  <si>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</si>
  <si>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</si>
  <si>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</si>
  <si>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</si>
  <si>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</si>
  <si>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</si>
  <si>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</si>
  <si>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</si>
  <si>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</si>
  <si>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</si>
  <si>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</si>
  <si>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</si>
  <si>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</si>
  <si>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</si>
  <si>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</si>
  <si>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</si>
  <si>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</si>
  <si>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</si>
  <si>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</si>
  <si>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</si>
  <si>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</si>
  <si>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</si>
  <si>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</si>
  <si>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</si>
  <si>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</si>
  <si>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</si>
  <si>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</si>
  <si>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</si>
  <si>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</si>
  <si>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</si>
  <si>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</si>
  <si>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</si>
  <si>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</si>
  <si>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</si>
  <si>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</si>
  <si>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</si>
  <si>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</si>
  <si>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</si>
  <si>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</si>
  <si>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</si>
  <si>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</si>
  <si>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</si>
  <si>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</si>
  <si>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</si>
  <si>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</si>
  <si>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</si>
  <si>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</si>
  <si>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</si>
  <si>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</si>
  <si>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</si>
  <si>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</si>
  <si>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</si>
  <si>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</si>
  <si>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</si>
  <si>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</si>
  <si>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</si>
  <si>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</si>
  <si>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</si>
  <si>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</si>
  <si>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</si>
  <si>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</si>
  <si>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</si>
  <si>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</si>
  <si>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</si>
  <si>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</si>
  <si>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</si>
  <si>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</si>
  <si>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</si>
  <si>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</si>
  <si>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</si>
  <si>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</si>
  <si>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</si>
  <si>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</si>
  <si>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</si>
  <si>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</si>
  <si>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</si>
  <si>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</si>
  <si>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</si>
  <si>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</si>
  <si>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</si>
  <si>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</si>
  <si>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</si>
  <si>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</si>
  <si>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</si>
  <si>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</si>
  <si>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</si>
  <si>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</si>
  <si>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</si>
  <si>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</si>
  <si>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</si>
  <si>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</si>
  <si>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</si>
  <si>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</si>
  <si>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</si>
  <si>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</si>
  <si>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</si>
  <si>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</si>
  <si>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</si>
  <si>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</si>
  <si>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</si>
  <si>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</si>
  <si>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</si>
  <si>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</si>
  <si>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</si>
  <si>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</si>
  <si>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</si>
  <si>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</si>
  <si>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</si>
  <si>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</si>
  <si>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</si>
  <si>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</si>
  <si>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</si>
  <si>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</si>
  <si>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</si>
  <si>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</si>
  <si>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</si>
  <si>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</si>
  <si>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</si>
  <si>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</si>
  <si>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</si>
  <si>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</si>
  <si>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</si>
  <si>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</si>
  <si>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</si>
  <si>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</si>
  <si>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</si>
  <si>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</si>
  <si>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</si>
  <si>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</si>
  <si>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</si>
  <si>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</si>
  <si>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</si>
  <si>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</si>
  <si>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</si>
  <si>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</si>
  <si>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</si>
  <si>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</si>
  <si>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</si>
  <si>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</si>
  <si>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</si>
  <si>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</si>
  <si>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</si>
  <si>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</si>
  <si>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</si>
  <si>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</si>
  <si>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</si>
  <si>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</si>
  <si>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</si>
  <si>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</si>
  <si>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</si>
  <si>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</si>
  <si>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</si>
  <si>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</si>
  <si>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</si>
  <si>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</si>
  <si>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</si>
  <si>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</si>
  <si>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</si>
  <si>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</si>
  <si>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</si>
  <si>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</si>
  <si>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</si>
  <si>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</si>
  <si>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</si>
  <si>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</si>
  <si>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</si>
  <si>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</si>
  <si>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</si>
  <si>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</si>
  <si>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</si>
  <si>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</si>
  <si>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</si>
  <si>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</si>
  <si>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</si>
  <si>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</si>
  <si>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</si>
  <si>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</si>
  <si>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</si>
  <si>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</si>
  <si>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</si>
  <si>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</si>
  <si>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</si>
  <si>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</si>
  <si>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</si>
  <si>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</si>
  <si>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</si>
  <si>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</si>
  <si>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</si>
  <si>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</si>
  <si>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</si>
  <si>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</si>
  <si>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</si>
  <si>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</si>
  <si>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</si>
  <si>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</si>
  <si>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</si>
  <si>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</si>
  <si>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</si>
  <si>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</si>
  <si>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</si>
  <si>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</si>
  <si>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</si>
  <si>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</si>
  <si>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</si>
  <si>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</si>
  <si>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</si>
  <si>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</si>
  <si>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</si>
  <si>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</si>
  <si>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</si>
  <si>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</si>
  <si>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</si>
  <si>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</si>
  <si>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</si>
  <si>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</si>
  <si>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</si>
  <si>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</si>
  <si>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</si>
  <si>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</si>
  <si>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</si>
  <si>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</si>
  <si>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</si>
  <si>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</si>
  <si>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</si>
  <si>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</si>
  <si>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</si>
  <si>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</si>
  <si>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</si>
  <si>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</si>
  <si>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</si>
  <si>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</si>
  <si>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</si>
  <si>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</si>
  <si>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</si>
  <si>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</si>
  <si>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</si>
  <si>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</si>
  <si>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</si>
  <si>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</si>
  <si>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</si>
  <si>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</si>
  <si>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</si>
  <si>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</si>
  <si>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</si>
  <si>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</si>
  <si>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</si>
  <si>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</si>
  <si>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</si>
  <si>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</si>
  <si>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</si>
  <si>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</si>
  <si>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</si>
  <si>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</si>
  <si>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</si>
  <si>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</si>
  <si>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</si>
  <si>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</si>
  <si>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</si>
  <si>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</si>
  <si>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</si>
  <si>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</si>
  <si>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</si>
  <si>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</si>
  <si>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</si>
  <si>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</si>
  <si>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</si>
  <si>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</si>
  <si>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</si>
  <si>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</si>
  <si>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</si>
  <si>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</si>
  <si>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</si>
  <si>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</si>
  <si>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</si>
  <si>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</si>
  <si>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</si>
  <si>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</si>
  <si>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</si>
  <si>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</si>
  <si>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</si>
  <si>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</si>
  <si>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</si>
  <si>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</si>
  <si>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</si>
  <si>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</si>
  <si>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</si>
  <si>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</si>
  <si>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</si>
  <si>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</si>
  <si>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</si>
  <si>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</si>
  <si>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</si>
  <si>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</si>
  <si>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</si>
  <si>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</si>
  <si>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</si>
  <si>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</si>
  <si>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</si>
  <si>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</si>
  <si>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</si>
  <si>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</si>
  <si>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</si>
  <si>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</si>
  <si>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</si>
  <si>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</si>
  <si>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</si>
  <si>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</si>
  <si>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</si>
  <si>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</si>
  <si>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</si>
  <si>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</si>
  <si>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</si>
  <si>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</si>
  <si>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</si>
  <si>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</si>
  <si>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</si>
  <si>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</si>
  <si>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</si>
  <si>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</si>
  <si>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</si>
  <si>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</si>
  <si>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</si>
  <si>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</si>
  <si>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</si>
  <si>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</si>
  <si>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</si>
  <si>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</si>
  <si>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</si>
  <si>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</si>
  <si>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</si>
  <si>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</si>
  <si>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</si>
  <si>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</si>
  <si>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</si>
  <si>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</si>
  <si>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</si>
  <si>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</si>
  <si>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</si>
  <si>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</si>
  <si>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</si>
  <si>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</si>
  <si>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</si>
  <si>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</si>
  <si>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</si>
  <si>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</si>
  <si>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</si>
  <si>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</si>
  <si>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</si>
  <si>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</si>
  <si>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</si>
  <si>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</si>
  <si>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</si>
  <si>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</si>
  <si>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</si>
  <si>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</si>
  <si>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</si>
  <si>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</si>
  <si>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</si>
  <si>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</si>
  <si>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</si>
  <si>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</si>
  <si>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</si>
  <si>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</si>
  <si>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</si>
  <si>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</si>
  <si>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</si>
  <si>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</si>
  <si>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</si>
  <si>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</si>
  <si>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</si>
  <si>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</si>
  <si>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</si>
  <si>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</si>
  <si>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</si>
  <si>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</si>
  <si>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</si>
  <si>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</si>
  <si>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</si>
  <si>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</si>
  <si>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</si>
  <si>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</si>
  <si>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</si>
  <si>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</si>
  <si>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</si>
  <si>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</si>
  <si>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</si>
  <si>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</si>
  <si>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</si>
  <si>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</si>
  <si>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</si>
  <si>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</si>
  <si>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</si>
  <si>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</si>
  <si>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</si>
  <si>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</si>
  <si>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</si>
  <si>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</si>
  <si>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</si>
  <si>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</si>
  <si>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</si>
  <si>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</si>
  <si>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</si>
  <si>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</si>
  <si>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</si>
  <si>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</si>
  <si>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</si>
  <si>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</si>
  <si>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</si>
  <si>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</si>
  <si>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</si>
  <si>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</si>
  <si>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</si>
  <si>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</si>
  <si>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</si>
  <si>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</si>
  <si>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</si>
  <si>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</si>
  <si>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</si>
  <si>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</si>
  <si>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</si>
  <si>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</si>
  <si>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</si>
  <si>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</si>
  <si>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</si>
  <si>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</si>
  <si>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</si>
  <si>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</si>
  <si>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</si>
  <si>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</si>
  <si>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</si>
  <si>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</si>
  <si>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</si>
  <si>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</si>
  <si>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</si>
  <si>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</si>
  <si>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</si>
  <si>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</si>
  <si>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</si>
  <si>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</si>
  <si>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</si>
  <si>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</si>
  <si>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</si>
  <si>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</si>
  <si>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</si>
  <si>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</si>
  <si>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</si>
  <si>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</si>
  <si>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</si>
  <si>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</si>
  <si>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</si>
  <si>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</si>
  <si>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</si>
  <si>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</si>
  <si>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</si>
  <si>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</si>
  <si>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</si>
  <si>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</si>
  <si>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</si>
  <si>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</si>
  <si>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</si>
  <si>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</si>
  <si>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</si>
  <si>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</si>
  <si>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</si>
  <si>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</si>
  <si>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</si>
  <si>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</si>
  <si>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</si>
  <si>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</si>
  <si>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</si>
  <si>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</si>
  <si>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</si>
  <si>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</si>
  <si>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</si>
  <si>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</si>
  <si>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</si>
  <si>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</si>
  <si>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</si>
  <si>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</si>
  <si>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</si>
  <si>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</si>
  <si>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</si>
  <si>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</si>
  <si>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</si>
  <si>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</si>
  <si>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</si>
  <si>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</si>
  <si>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</si>
  <si>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</si>
  <si>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</si>
  <si>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</si>
  <si>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</si>
  <si>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</si>
  <si>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</si>
  <si>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</si>
  <si>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</si>
  <si>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</si>
  <si>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</si>
  <si>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</si>
  <si>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</si>
  <si>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</si>
  <si>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</si>
  <si>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</si>
  <si>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</si>
  <si>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</si>
  <si>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</si>
  <si>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</si>
  <si>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</si>
  <si>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</si>
  <si>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</si>
  <si>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</si>
  <si>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</si>
  <si>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</si>
  <si>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</si>
  <si>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</si>
  <si>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</si>
  <si>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</si>
  <si>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</si>
  <si>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</si>
  <si>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</si>
  <si>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</si>
  <si>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</si>
  <si>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</si>
  <si>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</si>
  <si>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</si>
  <si>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</si>
  <si>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</si>
  <si>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</si>
  <si>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</si>
  <si>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</si>
  <si>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</si>
  <si>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</si>
  <si>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</si>
  <si>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</si>
  <si>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</si>
  <si>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</si>
  <si>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</si>
  <si>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</si>
  <si>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</si>
  <si>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</si>
  <si>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</si>
  <si>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</si>
  <si>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</si>
  <si>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</si>
  <si>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</si>
  <si>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</si>
  <si>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</si>
  <si>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</si>
  <si>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</si>
  <si>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</si>
  <si>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</si>
  <si>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</si>
  <si>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</si>
  <si>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</si>
  <si>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</si>
  <si>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</si>
  <si>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</si>
  <si>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</si>
  <si>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</si>
  <si>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</si>
  <si>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</si>
  <si>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</si>
  <si>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</si>
  <si>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</si>
  <si>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</si>
  <si>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</si>
  <si>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</si>
  <si>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</si>
  <si>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</si>
  <si>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</si>
  <si>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</si>
  <si>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</si>
  <si>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</si>
  <si>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</si>
  <si>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</si>
  <si>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</si>
  <si>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</si>
  <si>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</si>
  <si>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</si>
  <si>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</si>
  <si>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</si>
  <si>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</si>
  <si>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</si>
  <si>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</si>
  <si>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</si>
  <si>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</si>
  <si>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</si>
  <si>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</si>
  <si>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</si>
  <si>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</si>
  <si>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</si>
  <si>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</si>
  <si>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</si>
  <si>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</si>
  <si>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</si>
  <si>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</si>
  <si>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</si>
  <si>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</si>
  <si>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</si>
  <si>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</si>
  <si>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</si>
  <si>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</si>
  <si>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</si>
  <si>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</si>
  <si>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</si>
  <si>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</si>
  <si>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</si>
  <si>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</si>
  <si>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</si>
  <si>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</si>
  <si>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</si>
  <si>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</si>
  <si>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</si>
  <si>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</si>
  <si>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</si>
  <si>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</si>
  <si>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</si>
  <si>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</si>
  <si>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</si>
  <si>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</si>
  <si>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</si>
  <si>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</si>
  <si>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</si>
  <si>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</si>
  <si>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</si>
  <si>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</si>
  <si>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</si>
  <si>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</si>
  <si>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</si>
  <si>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</si>
  <si>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</si>
  <si>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</si>
  <si>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</si>
  <si>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</si>
  <si>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</si>
  <si>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</si>
  <si>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</si>
  <si>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</si>
  <si>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</si>
  <si>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</si>
  <si>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</si>
  <si>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</si>
  <si>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</si>
  <si>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</si>
  <si>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</si>
  <si>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</si>
  <si>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</si>
  <si>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</si>
  <si>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</si>
  <si>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</si>
  <si>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</si>
  <si>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</si>
  <si>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</si>
  <si>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</si>
  <si>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</si>
  <si>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</si>
  <si>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</si>
  <si>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</si>
  <si>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</si>
  <si>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</si>
  <si>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</si>
  <si>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</si>
  <si>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</si>
  <si>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</si>
  <si>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</si>
  <si>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</si>
  <si>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</si>
  <si>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</si>
  <si>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</si>
  <si>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</si>
  <si>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</si>
  <si>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</si>
  <si>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</si>
  <si>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</si>
  <si>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</si>
  <si>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</si>
  <si>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</si>
  <si>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</si>
  <si>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</si>
  <si>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</si>
  <si>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</si>
  <si>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</si>
  <si>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</si>
  <si>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</si>
  <si>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</si>
  <si>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</si>
  <si>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</si>
  <si>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</si>
  <si>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</si>
  <si>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</si>
  <si>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</si>
  <si>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</si>
  <si>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</si>
  <si>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</si>
  <si>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</si>
  <si>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</si>
  <si>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</si>
  <si>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</si>
  <si>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</si>
  <si>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</si>
  <si>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</si>
  <si>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</si>
  <si>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</si>
  <si>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</si>
  <si>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</si>
  <si>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</si>
  <si>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</si>
  <si>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</si>
  <si>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</si>
  <si>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</si>
  <si>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</si>
  <si>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</si>
  <si>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</si>
  <si>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</si>
  <si>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</si>
  <si>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</si>
  <si>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</si>
  <si>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</si>
  <si>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</si>
  <si>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</si>
  <si>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</si>
  <si>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</si>
  <si>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</si>
  <si>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</si>
  <si>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</si>
  <si>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</si>
  <si>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</si>
  <si>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</si>
  <si>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</si>
  <si>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</si>
  <si>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</si>
  <si>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</si>
  <si>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</si>
  <si>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</si>
  <si>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</si>
  <si>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</si>
  <si>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</si>
  <si>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</si>
  <si>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</si>
  <si>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</si>
  <si>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</si>
  <si>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</si>
  <si>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</si>
  <si>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</si>
  <si>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</si>
  <si>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</si>
  <si>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</si>
  <si>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</si>
  <si>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</si>
  <si>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</si>
  <si>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</si>
  <si>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</si>
  <si>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</si>
  <si>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</si>
  <si>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</si>
  <si>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</si>
  <si>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</si>
  <si>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</si>
  <si>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</si>
  <si>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</si>
  <si>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</si>
  <si>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</si>
  <si>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</si>
  <si>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</si>
  <si>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</si>
  <si>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</si>
  <si>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</si>
  <si>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</si>
  <si>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</si>
  <si>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</si>
  <si>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</si>
  <si>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</si>
  <si>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</si>
  <si>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</si>
  <si>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</si>
  <si>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</si>
  <si>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</si>
  <si>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</si>
  <si>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</si>
  <si>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</si>
  <si>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</si>
  <si>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</si>
  <si>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</si>
  <si>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</si>
  <si>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</si>
  <si>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</si>
  <si>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</si>
  <si>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</si>
  <si>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</si>
  <si>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</si>
  <si>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</si>
  <si>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</si>
  <si>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</si>
  <si>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</si>
  <si>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</si>
  <si>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</si>
  <si>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</si>
  <si>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</si>
  <si>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</si>
  <si>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</si>
  <si>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</si>
  <si>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</si>
  <si>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</si>
  <si>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</si>
  <si>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</si>
  <si>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</si>
  <si>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</si>
  <si>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</si>
  <si>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</si>
  <si>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</si>
  <si>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</si>
  <si>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</si>
  <si>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</si>
  <si>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</si>
  <si>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</si>
  <si>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</si>
  <si>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</si>
  <si>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</si>
  <si>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</si>
  <si>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</si>
  <si>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</si>
  <si>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</si>
  <si>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</si>
  <si>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</si>
  <si>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</si>
  <si>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</si>
  <si>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</si>
  <si>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</si>
  <si>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</si>
  <si>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</si>
  <si>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</si>
  <si>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</si>
  <si>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</si>
  <si>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</si>
  <si>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</si>
  <si>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</si>
  <si>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</si>
  <si>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</si>
  <si>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</si>
  <si>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</si>
  <si>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</si>
  <si>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</si>
  <si>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</si>
  <si>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</si>
  <si>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</si>
  <si>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</si>
  <si>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</si>
  <si>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</si>
  <si>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</si>
  <si>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</si>
  <si>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</si>
  <si>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</si>
  <si>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</si>
  <si>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</si>
  <si>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</si>
  <si>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</si>
  <si>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</si>
  <si>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</si>
  <si>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</si>
  <si>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</si>
  <si>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</si>
  <si>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</si>
  <si>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</si>
  <si>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</si>
  <si>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</si>
  <si>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</si>
  <si>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</si>
  <si>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</si>
  <si>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</si>
  <si>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</si>
  <si>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</si>
  <si>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</si>
  <si>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</si>
  <si>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</si>
  <si>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</si>
  <si>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</si>
  <si>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</si>
  <si>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</si>
  <si>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</si>
  <si>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</si>
  <si>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</si>
  <si>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</si>
  <si>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</si>
  <si>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</si>
  <si>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</si>
  <si>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</si>
  <si>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</si>
  <si>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</si>
  <si>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</si>
  <si>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</si>
  <si>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</si>
  <si>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</si>
  <si>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</si>
  <si>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</si>
  <si>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</si>
  <si>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</si>
  <si>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</si>
  <si>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</si>
  <si>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</si>
  <si>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</si>
  <si>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</si>
  <si>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</si>
  <si>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</si>
  <si>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</si>
  <si>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</si>
  <si>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</si>
  <si>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</si>
  <si>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</si>
  <si>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</si>
  <si>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</si>
  <si>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</si>
  <si>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</si>
  <si>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</si>
  <si>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</si>
  <si>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</si>
  <si>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</si>
  <si>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</si>
  <si>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</si>
  <si>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</si>
  <si>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</si>
  <si>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</si>
  <si>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</si>
  <si>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</si>
  <si>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</si>
  <si>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</si>
  <si>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</si>
  <si>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</si>
  <si>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</si>
  <si>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</si>
  <si>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</si>
  <si>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</si>
  <si>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</si>
  <si>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</si>
  <si>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</si>
  <si>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</si>
  <si>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</si>
  <si>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</si>
  <si>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</si>
  <si>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</si>
  <si>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</si>
  <si>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</si>
  <si>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</si>
  <si>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</si>
  <si>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</si>
  <si>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</si>
  <si>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</si>
  <si>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</si>
  <si>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</si>
  <si>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</si>
  <si>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</si>
  <si>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</si>
  <si>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</si>
  <si>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</si>
  <si>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</si>
  <si>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</si>
  <si>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</si>
  <si>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</si>
  <si>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</si>
  <si>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</si>
  <si>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</si>
  <si>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</si>
  <si>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</si>
  <si>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</si>
  <si>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</si>
  <si>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</si>
  <si>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</si>
  <si>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</si>
  <si>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</si>
  <si>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</si>
  <si>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</si>
  <si>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</si>
  <si>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</si>
  <si>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</si>
  <si>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</si>
  <si>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</si>
  <si>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</si>
  <si>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</si>
  <si>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</si>
  <si>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</si>
  <si>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</si>
  <si>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</si>
  <si>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</si>
  <si>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</si>
  <si>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</si>
  <si>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</si>
  <si>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</si>
  <si>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</si>
  <si>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</si>
  <si>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</si>
  <si>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</si>
  <si>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</si>
  <si>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</si>
  <si>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</si>
  <si>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</si>
  <si>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</si>
  <si>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</si>
  <si>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</si>
  <si>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</si>
  <si>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</si>
  <si>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</si>
  <si>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</si>
  <si>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</si>
  <si>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</si>
  <si>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</si>
  <si>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</si>
  <si>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</si>
  <si>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</si>
  <si>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</si>
  <si>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</si>
  <si>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</si>
  <si>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</si>
  <si>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</si>
  <si>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</si>
  <si>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</si>
  <si>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</si>
  <si>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</si>
  <si>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</si>
  <si>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</si>
  <si>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</si>
  <si>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</si>
  <si>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</si>
  <si>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</si>
  <si>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</si>
  <si>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</si>
  <si>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</si>
  <si>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</si>
  <si>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</si>
  <si>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</si>
  <si>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</si>
  <si>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</si>
  <si>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</si>
  <si>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</si>
  <si>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</si>
  <si>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</si>
  <si>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</si>
  <si>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</si>
  <si>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</si>
  <si>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</si>
  <si>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</si>
  <si>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</si>
  <si>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</si>
  <si>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</si>
  <si>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</si>
  <si>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</si>
  <si>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</si>
  <si>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</si>
  <si>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</si>
  <si>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</si>
  <si>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</si>
  <si>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</si>
  <si>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</si>
  <si>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</si>
  <si>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</si>
  <si>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</si>
  <si>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</si>
  <si>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</si>
  <si>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</si>
  <si>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</si>
  <si>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</si>
  <si>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</si>
  <si>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</si>
  <si>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</si>
  <si>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</si>
  <si>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</si>
  <si>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</si>
  <si>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</si>
  <si>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</si>
  <si>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</si>
  <si>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</si>
  <si>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</si>
  <si>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</si>
  <si>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</si>
  <si>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</si>
  <si>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</si>
  <si>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</si>
  <si>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</si>
  <si>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</si>
  <si>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</si>
  <si>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</si>
  <si>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</si>
  <si>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</si>
  <si>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</si>
  <si>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</si>
  <si>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</si>
  <si>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</si>
  <si>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</si>
  <si>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</si>
  <si>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</si>
  <si>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</si>
  <si>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</si>
  <si>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</si>
  <si>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</si>
  <si>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</si>
  <si>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</si>
  <si>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</si>
  <si>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</si>
  <si>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</si>
  <si>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</si>
  <si>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</si>
  <si>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</si>
  <si>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</si>
  <si>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</si>
  <si>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</si>
  <si>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</si>
  <si>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</si>
  <si>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</si>
  <si>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</si>
  <si>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</si>
  <si>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</si>
  <si>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</si>
  <si>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</si>
  <si>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</si>
  <si>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</si>
  <si>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</si>
  <si>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</si>
  <si>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</si>
  <si>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</si>
  <si>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</si>
  <si>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</si>
  <si>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</si>
  <si>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</si>
  <si>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</si>
  <si>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</si>
  <si>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</si>
  <si>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</si>
  <si>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</si>
  <si>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</si>
  <si>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</si>
  <si>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</si>
  <si>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</si>
  <si>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</si>
  <si>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</si>
  <si>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</si>
  <si>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</si>
  <si>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</si>
  <si>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</si>
  <si>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</si>
  <si>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</si>
  <si>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</si>
  <si>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</si>
  <si>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</si>
  <si>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</si>
  <si>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</si>
  <si>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</si>
  <si>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</si>
  <si>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</si>
  <si>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</si>
  <si>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</si>
  <si>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</si>
  <si>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</si>
  <si>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</si>
  <si>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</si>
  <si>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</si>
  <si>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</si>
  <si>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</si>
  <si>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</si>
  <si>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</si>
  <si>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</si>
  <si>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</si>
  <si>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</si>
  <si>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</si>
  <si>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</si>
  <si>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</si>
  <si>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</si>
  <si>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</si>
  <si>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</si>
  <si>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</si>
  <si>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</si>
  <si>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</si>
  <si>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</si>
  <si>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</si>
  <si>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</si>
  <si>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</si>
  <si>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</si>
  <si>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</si>
  <si>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</si>
  <si>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</si>
  <si>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</si>
  <si>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</si>
  <si>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</si>
  <si>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</si>
  <si>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</si>
  <si>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</si>
  <si>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</si>
  <si>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</si>
  <si>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</si>
  <si>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</si>
  <si>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</si>
  <si>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</si>
  <si>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</si>
  <si>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</si>
  <si>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</si>
  <si>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</si>
  <si>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</si>
  <si>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</si>
  <si>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</si>
  <si>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</si>
  <si>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</si>
  <si>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</si>
  <si>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</si>
  <si>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</si>
  <si>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</si>
  <si>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</si>
  <si>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</si>
  <si>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</si>
  <si>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</si>
  <si>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</si>
  <si>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</si>
  <si>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</si>
  <si>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</si>
  <si>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</si>
  <si>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</si>
  <si>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</si>
  <si>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</si>
  <si>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</si>
  <si>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</si>
  <si>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</si>
  <si>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</si>
  <si>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</si>
  <si>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</si>
  <si>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</si>
  <si>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</si>
  <si>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</si>
  <si>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</si>
  <si>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</si>
  <si>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</si>
  <si>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</si>
  <si>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</si>
  <si>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</si>
  <si>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</si>
  <si>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</si>
  <si>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</si>
  <si>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</si>
  <si>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</si>
  <si>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</si>
  <si>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</si>
  <si>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</si>
  <si>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</si>
  <si>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</si>
  <si>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</si>
  <si>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</si>
  <si>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</si>
  <si>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</si>
  <si>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</si>
  <si>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</si>
  <si>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</si>
  <si>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</si>
  <si>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</si>
  <si>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</si>
  <si>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</si>
  <si>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</si>
  <si>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</si>
  <si>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</si>
  <si>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</si>
  <si>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</si>
  <si>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</si>
  <si>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</si>
  <si>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</si>
  <si>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</si>
  <si>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</si>
  <si>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</si>
  <si>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</si>
  <si>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</si>
  <si>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</si>
  <si>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</si>
  <si>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</si>
  <si>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</si>
  <si>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</si>
  <si>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</si>
  <si>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</si>
  <si>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</si>
  <si>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</si>
  <si>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</si>
  <si>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</si>
  <si>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</si>
  <si>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</si>
  <si>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</si>
  <si>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</si>
  <si>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</si>
  <si>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</si>
  <si>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</si>
  <si>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</si>
  <si>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</si>
  <si>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</si>
  <si>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</si>
  <si>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</si>
  <si>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</si>
  <si>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</si>
  <si>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</si>
  <si>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</si>
  <si>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</si>
  <si>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</si>
  <si>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</si>
  <si>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</si>
  <si>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</si>
  <si>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</si>
  <si>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</si>
  <si>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</si>
  <si>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</si>
  <si>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</si>
  <si>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</si>
  <si>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</si>
  <si>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</si>
  <si>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</si>
  <si>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</si>
  <si>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</si>
  <si>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</si>
  <si>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</si>
  <si>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</si>
  <si>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</si>
  <si>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</si>
  <si>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</si>
  <si>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</si>
  <si>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</si>
  <si>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</si>
  <si>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</si>
  <si>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</si>
  <si>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</si>
  <si>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</si>
  <si>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</si>
  <si>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</si>
  <si>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</si>
  <si>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</si>
  <si>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</si>
  <si>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</si>
  <si>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</si>
  <si>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</si>
  <si>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</si>
  <si>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</si>
  <si>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</si>
  <si>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</si>
  <si>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</si>
  <si>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</si>
  <si>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</si>
  <si>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</si>
  <si>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</si>
  <si>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</si>
  <si>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</si>
  <si>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</si>
  <si>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</si>
  <si>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</si>
  <si>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</si>
  <si>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</si>
  <si>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</si>
  <si>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</si>
  <si>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</si>
  <si>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</si>
  <si>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</si>
  <si>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</si>
  <si>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</si>
  <si>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</si>
  <si>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</si>
  <si>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</si>
  <si>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</si>
  <si>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</si>
  <si>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</si>
  <si>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</si>
  <si>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</si>
  <si>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</si>
  <si>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</si>
  <si>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</si>
  <si>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</si>
  <si>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</si>
  <si>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</si>
  <si>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</si>
  <si>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</si>
  <si>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</si>
  <si>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</si>
  <si>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</si>
  <si>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</si>
  <si>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</si>
  <si>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</si>
  <si>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</si>
  <si>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</si>
  <si>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</si>
  <si>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</si>
  <si>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</si>
  <si>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</si>
  <si>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</si>
  <si>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</si>
  <si>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</si>
  <si>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</si>
  <si>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</si>
  <si>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</si>
  <si>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</si>
  <si>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</si>
  <si>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</si>
  <si>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</si>
  <si>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</si>
  <si>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</si>
  <si>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</si>
  <si>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</si>
  <si>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</si>
  <si>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</si>
  <si>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</si>
  <si>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</si>
  <si>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</si>
  <si>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</si>
  <si>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</si>
  <si>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</si>
  <si>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</si>
  <si>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</si>
  <si>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</si>
  <si>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</si>
  <si>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</si>
  <si>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</si>
  <si>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</si>
  <si>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</si>
  <si>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</si>
  <si>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</si>
  <si>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</si>
  <si>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</si>
  <si>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</si>
  <si>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</si>
  <si>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</si>
  <si>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</si>
  <si>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</si>
  <si>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</si>
  <si>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</si>
  <si>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</si>
  <si>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</si>
  <si>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</si>
  <si>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</si>
  <si>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</si>
  <si>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</si>
  <si>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</si>
  <si>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</si>
  <si>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</si>
  <si>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</si>
  <si>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</si>
  <si>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</si>
  <si>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</si>
  <si>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</si>
  <si>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</si>
  <si>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</si>
  <si>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</si>
  <si>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</si>
  <si>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</si>
  <si>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</si>
  <si>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</si>
  <si>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</si>
  <si>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</si>
  <si>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</si>
  <si>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</si>
  <si>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</si>
  <si>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</si>
  <si>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</si>
  <si>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</si>
  <si>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</si>
  <si>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</si>
  <si>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</si>
  <si>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</si>
  <si>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</si>
  <si>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</si>
  <si>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</si>
  <si>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</si>
  <si>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</si>
  <si>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</si>
  <si>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</si>
  <si>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</si>
  <si>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</si>
  <si>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</si>
  <si>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</si>
  <si>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</si>
  <si>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</si>
  <si>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</si>
  <si>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</si>
  <si>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</si>
  <si>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</si>
  <si>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</si>
  <si>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</si>
  <si>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</si>
  <si>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</si>
  <si>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</si>
  <si>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</si>
  <si>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</si>
  <si>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</si>
  <si>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</si>
  <si>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</si>
  <si>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</si>
  <si>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</si>
  <si>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</si>
  <si>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</si>
  <si>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</si>
  <si>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</si>
  <si>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</si>
  <si>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</si>
  <si>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</si>
  <si>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</si>
  <si>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</si>
  <si>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</si>
  <si>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</si>
  <si>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</si>
  <si>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</si>
  <si>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</si>
  <si>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</si>
  <si>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</si>
  <si>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</si>
  <si>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</si>
  <si>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</si>
  <si>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</si>
  <si>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</si>
  <si>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</si>
  <si>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</si>
  <si>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</si>
  <si>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</si>
  <si>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</si>
  <si>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</si>
  <si>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</si>
  <si>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</si>
  <si>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</si>
  <si>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</si>
  <si>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</si>
  <si>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</si>
  <si>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</si>
  <si>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</si>
  <si>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</si>
  <si>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</si>
  <si>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</si>
  <si>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</si>
  <si>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</si>
  <si>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</si>
  <si>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</si>
  <si>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</si>
  <si>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</si>
  <si>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</si>
  <si>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</si>
  <si>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</si>
  <si>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</si>
  <si>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</si>
  <si>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</si>
  <si>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</si>
  <si>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</si>
  <si>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</si>
  <si>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</si>
  <si>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</si>
  <si>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</si>
  <si>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</si>
  <si>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</si>
  <si>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</si>
  <si>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</si>
  <si>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</si>
  <si>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</si>
  <si>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</si>
  <si>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</si>
  <si>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</si>
  <si>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</si>
  <si>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</si>
  <si>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</si>
  <si>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</si>
  <si>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</si>
  <si>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</si>
  <si>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</si>
  <si>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</si>
  <si>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</si>
  <si>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</si>
  <si>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</si>
  <si>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</si>
  <si>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</si>
  <si>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</si>
  <si>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</si>
  <si>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</si>
  <si>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</si>
  <si>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</si>
  <si>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</si>
  <si>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</si>
  <si>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</si>
  <si>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</si>
  <si>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</si>
  <si>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</si>
  <si>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</si>
  <si>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</si>
  <si>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</si>
  <si>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</si>
  <si>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</si>
  <si>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</si>
  <si>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</si>
  <si>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</si>
  <si>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</si>
  <si>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</si>
  <si>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</si>
  <si>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</si>
  <si>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</si>
  <si>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</si>
  <si>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</si>
  <si>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</si>
  <si>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</si>
  <si>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</si>
  <si>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</si>
  <si>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</si>
  <si>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</si>
  <si>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</si>
  <si>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</si>
  <si>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</si>
  <si>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</si>
  <si>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</si>
  <si>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</si>
  <si>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</si>
  <si>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</si>
  <si>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</si>
  <si>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</si>
  <si>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</si>
  <si>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</si>
  <si>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</si>
  <si>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</si>
  <si>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</si>
  <si>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</si>
  <si>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</si>
  <si>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</si>
  <si>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</si>
  <si>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</si>
  <si>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</si>
  <si>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</si>
  <si>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</si>
  <si>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</si>
  <si>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</si>
  <si>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</si>
  <si>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</si>
  <si>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</si>
  <si>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</si>
  <si>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</si>
  <si>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</si>
  <si>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</si>
  <si>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</si>
  <si>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</si>
  <si>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</si>
  <si>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</si>
  <si>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</si>
  <si>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</si>
  <si>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</si>
  <si>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</si>
  <si>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</si>
  <si>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</si>
  <si>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</si>
  <si>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</si>
  <si>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</si>
  <si>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</si>
  <si>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</si>
  <si>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</si>
  <si>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</si>
  <si>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</si>
  <si>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</si>
  <si>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</si>
  <si>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</si>
  <si>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</si>
  <si>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</si>
  <si>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</si>
  <si>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</si>
  <si>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</si>
  <si>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</si>
  <si>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</si>
  <si>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</si>
  <si>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</si>
  <si>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</si>
  <si>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</si>
  <si>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</si>
  <si>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</si>
  <si>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</si>
  <si>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</si>
  <si>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</si>
  <si>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</si>
  <si>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</si>
  <si>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</si>
  <si>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</si>
  <si>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</si>
  <si>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</si>
  <si>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</si>
  <si>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</si>
  <si>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</si>
  <si>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</si>
  <si>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</si>
  <si>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</si>
  <si>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</si>
  <si>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</si>
  <si>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</si>
  <si>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</si>
  <si>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</si>
  <si>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</si>
  <si>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</si>
  <si>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</si>
  <si>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</si>
  <si>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</si>
  <si>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</si>
  <si>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</si>
  <si>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</si>
  <si>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</si>
  <si>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</si>
  <si>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</si>
  <si>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</si>
  <si>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</si>
  <si>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</si>
  <si>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</si>
  <si>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</si>
  <si>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</si>
  <si>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</si>
  <si>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</si>
  <si>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</si>
  <si>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</si>
  <si>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</si>
  <si>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</si>
  <si>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</si>
  <si>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</si>
  <si>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</si>
  <si>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</si>
  <si>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</si>
  <si>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</si>
  <si>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</si>
  <si>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</si>
  <si>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</si>
  <si>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</si>
  <si>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</si>
  <si>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</si>
  <si>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</si>
  <si>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</si>
  <si>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</si>
  <si>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</si>
  <si>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</si>
  <si>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</si>
  <si>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</si>
  <si>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</si>
  <si>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</si>
  <si>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</si>
  <si>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</si>
  <si>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</si>
  <si>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</si>
  <si>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</si>
  <si>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</si>
  <si>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</si>
  <si>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</si>
  <si>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</si>
  <si>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</si>
  <si>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</si>
  <si>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</si>
  <si>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</si>
  <si>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</si>
  <si>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</si>
  <si>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</si>
  <si>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</si>
  <si>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</si>
  <si>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</si>
  <si>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</si>
  <si>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</si>
  <si>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</si>
  <si>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</si>
  <si>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</si>
  <si>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</si>
  <si>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</si>
  <si>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</si>
  <si>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</si>
  <si>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</si>
  <si>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</si>
  <si>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</si>
  <si>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</si>
  <si>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</si>
  <si>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</si>
  <si>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</si>
  <si>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</si>
  <si>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</si>
  <si>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</si>
  <si>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</si>
  <si>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</si>
  <si>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</si>
  <si>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</si>
  <si>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</si>
  <si>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</si>
  <si>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</si>
  <si>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</si>
  <si>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</si>
  <si>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</si>
  <si>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</si>
  <si>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</si>
  <si>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</si>
  <si>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</si>
  <si>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</si>
  <si>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</si>
  <si>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</si>
  <si>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</si>
  <si>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</si>
  <si>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</si>
  <si>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</si>
  <si>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</si>
  <si>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</si>
  <si>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</si>
  <si>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</si>
  <si>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</si>
  <si>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</si>
  <si>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</si>
  <si>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</si>
  <si>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</si>
  <si>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</si>
  <si>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</si>
  <si>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</si>
  <si>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</si>
  <si>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</si>
  <si>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</si>
  <si>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</si>
  <si>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</si>
  <si>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</si>
  <si>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</si>
  <si>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</si>
  <si>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</si>
  <si>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</si>
  <si>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</si>
  <si>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</si>
  <si>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</si>
  <si>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</si>
  <si>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</si>
  <si>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</si>
  <si>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</si>
  <si>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</si>
  <si>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</si>
  <si>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</si>
  <si>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</si>
  <si>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</si>
  <si>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</si>
  <si>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</si>
  <si>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</si>
  <si>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</si>
  <si>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</si>
  <si>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</si>
  <si>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</si>
  <si>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</si>
  <si>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</si>
  <si>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</si>
  <si>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</si>
  <si>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</si>
  <si>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</si>
  <si>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</si>
  <si>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</si>
  <si>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</si>
  <si>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</si>
  <si>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</si>
  <si>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</si>
  <si>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</si>
  <si>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</si>
  <si>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</si>
  <si>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</si>
  <si>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</si>
  <si>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</si>
  <si>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</si>
  <si>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</si>
  <si>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</si>
  <si>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</si>
  <si>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</si>
  <si>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</si>
  <si>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</si>
  <si>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</si>
  <si>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</si>
  <si>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</si>
  <si>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</si>
  <si>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</si>
  <si>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</si>
  <si>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</si>
  <si>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</si>
  <si>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</si>
  <si>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</si>
  <si>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</si>
  <si>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</si>
  <si>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</si>
  <si>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</si>
  <si>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</si>
  <si>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</si>
  <si>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</si>
  <si>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</si>
  <si>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</si>
  <si>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</si>
  <si>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</si>
  <si>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</si>
  <si>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</si>
  <si>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</si>
  <si>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</si>
  <si>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</si>
  <si>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</si>
  <si>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</si>
  <si>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</si>
  <si>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</si>
  <si>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</si>
  <si>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</si>
  <si>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</si>
  <si>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</si>
  <si>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</si>
  <si>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</si>
  <si>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</si>
  <si>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</si>
  <si>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</si>
  <si>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</si>
  <si>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</si>
  <si>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</si>
  <si>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</si>
  <si>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</si>
  <si>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</si>
  <si>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</si>
  <si>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</si>
  <si>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</si>
  <si>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</si>
  <si>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</si>
  <si>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</si>
  <si>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</si>
  <si>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</si>
  <si>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</si>
  <si>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</si>
  <si>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</si>
  <si>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</si>
  <si>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</si>
  <si>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</si>
  <si>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</si>
  <si>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</si>
  <si>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</si>
  <si>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</si>
  <si>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</si>
  <si>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</si>
  <si>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</si>
  <si>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</si>
  <si>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</si>
  <si>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</si>
  <si>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</si>
  <si>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</si>
  <si>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</si>
  <si>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</si>
  <si>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</si>
  <si>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</si>
  <si>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</si>
  <si>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</si>
  <si>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</si>
  <si>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</si>
  <si>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</si>
  <si>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</si>
  <si>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</si>
  <si>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</si>
  <si>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</si>
  <si>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</si>
  <si>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</si>
  <si>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</si>
  <si>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</si>
  <si>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</si>
  <si>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</si>
  <si>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</si>
  <si>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</si>
  <si>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</si>
  <si>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</si>
  <si>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</si>
  <si>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</si>
  <si>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</si>
  <si>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</si>
  <si>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</si>
  <si>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</si>
  <si>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</si>
  <si>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</si>
  <si>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</si>
  <si>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</si>
  <si>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</si>
  <si>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</si>
  <si>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</si>
  <si>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</si>
  <si>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</si>
  <si>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</si>
  <si>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</si>
  <si>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</si>
  <si>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</si>
  <si>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</si>
  <si>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</si>
  <si>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</si>
  <si>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</si>
  <si>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</si>
  <si>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</si>
  <si>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</si>
  <si>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</si>
  <si>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</si>
  <si>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</si>
  <si>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</si>
  <si>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</si>
  <si>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</si>
  <si>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</si>
  <si>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</si>
  <si>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</si>
  <si>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</si>
  <si>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</si>
  <si>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</si>
  <si>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</si>
  <si>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</si>
  <si>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</si>
  <si>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</si>
  <si>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</si>
  <si>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</si>
  <si>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</si>
  <si>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</si>
  <si>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</si>
  <si>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</si>
  <si>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</si>
  <si>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</si>
  <si>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</si>
  <si>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</si>
  <si>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</si>
  <si>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</si>
  <si>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</si>
  <si>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</si>
  <si>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</si>
  <si>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</si>
  <si>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</si>
  <si>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</si>
  <si>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</si>
  <si>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</si>
  <si>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</si>
  <si>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</si>
  <si>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</si>
  <si>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</si>
  <si>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</si>
  <si>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</si>
  <si>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</si>
  <si>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</si>
  <si>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</si>
  <si>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</si>
  <si>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</si>
  <si>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</si>
  <si>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</si>
  <si>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</si>
  <si>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</si>
  <si>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</si>
  <si>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</si>
  <si>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</si>
  <si>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</si>
  <si>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</si>
  <si>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</si>
  <si>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</si>
  <si>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</si>
  <si>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</si>
  <si>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</si>
  <si>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</si>
  <si>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</si>
  <si>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</si>
  <si>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</si>
  <si>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</si>
  <si>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</si>
  <si>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</si>
  <si>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</si>
  <si>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</si>
  <si>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</si>
  <si>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</si>
  <si>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</si>
  <si>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</si>
  <si>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</si>
  <si>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</si>
  <si>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</si>
  <si>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</si>
  <si>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</si>
  <si>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</si>
  <si>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</si>
  <si>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</si>
  <si>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</si>
  <si>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</si>
  <si>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</si>
  <si>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</si>
  <si>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</si>
  <si>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</si>
  <si>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</si>
  <si>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</si>
  <si>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</si>
  <si>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</si>
  <si>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</si>
  <si>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</si>
  <si>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</si>
  <si>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</si>
  <si>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</si>
  <si>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</si>
  <si>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</si>
  <si>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</si>
  <si>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</si>
  <si>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</si>
  <si>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</si>
  <si>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</si>
  <si>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</si>
  <si>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</si>
  <si>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</si>
  <si>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</si>
  <si>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</si>
  <si>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</si>
  <si>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</si>
  <si>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</si>
  <si>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</si>
  <si>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</si>
  <si>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</si>
  <si>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</si>
  <si>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</si>
  <si>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</si>
  <si>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</si>
  <si>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</si>
  <si>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</si>
  <si>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</si>
  <si>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</si>
  <si>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</si>
  <si>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</si>
  <si>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</si>
  <si>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</si>
  <si>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</si>
  <si>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</si>
  <si>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</si>
  <si>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</si>
  <si>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</si>
  <si>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</si>
  <si>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</si>
  <si>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</si>
  <si>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</si>
  <si>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</si>
  <si>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</si>
  <si>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</si>
  <si>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</si>
  <si>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</si>
  <si>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</si>
  <si>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</si>
  <si>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</si>
  <si>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</si>
  <si>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</si>
  <si>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</si>
  <si>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</si>
  <si>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</si>
  <si>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</si>
  <si>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</si>
  <si>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</si>
  <si>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</si>
  <si>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</si>
  <si>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</si>
  <si>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</si>
  <si>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</si>
  <si>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</si>
  <si>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</si>
  <si>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</si>
  <si>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</si>
  <si>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</si>
  <si>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</si>
  <si>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</si>
  <si>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</si>
  <si>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</si>
  <si>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</si>
  <si>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</si>
  <si>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</si>
  <si>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</si>
  <si>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</si>
  <si>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</si>
  <si>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</si>
  <si>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</si>
  <si>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</si>
  <si>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</si>
  <si>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</si>
  <si>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</si>
  <si>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</si>
  <si>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</si>
  <si>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</si>
  <si>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</si>
  <si>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</si>
  <si>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</si>
  <si>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</si>
  <si>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</si>
  <si>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</si>
  <si>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</si>
  <si>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</si>
  <si>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</si>
  <si>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</si>
  <si>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</si>
  <si>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</si>
  <si>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</si>
  <si>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</si>
  <si>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</si>
  <si>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</si>
  <si>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</si>
  <si>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</si>
  <si>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</si>
  <si>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</si>
  <si>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</si>
  <si>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</si>
  <si>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</si>
  <si>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</si>
  <si>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</si>
  <si>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</si>
  <si>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</si>
  <si>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</si>
  <si>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</si>
  <si>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</si>
  <si>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</si>
  <si>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</si>
  <si>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</si>
  <si>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</si>
  <si>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</si>
  <si>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</si>
  <si>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</si>
  <si>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</si>
  <si>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</si>
  <si>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</si>
  <si>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</si>
  <si>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</si>
  <si>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</si>
  <si>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</si>
  <si>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</si>
  <si>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</si>
  <si>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</si>
  <si>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</si>
  <si>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</si>
  <si>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</si>
  <si>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</si>
  <si>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</si>
  <si>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</si>
  <si>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</si>
  <si>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</si>
  <si>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</si>
  <si>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</si>
  <si>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</si>
  <si>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</si>
  <si>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</si>
  <si>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</si>
  <si>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</si>
  <si>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</si>
  <si>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</si>
  <si>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</si>
  <si>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</si>
  <si>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</si>
  <si>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</si>
  <si>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</si>
  <si>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</si>
  <si>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</si>
  <si>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</si>
  <si>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</si>
  <si>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</si>
  <si>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</si>
  <si>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</si>
  <si>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</si>
  <si>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</si>
  <si>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</si>
  <si>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</si>
  <si>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</si>
  <si>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</si>
  <si>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</si>
  <si>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</si>
  <si>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</si>
  <si>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</si>
  <si>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</si>
  <si>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</si>
  <si>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</si>
  <si>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</si>
  <si>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</si>
  <si>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</si>
  <si>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</si>
  <si>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</si>
  <si>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</si>
  <si>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</si>
  <si>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</si>
  <si>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</si>
  <si>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</si>
  <si>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</si>
  <si>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</si>
  <si>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</si>
  <si>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</si>
  <si>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</si>
  <si>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</si>
  <si>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</si>
  <si>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</si>
  <si>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</si>
  <si>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</si>
  <si>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</si>
  <si>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</si>
  <si>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</si>
  <si>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</si>
  <si>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</si>
  <si>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</si>
  <si>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</si>
  <si>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</si>
  <si>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</si>
  <si>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</si>
  <si>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</si>
  <si>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</si>
  <si>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</si>
  <si>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</si>
  <si>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</si>
  <si>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</si>
  <si>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</si>
  <si>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</si>
  <si>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</si>
  <si>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</si>
  <si>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</si>
  <si>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</si>
  <si>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</si>
  <si>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</si>
  <si>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</si>
  <si>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</si>
  <si>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</si>
  <si>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</si>
  <si>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</si>
  <si>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</si>
  <si>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</si>
  <si>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</si>
  <si>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</si>
  <si>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</si>
  <si>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</si>
  <si>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</si>
  <si>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</si>
  <si>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</si>
  <si>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</si>
  <si>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</si>
  <si>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</si>
  <si>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</si>
  <si>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</si>
  <si>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</si>
  <si>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</si>
  <si>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</si>
  <si>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</si>
  <si>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</si>
  <si>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</si>
  <si>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</si>
  <si>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</si>
  <si>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</si>
  <si>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</si>
  <si>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</si>
  <si>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</si>
  <si>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</si>
  <si>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</si>
  <si>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</si>
  <si>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</si>
  <si>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</si>
  <si>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</si>
  <si>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</si>
  <si>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</si>
  <si>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</si>
  <si>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</si>
  <si>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</si>
  <si>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</si>
  <si>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</si>
  <si>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</si>
  <si>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</si>
  <si>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</si>
  <si>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</si>
  <si>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</si>
  <si>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</si>
  <si>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</si>
  <si>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</si>
  <si>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</si>
  <si>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</si>
  <si>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</si>
  <si>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</si>
  <si>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</si>
  <si>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</si>
  <si>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</si>
  <si>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</si>
  <si>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</si>
  <si>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</si>
  <si>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</si>
  <si>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</si>
  <si>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</si>
  <si>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</si>
  <si>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</si>
  <si>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</si>
  <si>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</si>
  <si>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</si>
  <si>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</si>
  <si>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</si>
  <si>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</si>
  <si>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</si>
  <si>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</si>
  <si>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</si>
  <si>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</si>
  <si>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</si>
  <si>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</si>
  <si>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</si>
  <si>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</si>
  <si>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</si>
  <si>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</si>
  <si>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</si>
  <si>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</si>
  <si>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</si>
  <si>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</si>
  <si>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</si>
  <si>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</si>
  <si>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</si>
  <si>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</si>
  <si>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</si>
  <si>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</si>
  <si>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</si>
  <si>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</si>
  <si>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</si>
  <si>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</si>
  <si>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</si>
  <si>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</si>
  <si>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</si>
  <si>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</si>
  <si>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</si>
  <si>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</si>
  <si>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</si>
  <si>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</si>
  <si>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</si>
  <si>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</si>
  <si>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</si>
  <si>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</si>
  <si>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</si>
  <si>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</si>
  <si>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</si>
  <si>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</si>
  <si>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</si>
  <si>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</si>
  <si>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</si>
  <si>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</si>
  <si>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</si>
  <si>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</si>
  <si>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</si>
  <si>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</si>
  <si>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</si>
  <si>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</si>
  <si>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</si>
  <si>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</si>
  <si>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</si>
  <si>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</si>
  <si>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</si>
  <si>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</si>
  <si>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</si>
  <si>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</si>
  <si>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</si>
  <si>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</si>
  <si>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</si>
  <si>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</si>
  <si>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</si>
  <si>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</si>
  <si>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</si>
  <si>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</si>
  <si>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</si>
  <si>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</si>
  <si>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</si>
  <si>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</si>
  <si>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</si>
  <si>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</si>
  <si>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</si>
  <si>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</si>
  <si>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</si>
  <si>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</si>
  <si>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</si>
  <si>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</si>
  <si>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</si>
  <si>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</si>
  <si>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</si>
  <si>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</si>
  <si>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</si>
  <si>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</si>
  <si>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</si>
  <si>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</si>
  <si>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</si>
  <si>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</si>
  <si>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</si>
  <si>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</si>
  <si>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</si>
  <si>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</si>
  <si>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</si>
  <si>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</si>
  <si>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</si>
  <si>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</si>
  <si>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</si>
  <si>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</si>
  <si>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</si>
  <si>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</si>
  <si>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</si>
  <si>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</si>
  <si>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</si>
  <si>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</si>
  <si>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</si>
  <si>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</si>
  <si>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</si>
  <si>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</si>
  <si>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</si>
  <si>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</si>
  <si>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</si>
  <si>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</si>
  <si>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</si>
  <si>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</si>
  <si>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</si>
  <si>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</si>
  <si>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</si>
  <si>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</si>
  <si>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</si>
  <si>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</si>
  <si>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</si>
  <si>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</si>
  <si>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</si>
  <si>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</si>
  <si>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</si>
  <si>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</si>
  <si>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</si>
  <si>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</si>
  <si>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</si>
  <si>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</si>
  <si>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</si>
  <si>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</si>
  <si>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</si>
  <si>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</si>
  <si>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</si>
  <si>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</si>
  <si>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</si>
  <si>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</si>
  <si>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</si>
  <si>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</si>
  <si>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</si>
  <si>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</si>
  <si>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</si>
  <si>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</si>
  <si>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</si>
  <si>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</si>
  <si>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</si>
  <si>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</si>
  <si>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</si>
  <si>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</si>
  <si>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</si>
  <si>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</si>
  <si>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</si>
  <si>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</si>
  <si>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</si>
  <si>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</si>
  <si>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</si>
  <si>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</si>
  <si>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</si>
  <si>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</si>
  <si>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</si>
  <si>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</si>
  <si>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</si>
  <si>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</si>
  <si>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</si>
  <si>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</si>
  <si>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</si>
  <si>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</si>
  <si>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</si>
  <si>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</si>
  <si>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</si>
  <si>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</si>
  <si>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</si>
  <si>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</si>
  <si>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</si>
  <si>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</si>
  <si>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</si>
  <si>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</si>
  <si>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</si>
  <si>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</si>
  <si>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</si>
  <si>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</si>
  <si>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</si>
  <si>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</si>
  <si>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</si>
  <si>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</si>
  <si>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</si>
  <si>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</si>
  <si>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</si>
  <si>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</si>
  <si>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</si>
  <si>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</si>
  <si>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</si>
  <si>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</si>
  <si>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</si>
  <si>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</si>
  <si>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</si>
  <si>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</si>
  <si>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</si>
  <si>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</si>
  <si>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</si>
  <si>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</si>
  <si>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</si>
  <si>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</si>
  <si>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</si>
  <si>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</si>
  <si>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</si>
  <si>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</si>
  <si>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</si>
  <si>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</si>
  <si>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</si>
  <si>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</si>
  <si>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</si>
  <si>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</si>
  <si>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</si>
  <si>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</si>
  <si>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</si>
  <si>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</si>
  <si>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</si>
  <si>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</si>
  <si>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</si>
  <si>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</si>
  <si>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</si>
  <si>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</si>
  <si>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</si>
  <si>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</si>
  <si>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</si>
  <si>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</si>
  <si>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</si>
  <si>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</si>
  <si>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</si>
  <si>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</si>
  <si>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</si>
  <si>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</si>
  <si>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</si>
  <si>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</si>
  <si>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</si>
  <si>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</si>
  <si>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</si>
  <si>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</si>
  <si>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</si>
  <si>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</si>
  <si>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</si>
  <si>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</si>
  <si>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</si>
  <si>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</si>
  <si>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</si>
  <si>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</si>
  <si>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</si>
  <si>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</si>
  <si>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</si>
  <si>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</si>
  <si>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</si>
  <si>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</si>
  <si>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</si>
  <si>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</si>
  <si>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</si>
  <si>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</si>
  <si>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</si>
  <si>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</si>
  <si>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</si>
  <si>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</si>
  <si>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</si>
  <si>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</si>
  <si>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</si>
  <si>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</si>
  <si>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</si>
  <si>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</si>
  <si>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</si>
  <si>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</si>
  <si>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</si>
  <si>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</si>
  <si>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</si>
  <si>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</si>
  <si>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</si>
  <si>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</si>
  <si>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</si>
  <si>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</si>
  <si>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</si>
  <si>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</si>
  <si>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</si>
  <si>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</si>
  <si>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</si>
  <si>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</si>
  <si>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</si>
  <si>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</si>
  <si>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</si>
  <si>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</si>
  <si>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</si>
  <si>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</si>
  <si>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</si>
  <si>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</si>
  <si>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</si>
  <si>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</si>
  <si>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</si>
  <si>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</si>
  <si>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</si>
  <si>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</si>
  <si>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</si>
  <si>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</si>
  <si>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</si>
  <si>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</si>
  <si>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</si>
  <si>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</si>
  <si>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</si>
  <si>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</si>
  <si>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</si>
  <si>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</si>
  <si>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</si>
  <si>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</si>
  <si>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</si>
  <si>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</si>
  <si>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</si>
  <si>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</si>
  <si>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</si>
  <si>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</si>
  <si>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</si>
  <si>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</si>
  <si>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</si>
  <si>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</si>
  <si>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</si>
  <si>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</si>
  <si>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</si>
  <si>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</si>
  <si>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</si>
  <si>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</si>
  <si>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</si>
  <si>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</si>
  <si>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</si>
  <si>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</si>
  <si>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</si>
  <si>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</si>
  <si>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</si>
  <si>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</si>
  <si>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</si>
  <si>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</si>
  <si>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</si>
  <si>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</si>
  <si>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</si>
  <si>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</si>
  <si>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</si>
  <si>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</si>
  <si>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</si>
  <si>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</si>
  <si>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</si>
  <si>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</si>
  <si>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</si>
  <si>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</si>
  <si>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</si>
  <si>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</si>
  <si>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</si>
  <si>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</si>
  <si>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</si>
  <si>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</si>
  <si>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</si>
  <si>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</si>
  <si>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</si>
  <si>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</si>
  <si>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</si>
  <si>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</si>
  <si>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</si>
  <si>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</si>
  <si>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</si>
  <si>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</si>
  <si>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</si>
  <si>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</si>
  <si>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</si>
  <si>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</si>
  <si>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</si>
  <si>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</si>
  <si>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</si>
  <si>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</si>
  <si>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</si>
  <si>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</si>
  <si>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</si>
  <si>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</si>
  <si>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</si>
  <si>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</si>
  <si>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</si>
  <si>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</si>
  <si>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</si>
  <si>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</si>
  <si>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</si>
  <si>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</si>
  <si>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</si>
  <si>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</si>
  <si>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</si>
  <si>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</si>
  <si>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</si>
  <si>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</si>
  <si>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</si>
  <si>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</si>
  <si>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</si>
  <si>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</si>
  <si>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</si>
  <si>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</si>
  <si>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</si>
  <si>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</si>
  <si>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</si>
  <si>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</si>
  <si>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</si>
  <si>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</si>
  <si>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</si>
  <si>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</si>
  <si>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</si>
  <si>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</si>
  <si>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</si>
  <si>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</si>
  <si>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</si>
  <si>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</si>
  <si>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</si>
  <si>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</si>
  <si>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</si>
  <si>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</si>
  <si>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</si>
  <si>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</si>
  <si>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</si>
  <si>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</si>
  <si>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</si>
  <si>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</si>
  <si>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</si>
  <si>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</si>
  <si>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</si>
  <si>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</si>
  <si>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</si>
  <si>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</si>
  <si>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</si>
  <si>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</si>
  <si>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</si>
  <si>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</si>
  <si>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</si>
  <si>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</si>
  <si>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</si>
  <si>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</si>
  <si>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</si>
  <si>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</si>
  <si>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</si>
  <si>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</si>
  <si>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</si>
  <si>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</si>
  <si>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</si>
  <si>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</si>
  <si>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</si>
  <si>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</si>
  <si>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</si>
  <si>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</si>
  <si>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</si>
  <si>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</si>
  <si>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</si>
  <si>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</si>
  <si>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</si>
  <si>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</si>
  <si>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</si>
  <si>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</si>
  <si>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</si>
  <si>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</si>
  <si>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</si>
  <si>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</si>
  <si>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</si>
  <si>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</si>
  <si>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</si>
  <si>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</si>
  <si>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</si>
  <si>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</si>
  <si>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</si>
  <si>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</si>
  <si>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</si>
  <si>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</si>
  <si>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</si>
  <si>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</si>
  <si>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</si>
  <si>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</si>
  <si>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</si>
  <si>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</si>
  <si>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</si>
  <si>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</si>
  <si>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</si>
  <si>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</si>
  <si>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</si>
  <si>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</si>
  <si>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</si>
  <si>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</si>
  <si>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</si>
  <si>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</si>
  <si>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</si>
  <si>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</si>
  <si>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</si>
  <si>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</si>
  <si>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</si>
  <si>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</si>
  <si>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</si>
  <si>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</si>
  <si>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</si>
  <si>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</si>
  <si>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</si>
  <si>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</si>
  <si>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</si>
  <si>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</si>
  <si>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</si>
  <si>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</si>
  <si>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</si>
  <si>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</si>
  <si>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</si>
  <si>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</si>
  <si>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</si>
  <si>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</si>
  <si>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</si>
  <si>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</si>
  <si>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</si>
  <si>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</si>
  <si>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</si>
  <si>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</si>
  <si>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</si>
  <si>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</si>
  <si>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</si>
  <si>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</si>
  <si>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</si>
  <si>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</si>
  <si>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</si>
  <si>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</si>
  <si>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</si>
  <si>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</si>
  <si>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</si>
  <si>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</si>
  <si>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</si>
  <si>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</si>
  <si>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</si>
  <si>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</si>
  <si>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</si>
  <si>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</si>
  <si>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</si>
  <si>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</si>
  <si>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</si>
  <si>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</si>
  <si>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</si>
  <si>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</si>
  <si>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</si>
  <si>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</si>
  <si>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</si>
  <si>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</si>
  <si>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</si>
  <si>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</si>
  <si>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</si>
  <si>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</si>
  <si>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</si>
  <si>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</si>
  <si>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</si>
  <si>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</si>
  <si>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</si>
  <si>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</si>
  <si>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</si>
  <si>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</si>
  <si>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</si>
  <si>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</si>
  <si>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</si>
  <si>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</si>
  <si>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</si>
  <si>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</si>
  <si>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</si>
  <si>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</si>
  <si>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</si>
  <si>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</si>
  <si>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</si>
  <si>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</si>
  <si>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</si>
  <si>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</si>
  <si>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</si>
  <si>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</si>
  <si>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</si>
  <si>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</si>
  <si>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</si>
  <si>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</si>
  <si>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</si>
  <si>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</si>
  <si>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</si>
  <si>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</si>
  <si>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</si>
  <si>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</si>
  <si>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</si>
  <si>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</si>
  <si>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</si>
  <si>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</si>
  <si>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</si>
  <si>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</si>
  <si>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</si>
  <si>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</si>
  <si>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</si>
  <si>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</si>
  <si>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</si>
  <si>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</si>
  <si>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</si>
  <si>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</si>
  <si>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</si>
  <si>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</si>
  <si>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</si>
  <si>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</si>
  <si>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</si>
  <si>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</si>
  <si>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</si>
  <si>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</si>
  <si>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</si>
  <si>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</si>
  <si>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</si>
  <si>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</si>
  <si>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</si>
  <si>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</si>
  <si>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</si>
  <si>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</si>
  <si>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</si>
  <si>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</si>
  <si>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</si>
  <si>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</si>
  <si>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</si>
  <si>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</si>
  <si>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</si>
  <si>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</si>
  <si>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</si>
  <si>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</si>
  <si>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</si>
  <si>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</si>
  <si>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</si>
  <si>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</si>
  <si>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</si>
  <si>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</si>
  <si>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</si>
  <si>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</si>
  <si>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</si>
  <si>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</si>
  <si>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</si>
  <si>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</si>
  <si>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</si>
  <si>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</si>
  <si>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</si>
  <si>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</si>
  <si>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</si>
  <si>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</si>
  <si>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</si>
  <si>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</si>
  <si>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</si>
  <si>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</si>
  <si>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</si>
  <si>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</si>
  <si>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</si>
  <si>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</si>
  <si>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</si>
  <si>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</si>
  <si>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</si>
  <si>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</si>
  <si>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</si>
  <si>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</si>
  <si>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</si>
  <si>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</si>
  <si>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</si>
  <si>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</si>
  <si>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</si>
  <si>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</si>
  <si>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</si>
  <si>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</si>
  <si>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</si>
  <si>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</si>
  <si>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</si>
  <si>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</si>
  <si>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</si>
  <si>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</si>
  <si>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</si>
  <si>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</si>
  <si>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</si>
  <si>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</si>
  <si>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</si>
  <si>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</si>
  <si>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</si>
  <si>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</si>
  <si>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</si>
  <si>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</si>
  <si>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</si>
  <si>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</si>
  <si>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</si>
  <si>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</si>
  <si>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</si>
  <si>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</si>
  <si>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</si>
  <si>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</si>
  <si>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</si>
  <si>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</si>
  <si>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</si>
  <si>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</si>
  <si>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</si>
  <si>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</si>
  <si>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</si>
  <si>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</si>
  <si>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</si>
  <si>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</si>
  <si>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</si>
  <si>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</si>
  <si>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</si>
  <si>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</si>
  <si>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</si>
  <si>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</si>
  <si>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</si>
  <si>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</si>
  <si>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</si>
  <si>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</si>
  <si>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</si>
  <si>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</si>
  <si>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</si>
  <si>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</si>
  <si>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</si>
  <si>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</si>
  <si>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</si>
  <si>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</si>
  <si>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</si>
  <si>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</si>
  <si>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</si>
  <si>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</si>
  <si>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</si>
  <si>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</si>
  <si>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</si>
  <si>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</si>
  <si>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</si>
  <si>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</si>
  <si>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</si>
  <si>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</si>
  <si>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</si>
  <si>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</si>
  <si>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</si>
  <si>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</si>
  <si>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</si>
  <si>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</si>
  <si>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</si>
  <si>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</si>
  <si>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</si>
  <si>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</si>
  <si>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</si>
  <si>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</si>
  <si>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</si>
  <si>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</si>
  <si>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</si>
  <si>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</si>
  <si>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</si>
  <si>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</si>
  <si>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</si>
  <si>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</si>
  <si>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</si>
  <si>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</si>
  <si>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</si>
  <si>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</si>
  <si>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</si>
  <si>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</si>
  <si>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</si>
  <si>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</si>
  <si>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</si>
  <si>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</si>
  <si>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</si>
  <si>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</si>
  <si>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</si>
  <si>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</si>
  <si>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</si>
  <si>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</si>
  <si>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</si>
  <si>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</si>
  <si>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</si>
  <si>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</si>
  <si>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</si>
  <si>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</si>
  <si>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</si>
  <si>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</si>
  <si>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</si>
  <si>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</si>
  <si>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</si>
  <si>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</si>
  <si>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</si>
  <si>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</si>
  <si>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</si>
  <si>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</si>
  <si>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</si>
  <si>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</si>
  <si>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</si>
  <si>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</si>
  <si>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</si>
  <si>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</si>
  <si>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</si>
  <si>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</si>
  <si>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</si>
  <si>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</si>
  <si>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</si>
  <si>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</si>
  <si>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</si>
  <si>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</si>
  <si>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</si>
  <si>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</si>
  <si>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</si>
  <si>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</si>
  <si>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</si>
  <si>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</si>
  <si>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</si>
  <si>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</si>
  <si>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</si>
  <si>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</si>
  <si>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</si>
  <si>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</si>
  <si>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</si>
  <si>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</si>
  <si>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</si>
  <si>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</si>
  <si>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</si>
  <si>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</si>
  <si>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</si>
  <si>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</si>
  <si>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</si>
  <si>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</si>
  <si>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</si>
  <si>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</si>
  <si>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</si>
  <si>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</si>
  <si>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</si>
  <si>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</si>
  <si>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</si>
  <si>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</si>
  <si>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</si>
  <si>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</si>
  <si>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</si>
  <si>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</si>
  <si>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</si>
  <si>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</si>
  <si>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</si>
  <si>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</si>
  <si>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</si>
  <si>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</si>
  <si>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</si>
  <si>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</si>
  <si>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</si>
  <si>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</si>
  <si>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</si>
  <si>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</si>
  <si>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</si>
  <si>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</si>
  <si>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</si>
  <si>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</si>
  <si>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</si>
  <si>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</si>
  <si>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</si>
  <si>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</si>
  <si>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</si>
  <si>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</si>
  <si>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</si>
  <si>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</si>
  <si>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</si>
  <si>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</si>
  <si>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</si>
  <si>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</si>
  <si>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</si>
  <si>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</si>
  <si>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</si>
  <si>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</si>
  <si>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</si>
  <si>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</si>
  <si>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</si>
  <si>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</si>
  <si>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</si>
  <si>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</si>
  <si>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</si>
  <si>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</si>
  <si>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</si>
  <si>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</si>
  <si>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</si>
  <si>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</si>
  <si>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</si>
  <si>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</si>
  <si>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</si>
  <si>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</si>
  <si>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</si>
  <si>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</si>
  <si>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</si>
  <si>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</si>
  <si>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</si>
  <si>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</si>
  <si>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</si>
  <si>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</si>
  <si>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</si>
  <si>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</si>
  <si>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</si>
  <si>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</si>
  <si>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</si>
  <si>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</si>
  <si>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</si>
  <si>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</si>
  <si>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</si>
  <si>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</si>
  <si>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</si>
  <si>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</si>
  <si>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LẬP DỰ TOÁN</t>
  </si>
  <si>
    <t>TRUNG TÂM KC&amp;TVPTCN TỈNH ĐỒNG NAI</t>
  </si>
  <si>
    <t>Chu Văn Hiếu</t>
  </si>
  <si>
    <t>Trần Quang Phúc</t>
  </si>
  <si>
    <t>Trần Cao Anh Tú</t>
  </si>
  <si>
    <t>Stt</t>
  </si>
  <si>
    <t>Loại móng trụ</t>
  </si>
  <si>
    <t>Số lượng</t>
  </si>
  <si>
    <t>Gỗ chống (m3)</t>
  </si>
  <si>
    <t>Gỗ đà nẹp (m3)</t>
  </si>
  <si>
    <t>Gỗ ván (cả nẹp) (m3)</t>
  </si>
  <si>
    <t>Tổng khối lượng</t>
  </si>
  <si>
    <t>Kích thước móng</t>
  </si>
  <si>
    <t>1450x1150x500</t>
  </si>
  <si>
    <t>1300x1000x500</t>
  </si>
  <si>
    <t>Móng BT Đơn 12 mét</t>
  </si>
  <si>
    <t>1200x1200x800</t>
  </si>
  <si>
    <t>Móng BT Đôi 8,4 mét</t>
  </si>
  <si>
    <t>Móng BT Đôi 8,4 mét vướng đá</t>
  </si>
  <si>
    <t>Móng BT Đơn 12 mét vướng đá</t>
  </si>
  <si>
    <t>1000x1000x800</t>
  </si>
  <si>
    <t>Móng BT Đôi 12 mét vướng đá</t>
  </si>
  <si>
    <t>Móng BT Đôi 12 mét</t>
  </si>
  <si>
    <t>1500x1300x800</t>
  </si>
  <si>
    <t>1400x1200x800</t>
  </si>
  <si>
    <t>Móng BT Đôi 14 mét</t>
  </si>
  <si>
    <t>1800x1500x1200</t>
  </si>
  <si>
    <t>Chu vi ván (m2)</t>
  </si>
  <si>
    <t>CÁC VỊ TRÍ VƯỚNG MÓNG TRỤ ĐÔI</t>
  </si>
  <si>
    <t>PHẦN ĐƯỜNG DÂY TRUNG THẾ</t>
  </si>
  <si>
    <t>Trung thế Suối Râm 7A</t>
  </si>
  <si>
    <t>Loại Móng Trụ</t>
  </si>
  <si>
    <t>Kích thước móng trụ</t>
  </si>
  <si>
    <t>Ghi chú</t>
  </si>
  <si>
    <t>Trung thế Thừa Đức 11 A</t>
  </si>
  <si>
    <t>Trung thế Sông Ray 4A</t>
  </si>
  <si>
    <t>Trung thế Sông Ray 2B</t>
  </si>
  <si>
    <t>015A</t>
  </si>
  <si>
    <t>Trung thế Xuân Tây 19A</t>
  </si>
  <si>
    <t>Trung thế Nam Hà 3B</t>
  </si>
  <si>
    <t>PHẦN ĐƯỜNG DÂY HẠ THẾ</t>
  </si>
  <si>
    <t>Phát triển lưới hạ thế TBA Tân Bảo 3A</t>
  </si>
  <si>
    <t>Phát triển lưới hạ thế TBA Nam Hà 1</t>
  </si>
  <si>
    <t>347/06</t>
  </si>
  <si>
    <t>347/08</t>
  </si>
  <si>
    <t>347/09</t>
  </si>
  <si>
    <t>347/10</t>
  </si>
  <si>
    <t>347/12</t>
  </si>
  <si>
    <t>347/14</t>
  </si>
  <si>
    <t>347/15</t>
  </si>
  <si>
    <t>347/16</t>
  </si>
  <si>
    <t>347/17</t>
  </si>
  <si>
    <t>347/21</t>
  </si>
  <si>
    <t>Di dời TBA Nam Hà 1</t>
  </si>
  <si>
    <t>344/01</t>
  </si>
  <si>
    <t>344/03</t>
  </si>
  <si>
    <t>344/016</t>
  </si>
  <si>
    <t>344/22</t>
  </si>
  <si>
    <t>344/13</t>
  </si>
  <si>
    <t>348/01</t>
  </si>
  <si>
    <t>350/06</t>
  </si>
  <si>
    <t>350/07</t>
  </si>
  <si>
    <t>350/08</t>
  </si>
  <si>
    <t>350/09</t>
  </si>
  <si>
    <t>350/11</t>
  </si>
  <si>
    <t>Tổng số Móng đôi 12 m vướng</t>
  </si>
  <si>
    <t>Tổng số Móng đôi 14 m vướng</t>
  </si>
  <si>
    <t>Tổng số Móng đôi 8,4 m vướng</t>
  </si>
  <si>
    <t>22 móng</t>
  </si>
  <si>
    <t>24 móng</t>
  </si>
  <si>
    <t>2 móng</t>
  </si>
  <si>
    <t>T/K</t>
  </si>
  <si>
    <t>Móng BT đôi 8,4</t>
  </si>
  <si>
    <t>Móng BT đôi 12</t>
  </si>
  <si>
    <t>Móng BT đôi 14</t>
  </si>
  <si>
    <t>Móng BT đơn 12</t>
  </si>
  <si>
    <t>72 móng</t>
  </si>
  <si>
    <t>86 móng</t>
  </si>
  <si>
    <t>7 móng</t>
  </si>
  <si>
    <t>4 móng</t>
  </si>
  <si>
    <t>Âm móng trụ</t>
  </si>
  <si>
    <t>Hiệu chỉnh thiết kế</t>
  </si>
  <si>
    <t>Nghiên cứu xử lý lại</t>
  </si>
  <si>
    <t>Giảm 01 móng</t>
  </si>
  <si>
    <t>m ngang</t>
  </si>
  <si>
    <t>ok</t>
  </si>
  <si>
    <t xml:space="preserve">ok </t>
  </si>
  <si>
    <t>M ngang</t>
  </si>
  <si>
    <t>đo lại khoảng cách</t>
  </si>
  <si>
    <t>Lưới điện trung thế 1 pha Xuân Tây 19A</t>
  </si>
  <si>
    <t>1</t>
  </si>
  <si>
    <t>Lưới điện trung thế 1 pha Thừa Đức 11A</t>
  </si>
  <si>
    <t>Lưới trung thế 1 pha Suối Râm 7A</t>
  </si>
  <si>
    <t>Lưới điện trung thế 1 pha Thoại Hương 4A</t>
  </si>
  <si>
    <t>Lưới điện trung thế 3 pha Cánh đồng Xuân Tây 1A</t>
  </si>
  <si>
    <t>Lưới điện trung thế 3 pha Cánh Đồng Xuân Tây 1B</t>
  </si>
  <si>
    <t>009A</t>
  </si>
  <si>
    <t>Lưới điện trung thế 3 pha Nam Hà 3B</t>
  </si>
  <si>
    <t>VIII</t>
  </si>
  <si>
    <t>Lưới điện trung thế 3 pha Láng Me 5A-1</t>
  </si>
  <si>
    <t>IX</t>
  </si>
  <si>
    <t>Lưới điện trung thế 3 pha Láng Me 3B</t>
  </si>
  <si>
    <t>X</t>
  </si>
  <si>
    <t>XI</t>
  </si>
  <si>
    <t>Lưới điện trung thế 3 pha Sông Ray 4A</t>
  </si>
  <si>
    <t>Lưới điện trung thế 3 pha Sông Ray 2B</t>
  </si>
  <si>
    <t>XII</t>
  </si>
  <si>
    <t>Lưới điện trung thế 3 pha Sông Ray 7A</t>
  </si>
  <si>
    <t>Lưới điện trung thế 3 pha Láng Me 5B-5C</t>
  </si>
  <si>
    <t>XIII</t>
  </si>
  <si>
    <t>119/001</t>
  </si>
  <si>
    <t>XIV</t>
  </si>
  <si>
    <t>CỘNG A</t>
  </si>
  <si>
    <t>058/08</t>
  </si>
  <si>
    <t>058/10</t>
  </si>
  <si>
    <t>058/11</t>
  </si>
  <si>
    <t>046/03</t>
  </si>
  <si>
    <t>012/02</t>
  </si>
  <si>
    <t>012/03</t>
  </si>
  <si>
    <t>344/08</t>
  </si>
  <si>
    <t>344/11</t>
  </si>
  <si>
    <t>344/14</t>
  </si>
  <si>
    <t>344/15</t>
  </si>
  <si>
    <t>344/16</t>
  </si>
  <si>
    <t>350/01</t>
  </si>
  <si>
    <t>374/07</t>
  </si>
  <si>
    <t>374/09</t>
  </si>
  <si>
    <t>374/10</t>
  </si>
  <si>
    <t>381/21</t>
  </si>
  <si>
    <t>348/04</t>
  </si>
  <si>
    <t>348/07</t>
  </si>
  <si>
    <t>136/01</t>
  </si>
  <si>
    <t>136/02</t>
  </si>
  <si>
    <t>136/03</t>
  </si>
  <si>
    <t>136/04</t>
  </si>
  <si>
    <t>136/05</t>
  </si>
  <si>
    <t>136/07</t>
  </si>
  <si>
    <t>136/08</t>
  </si>
  <si>
    <t>136/09</t>
  </si>
  <si>
    <t>118/01</t>
  </si>
  <si>
    <t>118/03</t>
  </si>
  <si>
    <t>118/05</t>
  </si>
  <si>
    <t>118/06</t>
  </si>
  <si>
    <t>118/07</t>
  </si>
  <si>
    <t>118/09</t>
  </si>
  <si>
    <t>150/08</t>
  </si>
  <si>
    <t>150/11</t>
  </si>
  <si>
    <t>150/12</t>
  </si>
  <si>
    <t>150/15</t>
  </si>
  <si>
    <t>150/18</t>
  </si>
  <si>
    <t>150/21</t>
  </si>
  <si>
    <t>150/22</t>
  </si>
  <si>
    <t>150/23</t>
  </si>
  <si>
    <t>150/24</t>
  </si>
  <si>
    <t>150/25</t>
  </si>
  <si>
    <t>150/28</t>
  </si>
  <si>
    <t>150/08/01</t>
  </si>
  <si>
    <t>150/08/02</t>
  </si>
  <si>
    <t>150/08/04</t>
  </si>
  <si>
    <t>150/08/06</t>
  </si>
  <si>
    <t>150/08/07</t>
  </si>
  <si>
    <t>150/08/10</t>
  </si>
  <si>
    <t>CỘNG B</t>
  </si>
  <si>
    <t>Đổ đủ</t>
  </si>
  <si>
    <t>Chưa đổ</t>
  </si>
  <si>
    <t>344/09</t>
  </si>
  <si>
    <t>Chuyển từ trụ 344/08</t>
  </si>
  <si>
    <t>Giảm 1 móng do dân không cho đào</t>
  </si>
  <si>
    <t>Giảm 01 móng do dân không cho đào</t>
  </si>
  <si>
    <t>150/26</t>
  </si>
  <si>
    <t>T.K nhầm số trụ</t>
  </si>
  <si>
    <t>Ngày đổ</t>
  </si>
  <si>
    <t>Ngày</t>
  </si>
  <si>
    <t>Số Trụ</t>
  </si>
  <si>
    <t>Loại móng</t>
  </si>
  <si>
    <t>Tình trạng</t>
  </si>
  <si>
    <t>Xã</t>
  </si>
  <si>
    <t>Xuân Tây</t>
  </si>
  <si>
    <t>Sông Ray</t>
  </si>
  <si>
    <t>Lâm San</t>
  </si>
  <si>
    <t>Bảo Bình</t>
  </si>
  <si>
    <t>Sông Nhạn</t>
  </si>
  <si>
    <t>Xuân Đông</t>
  </si>
  <si>
    <t>Nam Hà</t>
  </si>
  <si>
    <t>Kích thước</t>
  </si>
  <si>
    <t>Móng trụ 8,5m BT đôi (Lỗ Đá)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</si>
</sst>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8">
    <numFmt numFmtId="41" formatCode="_(* #,##0_);_(* \(#,##0\);_(* &quot;-&quot;_);_(@_)"/>
    <numFmt numFmtId="164" formatCode="_-* #,##0.00_-;\-* #,##0.00_-;_-* &quot;-&quot;??_-;_-@_-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/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/>
      <diagonal/>
    </border>
  </borders>
  <cellStyleXfs count="9">
    <xf numFmtId="0" fontId="0" fillId="0" borderId="0"/>
    <xf numFmtId="164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1086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164" fontId="33" fillId="0" borderId="7" xfId="1" applyFont="1" applyBorder="1"/>
    <xf numFmtId="164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164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41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164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164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1" fillId="0" borderId="77" xfId="0" applyFont="1" applyBorder="1"/>
    <xf numFmtId="0" fontId="2" fillId="0" borderId="78" xfId="0" applyFont="1" applyBorder="1"/>
    <xf numFmtId="0" fontId="1" fillId="0" borderId="78" xfId="0" applyFont="1" applyBorder="1"/>
    <xf numFmtId="0" fontId="2" fillId="0" borderId="81" xfId="0" applyFont="1" applyBorder="1"/>
    <xf numFmtId="0" fontId="1" fillId="0" borderId="81" xfId="0" applyFont="1" applyBorder="1"/>
    <xf numFmtId="0" fontId="1" fillId="0" borderId="77" xfId="0" applyFont="1" applyBorder="1" applyAlignment="1">
      <alignment horizontal="center" vertical="center"/>
    </xf>
    <xf numFmtId="0" fontId="1" fillId="0" borderId="78" xfId="0" applyFont="1" applyBorder="1" applyAlignment="1">
      <alignment horizontal="center" vertical="center"/>
    </xf>
    <xf numFmtId="0" fontId="1" fillId="0" borderId="78" xfId="0" applyFont="1" applyBorder="1" applyAlignment="1">
      <alignment wrapText="1"/>
    </xf>
    <xf numFmtId="0" fontId="1" fillId="0" borderId="78" xfId="0" applyFont="1" applyBorder="1" applyAlignment="1">
      <alignment vertical="center"/>
    </xf>
    <xf numFmtId="0" fontId="1" fillId="0" borderId="78" xfId="0" applyFont="1" applyBorder="1" applyAlignment="1">
      <alignment vertical="center" wrapText="1"/>
    </xf>
    <xf numFmtId="0" fontId="1" fillId="0" borderId="78" xfId="0" applyFont="1" applyBorder="1" applyAlignment="1">
      <alignment horizontal="right" vertical="center"/>
    </xf>
    <xf numFmtId="0" fontId="2" fillId="0" borderId="76" xfId="0" applyFont="1" applyBorder="1" applyAlignment="1">
      <alignment horizontal="center"/>
    </xf>
    <xf numFmtId="0" fontId="1" fillId="0" borderId="76" xfId="0" applyFont="1" applyBorder="1"/>
    <xf numFmtId="0" fontId="2" fillId="0" borderId="76" xfId="0" applyFont="1" applyBorder="1"/>
    <xf numFmtId="0" fontId="2" fillId="0" borderId="76" xfId="0" applyFont="1" applyBorder="1" applyAlignment="1">
      <alignment horizontal="left" vertical="center"/>
    </xf>
    <xf numFmtId="0" fontId="1" fillId="0" borderId="76" xfId="0" quotePrefix="1" applyFont="1" applyBorder="1" applyAlignment="1">
      <alignment horizontal="center" vertical="center"/>
    </xf>
    <xf numFmtId="0" fontId="2" fillId="0" borderId="0" xfId="0" applyFont="1" applyAlignment="1"/>
    <xf numFmtId="0" fontId="2" fillId="0" borderId="87" xfId="0" applyFont="1" applyBorder="1" applyAlignment="1">
      <alignment horizontal="center" vertical="center"/>
    </xf>
    <xf numFmtId="0" fontId="2" fillId="0" borderId="91" xfId="0" applyFont="1" applyBorder="1"/>
    <xf numFmtId="0" fontId="1" fillId="0" borderId="92" xfId="0" applyFont="1" applyBorder="1" applyAlignment="1">
      <alignment horizontal="center" vertical="center"/>
    </xf>
    <xf numFmtId="0" fontId="1" fillId="0" borderId="92" xfId="0" applyFont="1" applyBorder="1"/>
    <xf numFmtId="0" fontId="2" fillId="0" borderId="93" xfId="0" applyFont="1" applyBorder="1"/>
    <xf numFmtId="0" fontId="2" fillId="0" borderId="8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2" borderId="0" xfId="0" applyFont="1" applyFill="1" applyAlignment="1">
      <alignment horizontal="centerContinuous" vertical="center"/>
    </xf>
    <xf numFmtId="0" fontId="2" fillId="2" borderId="1" xfId="0" applyFont="1" applyFill="1" applyBorder="1" applyAlignment="1">
      <alignment horizontal="center" textRotation="90"/>
    </xf>
    <xf numFmtId="0" fontId="2" fillId="2" borderId="4" xfId="0" applyFont="1" applyFill="1" applyBorder="1" applyAlignment="1">
      <alignment vertical="center"/>
    </xf>
    <xf numFmtId="168" fontId="1" fillId="2" borderId="1" xfId="0" applyNumberFormat="1" applyFont="1" applyFill="1" applyBorder="1" applyAlignment="1">
      <alignment horizontal="center" vertical="center"/>
    </xf>
    <xf numFmtId="168" fontId="2" fillId="2" borderId="1" xfId="0" applyNumberFormat="1" applyFont="1" applyFill="1" applyBorder="1" applyAlignment="1">
      <alignment vertical="center"/>
    </xf>
    <xf numFmtId="168" fontId="2" fillId="2" borderId="4" xfId="0" applyNumberFormat="1" applyFont="1" applyFill="1" applyBorder="1" applyAlignment="1">
      <alignment vertical="center"/>
    </xf>
    <xf numFmtId="168" fontId="1" fillId="2" borderId="76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168" fontId="4" fillId="2" borderId="4" xfId="0" applyNumberFormat="1" applyFont="1" applyFill="1" applyBorder="1" applyAlignment="1">
      <alignment vertical="center"/>
    </xf>
    <xf numFmtId="168" fontId="3" fillId="2" borderId="1" xfId="0" applyNumberFormat="1" applyFont="1" applyFill="1" applyBorder="1" applyAlignment="1">
      <alignment horizontal="center" vertical="center"/>
    </xf>
    <xf numFmtId="168" fontId="3" fillId="2" borderId="76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8" fontId="1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5" borderId="0" xfId="0" applyFont="1" applyFill="1" applyAlignment="1">
      <alignment horizontal="centerContinuous" vertical="center"/>
    </xf>
    <xf numFmtId="0" fontId="2" fillId="5" borderId="1" xfId="0" applyFont="1" applyFill="1" applyBorder="1" applyAlignment="1">
      <alignment horizontal="center" textRotation="90"/>
    </xf>
    <xf numFmtId="0" fontId="2" fillId="5" borderId="4" xfId="0" applyFont="1" applyFill="1" applyBorder="1" applyAlignment="1">
      <alignment vertical="center"/>
    </xf>
    <xf numFmtId="168" fontId="2" fillId="5" borderId="4" xfId="0" applyNumberFormat="1" applyFont="1" applyFill="1" applyBorder="1" applyAlignment="1">
      <alignment vertical="center"/>
    </xf>
    <xf numFmtId="168" fontId="1" fillId="5" borderId="76" xfId="0" applyNumberFormat="1" applyFont="1" applyFill="1" applyBorder="1" applyAlignment="1">
      <alignment horizontal="center" vertical="center"/>
    </xf>
    <xf numFmtId="168" fontId="4" fillId="5" borderId="4" xfId="0" applyNumberFormat="1" applyFont="1" applyFill="1" applyBorder="1" applyAlignment="1">
      <alignment vertical="center"/>
    </xf>
    <xf numFmtId="168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" fillId="19" borderId="0" xfId="0" applyFont="1" applyFill="1" applyAlignment="1">
      <alignment horizontal="centerContinuous" vertical="center"/>
    </xf>
    <xf numFmtId="0" fontId="2" fillId="19" borderId="1" xfId="0" applyFont="1" applyFill="1" applyBorder="1" applyAlignment="1">
      <alignment horizontal="center" textRotation="90"/>
    </xf>
    <xf numFmtId="0" fontId="2" fillId="19" borderId="4" xfId="0" applyFont="1" applyFill="1" applyBorder="1" applyAlignment="1">
      <alignment vertical="center"/>
    </xf>
    <xf numFmtId="168" fontId="1" fillId="19" borderId="1" xfId="0" applyNumberFormat="1" applyFont="1" applyFill="1" applyBorder="1" applyAlignment="1">
      <alignment horizontal="center" vertical="center"/>
    </xf>
    <xf numFmtId="168" fontId="2" fillId="19" borderId="1" xfId="0" applyNumberFormat="1" applyFont="1" applyFill="1" applyBorder="1" applyAlignment="1">
      <alignment vertical="center"/>
    </xf>
    <xf numFmtId="168" fontId="2" fillId="19" borderId="4" xfId="0" applyNumberFormat="1" applyFont="1" applyFill="1" applyBorder="1" applyAlignment="1">
      <alignment vertical="center"/>
    </xf>
    <xf numFmtId="168" fontId="1" fillId="19" borderId="76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vertical="center"/>
    </xf>
    <xf numFmtId="168" fontId="4" fillId="19" borderId="4" xfId="0" applyNumberFormat="1" applyFont="1" applyFill="1" applyBorder="1" applyAlignment="1">
      <alignment vertical="center"/>
    </xf>
    <xf numFmtId="168" fontId="3" fillId="19" borderId="1" xfId="0" applyNumberFormat="1" applyFont="1" applyFill="1" applyBorder="1" applyAlignment="1">
      <alignment horizontal="center" vertical="center"/>
    </xf>
    <xf numFmtId="168" fontId="3" fillId="19" borderId="76" xfId="0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vertical="center"/>
    </xf>
    <xf numFmtId="168" fontId="1" fillId="19" borderId="0" xfId="0" applyNumberFormat="1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2" fillId="24" borderId="0" xfId="0" applyFont="1" applyFill="1" applyAlignment="1">
      <alignment horizontal="centerContinuous" vertical="center"/>
    </xf>
    <xf numFmtId="0" fontId="12" fillId="24" borderId="1" xfId="0" applyFont="1" applyFill="1" applyBorder="1" applyAlignment="1">
      <alignment horizontal="center" textRotation="90"/>
    </xf>
    <xf numFmtId="0" fontId="12" fillId="24" borderId="4" xfId="0" applyFont="1" applyFill="1" applyBorder="1" applyAlignment="1">
      <alignment vertical="center"/>
    </xf>
    <xf numFmtId="168" fontId="27" fillId="24" borderId="1" xfId="0" applyNumberFormat="1" applyFont="1" applyFill="1" applyBorder="1" applyAlignment="1">
      <alignment horizontal="center" vertical="center"/>
    </xf>
    <xf numFmtId="168" fontId="12" fillId="24" borderId="1" xfId="0" applyNumberFormat="1" applyFont="1" applyFill="1" applyBorder="1" applyAlignment="1">
      <alignment vertical="center"/>
    </xf>
    <xf numFmtId="168" fontId="12" fillId="24" borderId="4" xfId="0" applyNumberFormat="1" applyFont="1" applyFill="1" applyBorder="1" applyAlignment="1">
      <alignment vertical="center"/>
    </xf>
    <xf numFmtId="168" fontId="27" fillId="24" borderId="76" xfId="0" applyNumberFormat="1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vertical="center"/>
    </xf>
    <xf numFmtId="168" fontId="27" fillId="24" borderId="0" xfId="0" applyNumberFormat="1" applyFont="1" applyFill="1" applyAlignment="1">
      <alignment vertical="center"/>
    </xf>
    <xf numFmtId="0" fontId="27" fillId="24" borderId="0" xfId="0" applyFont="1" applyFill="1" applyAlignment="1">
      <alignment vertical="center"/>
    </xf>
    <xf numFmtId="0" fontId="2" fillId="3" borderId="0" xfId="0" applyFont="1" applyFill="1" applyAlignment="1">
      <alignment horizontal="centerContinuous" vertical="center"/>
    </xf>
    <xf numFmtId="0" fontId="2" fillId="3" borderId="1" xfId="0" applyFont="1" applyFill="1" applyBorder="1" applyAlignment="1">
      <alignment horizontal="center" textRotation="90"/>
    </xf>
    <xf numFmtId="168" fontId="1" fillId="3" borderId="1" xfId="0" applyNumberFormat="1" applyFont="1" applyFill="1" applyBorder="1" applyAlignment="1">
      <alignment horizontal="center" vertical="center"/>
    </xf>
    <xf numFmtId="168" fontId="2" fillId="3" borderId="1" xfId="0" applyNumberFormat="1" applyFont="1" applyFill="1" applyBorder="1" applyAlignment="1">
      <alignment vertical="center"/>
    </xf>
    <xf numFmtId="168" fontId="1" fillId="3" borderId="76" xfId="0" applyNumberFormat="1" applyFont="1" applyFill="1" applyBorder="1" applyAlignment="1">
      <alignment horizontal="center" vertical="center"/>
    </xf>
    <xf numFmtId="168" fontId="3" fillId="3" borderId="1" xfId="0" applyNumberFormat="1" applyFont="1" applyFill="1" applyBorder="1" applyAlignment="1">
      <alignment horizontal="center" vertical="center"/>
    </xf>
    <xf numFmtId="168" fontId="3" fillId="3" borderId="76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168" fontId="1" fillId="3" borderId="0" xfId="0" applyNumberFormat="1" applyFont="1" applyFill="1" applyAlignment="1">
      <alignment vertical="center"/>
    </xf>
    <xf numFmtId="0" fontId="1" fillId="3" borderId="0" xfId="0" applyFont="1" applyFill="1" applyAlignment="1">
      <alignment vertical="center"/>
    </xf>
    <xf numFmtId="49" fontId="2" fillId="0" borderId="91" xfId="0" applyNumberFormat="1" applyFont="1" applyBorder="1" applyAlignment="1">
      <alignment horizontal="center" vertical="center"/>
    </xf>
    <xf numFmtId="49" fontId="2" fillId="0" borderId="93" xfId="0" applyNumberFormat="1" applyFont="1" applyBorder="1" applyAlignment="1">
      <alignment horizontal="center" vertical="center"/>
    </xf>
    <xf numFmtId="49" fontId="1" fillId="0" borderId="92" xfId="0" applyNumberFormat="1" applyFont="1" applyBorder="1" applyAlignment="1">
      <alignment horizontal="center" vertical="center"/>
    </xf>
    <xf numFmtId="49" fontId="1" fillId="0" borderId="0" xfId="0" applyNumberFormat="1" applyFont="1"/>
    <xf numFmtId="49" fontId="2" fillId="0" borderId="87" xfId="0" applyNumberFormat="1" applyFont="1" applyBorder="1" applyAlignment="1">
      <alignment horizontal="center" vertical="center"/>
    </xf>
    <xf numFmtId="49" fontId="2" fillId="0" borderId="91" xfId="0" applyNumberFormat="1" applyFont="1" applyBorder="1"/>
    <xf numFmtId="49" fontId="2" fillId="0" borderId="93" xfId="0" applyNumberFormat="1" applyFont="1" applyBorder="1"/>
    <xf numFmtId="49" fontId="2" fillId="0" borderId="92" xfId="0" applyNumberFormat="1" applyFont="1" applyBorder="1" applyAlignment="1">
      <alignment horizontal="left" vertical="center"/>
    </xf>
    <xf numFmtId="49" fontId="2" fillId="0" borderId="92" xfId="0" applyNumberFormat="1" applyFont="1" applyBorder="1" applyAlignment="1">
      <alignment horizontal="center" vertical="center"/>
    </xf>
    <xf numFmtId="49" fontId="1" fillId="0" borderId="94" xfId="0" applyNumberFormat="1" applyFont="1" applyBorder="1" applyAlignment="1">
      <alignment horizontal="center" vertical="center"/>
    </xf>
    <xf numFmtId="0" fontId="1" fillId="0" borderId="94" xfId="0" applyFont="1" applyBorder="1" applyAlignment="1">
      <alignment horizontal="center" vertical="center"/>
    </xf>
    <xf numFmtId="0" fontId="1" fillId="0" borderId="94" xfId="0" applyFont="1" applyBorder="1"/>
    <xf numFmtId="0" fontId="1" fillId="0" borderId="92" xfId="0" applyNumberFormat="1" applyFont="1" applyBorder="1" applyAlignment="1">
      <alignment horizontal="center" vertical="center"/>
    </xf>
    <xf numFmtId="0" fontId="2" fillId="0" borderId="91" xfId="0" applyNumberFormat="1" applyFont="1" applyBorder="1"/>
    <xf numFmtId="0" fontId="2" fillId="0" borderId="93" xfId="0" applyNumberFormat="1" applyFont="1" applyBorder="1"/>
    <xf numFmtId="0" fontId="2" fillId="0" borderId="92" xfId="0" applyNumberFormat="1" applyFont="1" applyBorder="1" applyAlignment="1">
      <alignment horizontal="left" vertical="center"/>
    </xf>
    <xf numFmtId="0" fontId="2" fillId="5" borderId="76" xfId="0" applyFont="1" applyFill="1" applyBorder="1" applyAlignment="1">
      <alignment horizontal="center" textRotation="90"/>
    </xf>
    <xf numFmtId="0" fontId="2" fillId="5" borderId="85" xfId="0" applyFont="1" applyFill="1" applyBorder="1" applyAlignment="1">
      <alignment vertical="center"/>
    </xf>
    <xf numFmtId="0" fontId="2" fillId="5" borderId="85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textRotation="90"/>
    </xf>
    <xf numFmtId="0" fontId="2" fillId="19" borderId="85" xfId="0" applyFont="1" applyFill="1" applyBorder="1" applyAlignment="1">
      <alignment vertical="center"/>
    </xf>
    <xf numFmtId="0" fontId="3" fillId="19" borderId="76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vertical="center"/>
    </xf>
    <xf numFmtId="0" fontId="2" fillId="19" borderId="85" xfId="0" applyFont="1" applyFill="1" applyBorder="1" applyAlignment="1">
      <alignment horizontal="center" vertical="center"/>
    </xf>
    <xf numFmtId="0" fontId="27" fillId="19" borderId="76" xfId="0" applyFont="1" applyFill="1" applyBorder="1" applyAlignment="1">
      <alignment horizontal="center" vertical="center"/>
    </xf>
    <xf numFmtId="0" fontId="1" fillId="19" borderId="76" xfId="0" applyFont="1" applyFill="1" applyBorder="1" applyAlignment="1">
      <alignment horizontal="center" vertical="center"/>
    </xf>
    <xf numFmtId="49" fontId="2" fillId="0" borderId="94" xfId="0" applyNumberFormat="1" applyFont="1" applyBorder="1" applyAlignment="1">
      <alignment horizontal="left" vertical="center"/>
    </xf>
    <xf numFmtId="49" fontId="2" fillId="0" borderId="94" xfId="0" applyNumberFormat="1" applyFont="1" applyBorder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4" xfId="0" applyFont="1" applyBorder="1"/>
    <xf numFmtId="49" fontId="2" fillId="3" borderId="76" xfId="0" applyNumberFormat="1" applyFont="1" applyFill="1" applyBorder="1" applyAlignment="1">
      <alignment horizontal="left" vertical="center"/>
    </xf>
    <xf numFmtId="49" fontId="1" fillId="3" borderId="76" xfId="0" applyNumberFormat="1" applyFont="1" applyFill="1" applyBorder="1" applyAlignment="1">
      <alignment horizontal="center" vertical="center"/>
    </xf>
    <xf numFmtId="0" fontId="1" fillId="3" borderId="76" xfId="0" applyFont="1" applyFill="1" applyBorder="1" applyAlignment="1">
      <alignment horizontal="center" vertical="center"/>
    </xf>
    <xf numFmtId="0" fontId="1" fillId="3" borderId="76" xfId="0" applyFont="1" applyFill="1" applyBorder="1"/>
    <xf numFmtId="0" fontId="1" fillId="0" borderId="94" xfId="0" applyNumberFormat="1" applyFont="1" applyBorder="1" applyAlignment="1">
      <alignment horizontal="center" vertical="center"/>
    </xf>
    <xf numFmtId="49" fontId="1" fillId="0" borderId="93" xfId="0" applyNumberFormat="1" applyFont="1" applyBorder="1" applyAlignment="1">
      <alignment horizontal="center" vertical="center"/>
    </xf>
    <xf numFmtId="0" fontId="1" fillId="0" borderId="93" xfId="0" applyFont="1" applyBorder="1" applyAlignment="1">
      <alignment horizontal="center" vertical="center"/>
    </xf>
    <xf numFmtId="0" fontId="1" fillId="0" borderId="93" xfId="0" applyFont="1" applyBorder="1"/>
    <xf numFmtId="0" fontId="2" fillId="3" borderId="76" xfId="0" applyNumberFormat="1" applyFont="1" applyFill="1" applyBorder="1" applyAlignment="1">
      <alignment horizontal="center" vertical="center"/>
    </xf>
    <xf numFmtId="0" fontId="2" fillId="3" borderId="76" xfId="0" applyFont="1" applyFill="1" applyBorder="1" applyAlignment="1">
      <alignment horizontal="center" vertical="center"/>
    </xf>
    <xf numFmtId="0" fontId="2" fillId="3" borderId="76" xfId="0" applyFont="1" applyFill="1" applyBorder="1"/>
    <xf numFmtId="0" fontId="1" fillId="19" borderId="92" xfId="0" applyFont="1" applyFill="1" applyBorder="1" applyAlignment="1">
      <alignment horizontal="center" vertical="center"/>
    </xf>
    <xf numFmtId="0" fontId="1" fillId="4" borderId="94" xfId="0" applyFont="1" applyFill="1" applyBorder="1" applyAlignment="1">
      <alignment horizontal="center" vertical="center"/>
    </xf>
    <xf numFmtId="0" fontId="1" fillId="25" borderId="92" xfId="0" applyFont="1" applyFill="1" applyBorder="1" applyAlignment="1">
      <alignment horizontal="center" vertical="center"/>
    </xf>
    <xf numFmtId="0" fontId="1" fillId="5" borderId="92" xfId="0" applyFont="1" applyFill="1" applyBorder="1" applyAlignment="1">
      <alignment horizontal="center" vertical="center"/>
    </xf>
    <xf numFmtId="0" fontId="1" fillId="26" borderId="92" xfId="0" applyFont="1" applyFill="1" applyBorder="1" applyAlignment="1">
      <alignment horizontal="center" vertical="center"/>
    </xf>
    <xf numFmtId="0" fontId="1" fillId="11" borderId="92" xfId="0" applyFont="1" applyFill="1" applyBorder="1" applyAlignment="1">
      <alignment horizontal="center" vertical="center"/>
    </xf>
    <xf numFmtId="49" fontId="1" fillId="27" borderId="92" xfId="0" applyNumberFormat="1" applyFont="1" applyFill="1" applyBorder="1" applyAlignment="1">
      <alignment horizontal="center" vertical="center"/>
    </xf>
    <xf numFmtId="0" fontId="1" fillId="27" borderId="92" xfId="0" applyNumberFormat="1" applyFont="1" applyFill="1" applyBorder="1" applyAlignment="1">
      <alignment horizontal="center" vertical="center"/>
    </xf>
    <xf numFmtId="0" fontId="1" fillId="24" borderId="92" xfId="0" applyNumberFormat="1" applyFont="1" applyFill="1" applyBorder="1" applyAlignment="1">
      <alignment horizontal="center" vertical="center"/>
    </xf>
    <xf numFmtId="0" fontId="1" fillId="0" borderId="92" xfId="0" applyNumberFormat="1" applyFont="1" applyFill="1" applyBorder="1" applyAlignment="1">
      <alignment horizontal="center" vertical="center"/>
    </xf>
    <xf numFmtId="0" fontId="1" fillId="24" borderId="92" xfId="0" applyFont="1" applyFill="1" applyBorder="1" applyAlignment="1">
      <alignment horizontal="center" vertical="center"/>
    </xf>
    <xf numFmtId="0" fontId="1" fillId="24" borderId="94" xfId="0" applyFont="1" applyFill="1" applyBorder="1" applyAlignment="1">
      <alignment horizontal="center" vertical="center"/>
    </xf>
    <xf numFmtId="0" fontId="1" fillId="0" borderId="94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0" fontId="57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/>
    </xf>
    <xf numFmtId="0" fontId="57" fillId="0" borderId="77" xfId="0" applyFont="1" applyBorder="1" applyAlignment="1">
      <alignment horizontal="center" vertical="center"/>
    </xf>
    <xf numFmtId="14" fontId="57" fillId="0" borderId="77" xfId="0" applyNumberFormat="1" applyFont="1" applyBorder="1" applyAlignment="1">
      <alignment horizontal="center" vertical="center"/>
    </xf>
    <xf numFmtId="49" fontId="0" fillId="0" borderId="78" xfId="0" applyNumberFormat="1" applyBorder="1"/>
    <xf numFmtId="0" fontId="0" fillId="0" borderId="78" xfId="0" applyBorder="1"/>
    <xf numFmtId="49" fontId="0" fillId="0" borderId="78" xfId="0" applyNumberFormat="1" applyBorder="1" applyAlignment="1">
      <alignment horizontal="center"/>
    </xf>
    <xf numFmtId="14" fontId="0" fillId="0" borderId="78" xfId="0" applyNumberFormat="1" applyBorder="1" applyAlignment="1">
      <alignment horizontal="center"/>
    </xf>
    <xf numFmtId="0" fontId="0" fillId="0" borderId="78" xfId="0" applyBorder="1" applyAlignment="1">
      <alignment horizontal="center"/>
    </xf>
    <xf numFmtId="49" fontId="0" fillId="0" borderId="81" xfId="0" applyNumberFormat="1" applyBorder="1"/>
    <xf numFmtId="0" fontId="0" fillId="0" borderId="81" xfId="0" applyBorder="1" applyAlignment="1">
      <alignment horizontal="center"/>
    </xf>
    <xf numFmtId="0" fontId="0" fillId="0" borderId="81" xfId="0" applyBorder="1"/>
    <xf numFmtId="14" fontId="0" fillId="0" borderId="81" xfId="0" applyNumberFormat="1" applyBorder="1" applyAlignment="1">
      <alignment horizontal="center"/>
    </xf>
    <xf numFmtId="0" fontId="1" fillId="28" borderId="92" xfId="0" applyFont="1" applyFill="1" applyBorder="1" applyAlignment="1">
      <alignment horizontal="center" vertical="center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181" fontId="12" fillId="22" borderId="1" xfId="0" applyNumberFormat="1" applyFont="1" applyFill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</cellXfs>
  <cellStyles count="9">
    <cellStyle name="Comma" xfId="1" builtinId="3"/>
    <cellStyle name="Comma 2" xfId="3"/>
    <cellStyle name="Comma 3" xfId="6"/>
    <cellStyle name="Normal" xfId="0" builtinId="0"/>
    <cellStyle name="Normal 2" xfId="2"/>
    <cellStyle name="Normal_DD 15(22)KV &amp; TramTuDung NhaMayThuyDienCanDon Sualai" xfId="8"/>
    <cellStyle name="Normal_TRAM220 BEN TRE" xfId="4"/>
    <cellStyle name="Percent" xfId="5" builtinId="5"/>
    <cellStyle name="Percent 2" xfId="7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70"/>
  <sheetViews>
    <sheetView topLeftCell="A4" workbookViewId="0">
      <selection activeCell="B11" sqref="B11"/>
    </sheetView>
  </sheetViews>
  <sheetFormatPr defaultColWidth="9.140625" defaultRowHeight="12.75"/>
  <cols>
    <col min="1" max="1" width="10" style="66" customWidth="1"/>
    <col min="2" max="2" width="13.85546875" style="66" customWidth="1"/>
    <col min="3" max="3" width="14.85546875" style="66" customWidth="1"/>
    <col min="4" max="4" width="12.140625" style="66" customWidth="1"/>
    <col min="5" max="5" width="6.85546875" style="66" customWidth="1"/>
    <col min="6" max="6" width="14.140625" style="66" customWidth="1"/>
    <col min="7" max="8" width="10.42578125" style="66" customWidth="1"/>
    <col min="9" max="9" width="13.5703125" style="66" customWidth="1"/>
    <col min="10" max="10" width="13.85546875" style="66" customWidth="1"/>
    <col min="11" max="11" width="11.28515625" style="66" customWidth="1"/>
    <col min="12" max="13" width="14.140625" style="66" customWidth="1"/>
    <col min="14" max="14" width="12.28515625" style="66" customWidth="1"/>
    <col min="15" max="15" width="12.5703125" style="66" customWidth="1"/>
    <col min="16" max="16" width="29.7109375" style="66" customWidth="1"/>
    <col min="17" max="19" width="9.140625" style="66"/>
    <col min="20" max="20" width="9.5703125" style="66" bestFit="1" customWidth="1"/>
    <col min="21" max="16384" width="9.14062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1009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1010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>+F15*0.1</f>
        <v>1036173696.8000001</v>
      </c>
      <c r="J12" s="170">
        <f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1011" t="s">
        <v>2338</v>
      </c>
      <c r="E33" s="1012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"/>
  <sheetViews>
    <sheetView workbookViewId="0">
      <selection activeCell="C3" sqref="C3:E9"/>
    </sheetView>
  </sheetViews>
  <sheetFormatPr defaultRowHeight="15"/>
  <cols>
    <col min="2" max="2" width="24.5703125" customWidth="1"/>
    <col min="3" max="3" width="20.28515625" customWidth="1"/>
    <col min="4" max="4" width="20.7109375" customWidth="1"/>
    <col min="5" max="5" width="18.85546875" customWidth="1"/>
  </cols>
  <sheetData>
    <row r="2" spans="1:5" ht="33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5">
      <c r="A3" s="838">
        <v>1</v>
      </c>
      <c r="B3" s="839" t="s">
        <v>4002</v>
      </c>
      <c r="C3" s="840">
        <v>9419492100</v>
      </c>
      <c r="D3" s="840">
        <f>'1.TONG HOP'!C8</f>
        <v>9374958650</v>
      </c>
      <c r="E3" s="841">
        <f>D3-C3</f>
        <v>-44533450</v>
      </c>
    </row>
    <row r="4" spans="1:5" ht="16.5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5">
      <c r="A5" s="838">
        <v>3</v>
      </c>
      <c r="B5" s="839" t="s">
        <v>4004</v>
      </c>
      <c r="C5" s="840">
        <v>286485175</v>
      </c>
      <c r="D5" s="840">
        <f>'1.TONG HOP'!E8</f>
        <v>284657638</v>
      </c>
      <c r="E5" s="841">
        <f t="shared" si="0"/>
        <v>-1827537</v>
      </c>
    </row>
    <row r="6" spans="1:5" ht="16.5">
      <c r="A6" s="838">
        <v>4</v>
      </c>
      <c r="B6" s="839" t="s">
        <v>4005</v>
      </c>
      <c r="C6" s="840">
        <v>938087596</v>
      </c>
      <c r="D6" s="840">
        <f>'1.TONG HOP'!F8</f>
        <v>930254297</v>
      </c>
      <c r="E6" s="841">
        <f t="shared" si="0"/>
        <v>-7833299</v>
      </c>
    </row>
    <row r="7" spans="1:5" ht="16.5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5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5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showZeros="0" view="pageBreakPreview" zoomScaleNormal="100" zoomScaleSheetLayoutView="100" workbookViewId="0">
      <selection activeCell="H23" sqref="H23"/>
    </sheetView>
  </sheetViews>
  <sheetFormatPr defaultColWidth="9.140625" defaultRowHeight="15.75"/>
  <cols>
    <col min="1" max="1" width="5.7109375" style="32" customWidth="1"/>
    <col min="2" max="2" width="27.140625" style="32" customWidth="1"/>
    <col min="3" max="4" width="15.5703125" style="32" customWidth="1"/>
    <col min="5" max="5" width="13.140625" style="32" customWidth="1"/>
    <col min="6" max="8" width="15.5703125" style="32" customWidth="1"/>
    <col min="9" max="9" width="19.7109375" style="32" customWidth="1"/>
    <col min="10" max="10" width="12.42578125" style="32" bestFit="1" customWidth="1"/>
    <col min="11" max="16384" width="9.14062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7.25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>
      <c r="A7" s="445">
        <v>2</v>
      </c>
      <c r="B7" s="29" t="s">
        <v>2121</v>
      </c>
      <c r="C7" s="29">
        <f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>SUM(C7:H7)</f>
        <v>8726060659</v>
      </c>
    </row>
    <row r="8" spans="1:9">
      <c r="A8" s="28"/>
      <c r="B8" s="27" t="s">
        <v>2122</v>
      </c>
      <c r="C8" s="28">
        <f>SUM(C6:C7)</f>
        <v>9374958650</v>
      </c>
      <c r="D8" s="28">
        <f>SUM(D6:D7)</f>
        <v>2022952019</v>
      </c>
      <c r="E8" s="28">
        <f>'2.TCP-XD'!I192</f>
        <v>284657638</v>
      </c>
      <c r="F8" s="28">
        <f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4019</v>
      </c>
    </row>
    <row r="11" spans="1:9" s="832" customFormat="1">
      <c r="B11" s="832" t="s">
        <v>4018</v>
      </c>
      <c r="E11" s="832" t="s">
        <v>2123</v>
      </c>
      <c r="H11" s="832" t="s">
        <v>3413</v>
      </c>
    </row>
    <row r="12" spans="1:9" s="832" customFormat="1"/>
    <row r="13" spans="1:9" s="832" customFormat="1" ht="31.5" customHeight="1"/>
    <row r="14" spans="1:9" s="832" customFormat="1"/>
    <row r="15" spans="1:9" s="832" customFormat="1"/>
    <row r="16" spans="1:9" s="832" customFormat="1">
      <c r="B16" s="832" t="s">
        <v>4022</v>
      </c>
      <c r="C16" s="831"/>
      <c r="D16" s="831"/>
      <c r="E16" s="832" t="s">
        <v>4021</v>
      </c>
      <c r="F16" s="831"/>
      <c r="H16" s="832" t="s">
        <v>4020</v>
      </c>
    </row>
    <row r="18" spans="1:9">
      <c r="A18" s="63">
        <f>'SO LIEU'!D11</f>
        <v>0</v>
      </c>
      <c r="B18" s="63"/>
      <c r="D18" s="63">
        <f>'SO LIEU'!D12</f>
        <v>0</v>
      </c>
      <c r="E18" s="63"/>
      <c r="G18" s="63">
        <f>'SO LIEU'!D13</f>
        <v>0</v>
      </c>
      <c r="H18" s="63"/>
      <c r="I18" s="63"/>
    </row>
    <row r="21" spans="1:9">
      <c r="B21" s="496"/>
      <c r="C21" s="497"/>
      <c r="D21" s="496"/>
      <c r="E21" s="496"/>
      <c r="F21" s="496"/>
      <c r="G21" s="496"/>
      <c r="H21" s="496"/>
      <c r="I21" s="496"/>
    </row>
    <row r="22" spans="1:9">
      <c r="B22" s="496"/>
      <c r="C22" s="496"/>
      <c r="D22" s="496"/>
      <c r="E22" s="496"/>
      <c r="F22" s="496"/>
      <c r="G22" s="496"/>
      <c r="H22" s="496"/>
      <c r="I22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27"/>
  <sheetViews>
    <sheetView showZeros="0" view="pageBreakPreview" topLeftCell="A72" zoomScaleNormal="100" zoomScaleSheetLayoutView="100" workbookViewId="0">
      <selection activeCell="H23" sqref="H23"/>
    </sheetView>
  </sheetViews>
  <sheetFormatPr defaultColWidth="9.140625" defaultRowHeight="15.75"/>
  <cols>
    <col min="1" max="1" width="11.85546875" style="20" customWidth="1"/>
    <col min="2" max="2" width="17.28515625" style="20" customWidth="1"/>
    <col min="3" max="3" width="6.42578125" style="20" customWidth="1"/>
    <col min="4" max="4" width="45.140625" style="20" bestFit="1" customWidth="1"/>
    <col min="5" max="5" width="27.28515625" style="20" bestFit="1" customWidth="1"/>
    <col min="6" max="6" width="19.85546875" style="20" customWidth="1"/>
    <col min="7" max="7" width="9.5703125" style="20" bestFit="1" customWidth="1"/>
    <col min="8" max="8" width="17.85546875" style="20" customWidth="1"/>
    <col min="9" max="9" width="18.140625" style="20" customWidth="1"/>
    <col min="10" max="10" width="9.5703125" style="20" bestFit="1" customWidth="1"/>
    <col min="11" max="11" width="15.140625" style="20" bestFit="1" customWidth="1"/>
    <col min="12" max="12" width="14.28515625" style="20" bestFit="1" customWidth="1"/>
    <col min="13" max="13" width="15.42578125" style="20" bestFit="1" customWidth="1"/>
    <col min="14" max="17" width="16.140625" style="20" customWidth="1"/>
    <col min="18" max="21" width="15.42578125" style="20" customWidth="1"/>
    <col min="22" max="16384" width="9.14062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1013" t="s">
        <v>1763</v>
      </c>
      <c r="D4" s="1013" t="s">
        <v>1958</v>
      </c>
      <c r="E4" s="1013" t="s">
        <v>1959</v>
      </c>
      <c r="F4" s="1013" t="s">
        <v>2011</v>
      </c>
      <c r="G4" s="1013" t="s">
        <v>1960</v>
      </c>
      <c r="H4" s="1013"/>
      <c r="I4" s="1013" t="s">
        <v>2012</v>
      </c>
    </row>
    <row r="5" spans="1:11" s="32" customFormat="1">
      <c r="C5" s="1013"/>
      <c r="D5" s="1013"/>
      <c r="E5" s="1013"/>
      <c r="F5" s="1013"/>
      <c r="G5" s="282" t="s">
        <v>1961</v>
      </c>
      <c r="H5" s="282" t="s">
        <v>1627</v>
      </c>
      <c r="I5" s="1013"/>
    </row>
    <row r="6" spans="1:11">
      <c r="C6" s="26" t="s">
        <v>1765</v>
      </c>
      <c r="D6" s="36" t="s">
        <v>1962</v>
      </c>
      <c r="E6" s="26" t="s">
        <v>1963</v>
      </c>
      <c r="F6" s="22">
        <f>F7+F19</f>
        <v>8522689679</v>
      </c>
      <c r="G6" s="46"/>
      <c r="H6" s="22">
        <f>H7+H19</f>
        <v>852268971</v>
      </c>
      <c r="I6" s="22">
        <f>I7+I19</f>
        <v>9374958650</v>
      </c>
      <c r="J6" s="25">
        <f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>F8+F11+F14+F17</f>
        <v>7715750557</v>
      </c>
      <c r="G7" s="48"/>
      <c r="H7" s="34">
        <f>H8+H11+H14+H17</f>
        <v>771575055</v>
      </c>
      <c r="I7" s="34">
        <f>I8+I11+I14+I17</f>
        <v>8487325612</v>
      </c>
      <c r="J7" s="25">
        <f t="shared" ref="J7:J99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>SUM(F15:F16)</f>
        <v>170331648</v>
      </c>
      <c r="G14" s="45"/>
      <c r="H14" s="28">
        <f>SUM(H15:H16)</f>
        <v>17033165</v>
      </c>
      <c r="I14" s="28">
        <f>SUM(I15:I16)</f>
        <v>187364813</v>
      </c>
      <c r="J14" s="25">
        <f t="shared" si="0"/>
        <v>1</v>
      </c>
    </row>
    <row r="15" spans="1:11" s="42" customFormat="1">
      <c r="A15" s="42" t="s">
        <v>1844</v>
      </c>
      <c r="B15" s="42" t="s">
        <v>2576</v>
      </c>
      <c r="C15" s="30" t="str">
        <f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>VLOOKUP(B15,CPVCDD,'13.VCDD'!$E$5,0)</f>
        <v>124208329</v>
      </c>
      <c r="G15" s="50">
        <v>0.1</v>
      </c>
      <c r="H15" s="31">
        <f>ROUND(F15*G15,0)</f>
        <v>12420833</v>
      </c>
      <c r="I15" s="31">
        <f>F15+H15</f>
        <v>136629162</v>
      </c>
      <c r="J15" s="25">
        <f t="shared" si="0"/>
        <v>1</v>
      </c>
    </row>
    <row r="16" spans="1:11" s="42" customFormat="1">
      <c r="A16" s="42" t="s">
        <v>1873</v>
      </c>
      <c r="B16" s="42" t="s">
        <v>2577</v>
      </c>
      <c r="C16" s="30" t="str">
        <f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>VLOOKUP(B16,CPVCDD,'13.VCDD'!$E$5,0)</f>
        <v>46123319</v>
      </c>
      <c r="G16" s="50">
        <v>0.1</v>
      </c>
      <c r="H16" s="31">
        <f>ROUND(F16*G16,0)</f>
        <v>4612332</v>
      </c>
      <c r="I16" s="31">
        <f>F16+H16</f>
        <v>50735651</v>
      </c>
      <c r="J16" s="25">
        <f t="shared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>Q194&amp;"% x 0,8 x (Gxd + Gtb)"</f>
        <v>3,434% x 0,8 x (Gxd + Gtb)</v>
      </c>
      <c r="F192" s="22">
        <f>ROUND(Q194*0.8*(F6+F89)/100,0)</f>
        <v>284657638</v>
      </c>
      <c r="G192" s="46"/>
      <c r="H192" s="22">
        <f>G192*F192</f>
        <v>0</v>
      </c>
      <c r="I192" s="22">
        <f t="shared" si="55"/>
        <v>284657638</v>
      </c>
      <c r="J192" s="25">
        <f t="shared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>SUM(F194:F209)</f>
        <v>853533190</v>
      </c>
      <c r="G193" s="46"/>
      <c r="H193" s="22">
        <f>SUM(H194:H209)</f>
        <v>76721107</v>
      </c>
      <c r="I193" s="22">
        <f>SUM(I194:I209)</f>
        <v>930254297</v>
      </c>
      <c r="J193" s="25">
        <f t="shared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>IF(F195&lt;&gt;0,C194+1,C194)</f>
        <v>2</v>
      </c>
      <c r="D195" s="44" t="s">
        <v>1990</v>
      </c>
      <c r="E195" s="24" t="s">
        <v>1991</v>
      </c>
      <c r="F195" s="21">
        <f>ROUND('14.CP-TK'!D6/1.1,0)</f>
        <v>423795042</v>
      </c>
      <c r="G195" s="43">
        <v>0.1</v>
      </c>
      <c r="H195" s="21">
        <f>ROUND(F195*G195,0)</f>
        <v>42379504</v>
      </c>
      <c r="I195" s="21">
        <f>H195+F195</f>
        <v>466174546</v>
      </c>
      <c r="J195" s="25">
        <f t="shared" si="24"/>
        <v>1</v>
      </c>
    </row>
    <row r="196" spans="3:17" ht="31.5">
      <c r="C196" s="24">
        <f t="shared" ref="C196:C209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>ROUND(0.29%*F6*1.2,0)</f>
        <v>29658960</v>
      </c>
      <c r="G196" s="43"/>
      <c r="H196" s="21">
        <f t="shared" ref="H196:H209" si="58">ROUND(F196*G196,0)</f>
        <v>0</v>
      </c>
      <c r="I196" s="21">
        <f t="shared" ref="I196:I209" si="59">H196+F196</f>
        <v>29658960</v>
      </c>
      <c r="J196" s="25">
        <f t="shared" si="24"/>
        <v>1</v>
      </c>
      <c r="K196" s="461">
        <f>IF((I6+I89)&lt;&gt;0,I89/(I6+I89),0)</f>
        <v>0.17748445989333977</v>
      </c>
    </row>
    <row r="197" spans="3:17" ht="47.25">
      <c r="C197" s="24">
        <f t="shared" si="57"/>
        <v>4</v>
      </c>
      <c r="D197" s="565" t="s">
        <v>3560</v>
      </c>
      <c r="E197" s="24" t="str">
        <f>"0,282 % x Gxd x 1,2"&amp;IF(K196&gt;25%," x 1,2",)</f>
        <v>0,282 % x Gxd x 1,2</v>
      </c>
      <c r="F197" s="21">
        <f>ROUND(0.282%*F6*1.2*IF(K196&gt;=25%,1.2,1),0)</f>
        <v>28840782</v>
      </c>
      <c r="G197" s="43"/>
      <c r="H197" s="21">
        <f t="shared" si="58"/>
        <v>0</v>
      </c>
      <c r="I197" s="21">
        <f t="shared" si="59"/>
        <v>28840782</v>
      </c>
      <c r="J197" s="25">
        <f t="shared" si="24"/>
        <v>1</v>
      </c>
      <c r="K197" s="461"/>
    </row>
    <row r="198" spans="3:17">
      <c r="C198" s="24">
        <f t="shared" si="57"/>
        <v>5</v>
      </c>
      <c r="D198" s="565" t="s">
        <v>3356</v>
      </c>
      <c r="E198" s="24" t="str">
        <f>IF(F198=1000000,"Giá tối thiểu","0,1% x (KS+TK)")</f>
        <v>0,1% x (KS+TK)</v>
      </c>
      <c r="F198" s="21">
        <f>ROUND((F194+F195)*0.1%,)</f>
        <v>447141</v>
      </c>
      <c r="G198" s="43"/>
      <c r="H198" s="21">
        <f t="shared" si="58"/>
        <v>0</v>
      </c>
      <c r="I198" s="21">
        <f t="shared" si="59"/>
        <v>447141</v>
      </c>
      <c r="J198" s="25">
        <f t="shared" si="24"/>
        <v>1</v>
      </c>
    </row>
    <row r="199" spans="3:17">
      <c r="C199" s="24">
        <f t="shared" si="57"/>
        <v>6</v>
      </c>
      <c r="D199" s="565" t="s">
        <v>3357</v>
      </c>
      <c r="E199" s="24" t="str">
        <f>IF(F199=1000000,"Giá tối thiểu","0,05% x (KS+TK)")</f>
        <v>0,05% x (KS+TK)</v>
      </c>
      <c r="F199" s="21">
        <f>ROUND((F194+F195)*0.05%,0)</f>
        <v>223571</v>
      </c>
      <c r="G199" s="43"/>
      <c r="H199" s="21">
        <f>ROUND(F199*G199,0)</f>
        <v>0</v>
      </c>
      <c r="I199" s="21">
        <f>H199+F199</f>
        <v>223571</v>
      </c>
      <c r="J199" s="25">
        <f>IF(I199&lt;&gt;0,1,)</f>
        <v>1</v>
      </c>
    </row>
    <row r="200" spans="3:17">
      <c r="C200" s="24">
        <f t="shared" si="57"/>
        <v>7</v>
      </c>
      <c r="D200" s="565" t="s">
        <v>3358</v>
      </c>
      <c r="E200" s="24" t="str">
        <f>IF(F200=1000000,"Giá tối thiểu","0,1% x (KS+TK)")</f>
        <v>0,1% x (KS+TK)</v>
      </c>
      <c r="F200" s="21">
        <f>ROUND((F194+F195)*0.1%,0)</f>
        <v>447141</v>
      </c>
      <c r="G200" s="43"/>
      <c r="H200" s="21">
        <f t="shared" si="58"/>
        <v>0</v>
      </c>
      <c r="I200" s="21">
        <f t="shared" si="59"/>
        <v>447141</v>
      </c>
      <c r="J200" s="25">
        <f t="shared" si="24"/>
        <v>1</v>
      </c>
    </row>
    <row r="201" spans="3:17">
      <c r="C201" s="24">
        <f t="shared" si="57"/>
        <v>8</v>
      </c>
      <c r="D201" s="565" t="s">
        <v>3359</v>
      </c>
      <c r="E201" s="24" t="str">
        <f>IF(F201=1000000,"Giá tối thiểu","0,1% x (GSxd + GStb)")</f>
        <v>0,1% x (GSxd + GStb)</v>
      </c>
      <c r="F201" s="21">
        <f>ROUND((F207+F208)*0.1%,0)</f>
        <v>320070</v>
      </c>
      <c r="G201" s="43"/>
      <c r="H201" s="21">
        <f>ROUND(F201*G201,0)</f>
        <v>0</v>
      </c>
      <c r="I201" s="21">
        <f>H201+F201</f>
        <v>320070</v>
      </c>
      <c r="J201" s="25">
        <f>IF(I201&lt;&gt;0,1,)</f>
        <v>1</v>
      </c>
    </row>
    <row r="202" spans="3:17">
      <c r="C202" s="24">
        <f t="shared" si="57"/>
        <v>9</v>
      </c>
      <c r="D202" s="565" t="s">
        <v>3360</v>
      </c>
      <c r="E202" s="24" t="str">
        <f>IF(F202=1000000,"Giá tối thiểu","0,05% x (GSxd + GStb)")</f>
        <v>0,05% x (GSxd + GStb)</v>
      </c>
      <c r="F202" s="21">
        <f>ROUND((F207+F208)*0.05%,0)</f>
        <v>160035</v>
      </c>
      <c r="G202" s="43"/>
      <c r="H202" s="21">
        <f>ROUND(F202*G202,0)</f>
        <v>0</v>
      </c>
      <c r="I202" s="21">
        <f>H202+F202</f>
        <v>160035</v>
      </c>
      <c r="J202" s="25">
        <f>IF(I202&lt;&gt;0,1,)</f>
        <v>1</v>
      </c>
    </row>
    <row r="203" spans="3:17">
      <c r="C203" s="24">
        <f t="shared" si="57"/>
        <v>10</v>
      </c>
      <c r="D203" s="565" t="s">
        <v>3361</v>
      </c>
      <c r="E203" s="24" t="str">
        <f>IF(F203=1000000,"Giá tối thiểu","0,1% x (GSxd + GStb)")</f>
        <v>0,1% x (GSxd + GStb)</v>
      </c>
      <c r="F203" s="21">
        <f>ROUND((F207+F208)*0.1%,0)</f>
        <v>320070</v>
      </c>
      <c r="G203" s="43"/>
      <c r="H203" s="21">
        <f>ROUND(F203*G203,0)</f>
        <v>0</v>
      </c>
      <c r="I203" s="21">
        <f>H203+F203</f>
        <v>320070</v>
      </c>
      <c r="J203" s="25">
        <f>IF(I203&lt;&gt;0,1,)</f>
        <v>1</v>
      </c>
    </row>
    <row r="204" spans="3:17" ht="31.5">
      <c r="C204" s="24">
        <f t="shared" si="57"/>
        <v>11</v>
      </c>
      <c r="D204" s="44" t="s">
        <v>1992</v>
      </c>
      <c r="E204" s="24" t="s">
        <v>3353</v>
      </c>
      <c r="F204" s="21">
        <f>ROUND((F6+F89)*0.1%,0)</f>
        <v>10361737</v>
      </c>
      <c r="G204" s="43"/>
      <c r="H204" s="21">
        <f t="shared" si="58"/>
        <v>0</v>
      </c>
      <c r="I204" s="21">
        <f t="shared" si="59"/>
        <v>10361737</v>
      </c>
      <c r="J204" s="25">
        <f t="shared" si="24"/>
        <v>1</v>
      </c>
    </row>
    <row r="205" spans="3:17" ht="31.5">
      <c r="C205" s="24">
        <f t="shared" si="57"/>
        <v>12</v>
      </c>
      <c r="D205" s="565" t="s">
        <v>3354</v>
      </c>
      <c r="E205" s="24" t="s">
        <v>3355</v>
      </c>
      <c r="F205" s="21">
        <f>ROUND((F6+F89)*0.05%,0)</f>
        <v>5180868</v>
      </c>
      <c r="G205" s="43"/>
      <c r="H205" s="21">
        <f>ROUND(F205*G205,0)</f>
        <v>0</v>
      </c>
      <c r="I205" s="21">
        <f>H205+F205</f>
        <v>5180868</v>
      </c>
      <c r="J205" s="25">
        <f>IF(I205&lt;&gt;0,1,)</f>
        <v>1</v>
      </c>
    </row>
    <row r="206" spans="3:17" ht="31.5">
      <c r="C206" s="24">
        <f t="shared" si="57"/>
        <v>13</v>
      </c>
      <c r="D206" s="44" t="s">
        <v>1993</v>
      </c>
      <c r="E206" s="24" t="s">
        <v>3353</v>
      </c>
      <c r="F206" s="21">
        <f>ROUND((F6+F89)*0.1%,0)</f>
        <v>10361737</v>
      </c>
      <c r="G206" s="43"/>
      <c r="H206" s="21">
        <f t="shared" si="58"/>
        <v>0</v>
      </c>
      <c r="I206" s="21">
        <f t="shared" si="59"/>
        <v>10361737</v>
      </c>
      <c r="J206" s="25">
        <f t="shared" si="24"/>
        <v>1</v>
      </c>
    </row>
    <row r="207" spans="3:17" ht="18.75">
      <c r="C207" s="24">
        <f t="shared" si="57"/>
        <v>14</v>
      </c>
      <c r="D207" s="44" t="s">
        <v>1994</v>
      </c>
      <c r="E207" s="24" t="s">
        <v>3362</v>
      </c>
      <c r="F207" s="21">
        <f>ROUND(3.508%*F6,0)</f>
        <v>298975954</v>
      </c>
      <c r="G207" s="43">
        <v>0.1</v>
      </c>
      <c r="H207" s="21">
        <f t="shared" si="58"/>
        <v>29897595</v>
      </c>
      <c r="I207" s="21">
        <f t="shared" si="59"/>
        <v>328873549</v>
      </c>
      <c r="J207" s="25">
        <f t="shared" si="24"/>
        <v>1</v>
      </c>
    </row>
    <row r="208" spans="3:17" ht="18.75">
      <c r="C208" s="24">
        <f t="shared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>IF(SUM(J212:J214)&lt;&gt;0,1,)</f>
        <v>1</v>
      </c>
    </row>
    <row r="212" spans="1:16" ht="31.5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>IF(SUM(J213:J214)&lt;&gt;0,1,)</f>
        <v>1</v>
      </c>
      <c r="K212" s="444">
        <v>0.01</v>
      </c>
    </row>
    <row r="213" spans="1:16" s="42" customFormat="1" ht="18.75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>ROUND($K$212*(F7+F90-F91),0)</f>
        <v>77978974</v>
      </c>
      <c r="G213" s="50">
        <v>0.1</v>
      </c>
      <c r="H213" s="31">
        <f>ROUND(F213*G213,0)</f>
        <v>7797897</v>
      </c>
      <c r="I213" s="31">
        <f>F213+H213</f>
        <v>85776871</v>
      </c>
      <c r="J213" s="279">
        <f t="shared" ref="J213:J227" si="60">IF(I213&lt;&gt;0,1,)</f>
        <v>1</v>
      </c>
    </row>
    <row r="214" spans="1:16" s="42" customFormat="1" ht="18.75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5">
      <c r="C215" s="24">
        <v>2</v>
      </c>
      <c r="D215" s="44" t="s">
        <v>2002</v>
      </c>
      <c r="E215" s="24" t="s">
        <v>2781</v>
      </c>
      <c r="F215" s="21">
        <f>ROUND(2%*(F6+F89-F91-F101),0)</f>
        <v>176837052</v>
      </c>
      <c r="G215" s="43">
        <v>0.1</v>
      </c>
      <c r="H215" s="21">
        <f>ROUND(F215*G215,0)</f>
        <v>17683705</v>
      </c>
      <c r="I215" s="21">
        <f>F215+H215</f>
        <v>194520757</v>
      </c>
      <c r="J215" s="25">
        <f t="shared" si="60"/>
        <v>1</v>
      </c>
    </row>
    <row r="216" spans="1:16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5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5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.75">
      <c r="C219" s="24">
        <f ca="1">IF(F219&lt;&gt;0,C218+1,C218)</f>
        <v>3</v>
      </c>
      <c r="D219" s="44" t="s">
        <v>2003</v>
      </c>
      <c r="E219" s="24" t="s">
        <v>2782</v>
      </c>
      <c r="F219" s="21">
        <f>ROUND(0.05%*(F6+F89),0)</f>
        <v>5180868</v>
      </c>
      <c r="G219" s="43"/>
      <c r="H219" s="21">
        <f>ROUND(F219*G219,0)</f>
        <v>0</v>
      </c>
      <c r="I219" s="21">
        <f>F219+H219</f>
        <v>5180868</v>
      </c>
      <c r="J219" s="25">
        <f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>'20. LAI VAY'!D5</f>
        <v>242451894</v>
      </c>
      <c r="G220" s="43"/>
      <c r="H220" s="21"/>
      <c r="I220" s="21">
        <f>F220+H220</f>
        <v>242451894</v>
      </c>
      <c r="J220" s="25">
        <f t="shared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5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>IF(SUM(J225:J226)&lt;&gt;0,1,)</f>
        <v>1</v>
      </c>
    </row>
    <row r="225" spans="3:10" s="42" customFormat="1" ht="18.75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.75">
      <c r="C226" s="30" t="s">
        <v>3559</v>
      </c>
      <c r="D226" s="49" t="s">
        <v>2008</v>
      </c>
      <c r="E226" s="30" t="s">
        <v>2784</v>
      </c>
      <c r="F226" s="31">
        <f>ROUND(0.2%*(F7+F90),0)</f>
        <v>15865565</v>
      </c>
      <c r="G226" s="50">
        <v>0.1</v>
      </c>
      <c r="H226" s="31">
        <f>ROUND(F226*G226,0)</f>
        <v>1586557</v>
      </c>
      <c r="I226" s="31">
        <f>F226+H226</f>
        <v>17452122</v>
      </c>
      <c r="J226" s="279">
        <f t="shared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K42"/>
  <sheetViews>
    <sheetView showZeros="0" view="pageBreakPreview" topLeftCell="A23" zoomScale="80" zoomScaleNormal="100" zoomScaleSheetLayoutView="80" workbookViewId="0">
      <selection activeCell="H23" sqref="H23"/>
    </sheetView>
  </sheetViews>
  <sheetFormatPr defaultColWidth="9.140625" defaultRowHeight="15.75"/>
  <cols>
    <col min="1" max="2" width="13.5703125" style="332" customWidth="1"/>
    <col min="3" max="3" width="9.28515625" style="332" bestFit="1" customWidth="1"/>
    <col min="4" max="4" width="47" style="332" customWidth="1"/>
    <col min="5" max="5" width="9.140625" style="332"/>
    <col min="6" max="9" width="16" style="332" customWidth="1"/>
    <col min="10" max="10" width="9.28515625" style="332" bestFit="1" customWidth="1"/>
    <col min="11" max="16384" width="9.14062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1014" t="s">
        <v>1763</v>
      </c>
      <c r="D6" s="1014" t="s">
        <v>1839</v>
      </c>
      <c r="E6" s="1014" t="s">
        <v>1840</v>
      </c>
      <c r="F6" s="1016" t="s">
        <v>1841</v>
      </c>
      <c r="G6" s="1018"/>
      <c r="H6" s="1018"/>
      <c r="I6" s="1017"/>
    </row>
    <row r="7" spans="1:11" s="334" customFormat="1">
      <c r="C7" s="1015"/>
      <c r="D7" s="1015"/>
      <c r="E7" s="1015"/>
      <c r="F7" s="1016" t="s">
        <v>1842</v>
      </c>
      <c r="G7" s="1017"/>
      <c r="H7" s="1016" t="s">
        <v>1843</v>
      </c>
      <c r="I7" s="1017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75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.75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.75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75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.75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NCxdm×0,9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.75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NCtl×0,9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75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.75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.75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75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7.25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75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7.25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75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.75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.75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75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.75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NCxdm×0,9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.75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NCtl×0,9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75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.75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.75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75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7.25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75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7.25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27"/>
  <sheetViews>
    <sheetView showZeros="0" view="pageBreakPreview" zoomScale="80" zoomScaleNormal="100" zoomScaleSheetLayoutView="80" workbookViewId="0">
      <pane xSplit="6" ySplit="7" topLeftCell="J60" activePane="bottomRight" state="frozen"/>
      <selection activeCell="H23" sqref="H23"/>
      <selection pane="topRight" activeCell="H23" sqref="H23"/>
      <selection pane="bottomLeft" activeCell="H23" sqref="H23"/>
      <selection pane="bottomRight" activeCell="H23" sqref="H23"/>
    </sheetView>
  </sheetViews>
  <sheetFormatPr defaultColWidth="9.140625" defaultRowHeight="15.75"/>
  <cols>
    <col min="1" max="1" width="13.7109375" style="332" customWidth="1"/>
    <col min="2" max="2" width="9.28515625" style="333" bestFit="1" customWidth="1"/>
    <col min="3" max="3" width="9.28515625" style="332" bestFit="1" customWidth="1"/>
    <col min="4" max="4" width="61.42578125" style="332" bestFit="1" customWidth="1"/>
    <col min="5" max="6" width="9.28515625" style="332" bestFit="1" customWidth="1"/>
    <col min="7" max="7" width="15.5703125" style="332" customWidth="1"/>
    <col min="8" max="9" width="11.85546875" style="332" customWidth="1"/>
    <col min="10" max="10" width="14" style="332" customWidth="1"/>
    <col min="11" max="12" width="11.85546875" style="332" customWidth="1"/>
    <col min="13" max="13" width="15.85546875" style="332" customWidth="1"/>
    <col min="14" max="15" width="13.140625" style="332" customWidth="1"/>
    <col min="16" max="16" width="13.7109375" style="332" customWidth="1"/>
    <col min="17" max="18" width="13.140625" style="332" customWidth="1"/>
    <col min="19" max="19" width="9.140625" style="332"/>
    <col min="20" max="20" width="9.28515625" style="332" bestFit="1" customWidth="1"/>
    <col min="21" max="21" width="14.85546875" style="332" customWidth="1"/>
    <col min="22" max="16384" width="9.14062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1019" t="s">
        <v>1763</v>
      </c>
      <c r="D5" s="1019" t="s">
        <v>1622</v>
      </c>
      <c r="E5" s="1019" t="s">
        <v>1747</v>
      </c>
      <c r="F5" s="1019" t="s">
        <v>1748</v>
      </c>
      <c r="G5" s="1019" t="s">
        <v>1626</v>
      </c>
      <c r="H5" s="1019"/>
      <c r="I5" s="1019"/>
      <c r="J5" s="1019"/>
      <c r="K5" s="1019"/>
      <c r="L5" s="1019"/>
      <c r="M5" s="1019" t="s">
        <v>1627</v>
      </c>
      <c r="N5" s="1019"/>
      <c r="O5" s="1019"/>
      <c r="P5" s="1019"/>
      <c r="Q5" s="1019"/>
      <c r="R5" s="1019"/>
    </row>
    <row r="6" spans="1:18" s="337" customFormat="1">
      <c r="A6" s="337" t="s">
        <v>1625</v>
      </c>
      <c r="C6" s="1019"/>
      <c r="D6" s="1019"/>
      <c r="E6" s="1019"/>
      <c r="F6" s="1019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60"/>
  <sheetViews>
    <sheetView showZeros="0" view="pageBreakPreview" topLeftCell="B4" zoomScale="70" zoomScaleNormal="70" zoomScaleSheetLayoutView="70" workbookViewId="0">
      <pane xSplit="5" ySplit="3" topLeftCell="Y249" activePane="bottomRight" state="frozen"/>
      <selection activeCell="F43" sqref="F43"/>
      <selection pane="topRight" activeCell="F43" sqref="F43"/>
      <selection pane="bottomLeft" activeCell="F43" sqref="F43"/>
      <selection pane="bottomRight" activeCell="U255" sqref="U255:AM255"/>
    </sheetView>
  </sheetViews>
  <sheetFormatPr defaultColWidth="9.140625" defaultRowHeight="15.75"/>
  <cols>
    <col min="1" max="1" width="13.7109375" style="405" customWidth="1"/>
    <col min="2" max="2" width="14.42578125" style="405" customWidth="1"/>
    <col min="3" max="3" width="9.5703125" style="418" bestFit="1" customWidth="1"/>
    <col min="4" max="4" width="11.42578125" style="405" customWidth="1"/>
    <col min="5" max="5" width="66.42578125" style="405" customWidth="1"/>
    <col min="6" max="7" width="9.5703125" style="405" bestFit="1" customWidth="1"/>
    <col min="8" max="13" width="12.42578125" style="405" customWidth="1"/>
    <col min="14" max="14" width="15.42578125" style="405" bestFit="1" customWidth="1"/>
    <col min="15" max="16" width="13" style="405" customWidth="1"/>
    <col min="17" max="17" width="13.5703125" style="405" bestFit="1" customWidth="1"/>
    <col min="18" max="19" width="13" style="405" customWidth="1"/>
    <col min="20" max="28" width="9.5703125" style="405" bestFit="1" customWidth="1"/>
    <col min="29" max="30" width="9.42578125" style="405" bestFit="1" customWidth="1"/>
    <col min="31" max="38" width="9.5703125" style="405" bestFit="1" customWidth="1"/>
    <col min="39" max="39" width="13.5703125" style="405" customWidth="1"/>
    <col min="40" max="16384" width="9.14062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PP3P!A361</f>
        <v>357</v>
      </c>
      <c r="V3" s="488">
        <f>PP3P!A361</f>
        <v>357</v>
      </c>
      <c r="W3" s="488"/>
      <c r="X3" s="488"/>
      <c r="Y3" s="488">
        <f>PP1P!A76</f>
        <v>73</v>
      </c>
      <c r="Z3" s="488"/>
      <c r="AA3" s="488"/>
      <c r="AB3" s="488">
        <f>PPHT!A700</f>
        <v>696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1024" t="s">
        <v>1746</v>
      </c>
      <c r="E4" s="1024" t="s">
        <v>1622</v>
      </c>
      <c r="F4" s="1024" t="s">
        <v>1747</v>
      </c>
      <c r="G4" s="1024" t="s">
        <v>1748</v>
      </c>
      <c r="H4" s="1021" t="s">
        <v>1626</v>
      </c>
      <c r="I4" s="1022"/>
      <c r="J4" s="1022"/>
      <c r="K4" s="1022"/>
      <c r="L4" s="1022"/>
      <c r="M4" s="1023"/>
      <c r="N4" s="1021" t="s">
        <v>1627</v>
      </c>
      <c r="O4" s="1022"/>
      <c r="P4" s="1022"/>
      <c r="Q4" s="1022"/>
      <c r="R4" s="1022"/>
      <c r="S4" s="1023"/>
      <c r="U4" s="614"/>
      <c r="V4" s="614"/>
      <c r="W4" s="614"/>
      <c r="X4" s="614"/>
      <c r="Y4" s="614"/>
      <c r="Z4" s="614"/>
      <c r="AA4" s="614"/>
      <c r="AB4" s="614"/>
      <c r="AD4" s="1020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1025"/>
      <c r="E5" s="1025"/>
      <c r="F5" s="1025"/>
      <c r="G5" s="1025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1020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si="0">SUM(AE9:AE960)-AE8</f>
        <v>499978.9655000004</v>
      </c>
      <c r="AF7" s="621">
        <f t="shared" si="0"/>
        <v>407474.69350000028</v>
      </c>
      <c r="AG7" s="621">
        <f t="shared" si="0"/>
        <v>0</v>
      </c>
      <c r="AH7" s="621">
        <f t="shared" si="0"/>
        <v>0</v>
      </c>
      <c r="AI7" s="621">
        <f t="shared" si="0"/>
        <v>0</v>
      </c>
      <c r="AJ7" s="621">
        <f t="shared" si="0"/>
        <v>0</v>
      </c>
      <c r="AK7" s="621">
        <f t="shared" si="0"/>
        <v>0</v>
      </c>
      <c r="AL7" s="621">
        <f t="shared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>U$255*$G252</f>
        <v>0</v>
      </c>
      <c r="V252" s="404">
        <f t="shared" ref="V252:AB252" si="212">V$255*$G252</f>
        <v>0</v>
      </c>
      <c r="W252" s="404">
        <f t="shared" si="212"/>
        <v>0</v>
      </c>
      <c r="X252" s="404">
        <f t="shared" si="212"/>
        <v>0</v>
      </c>
      <c r="Y252" s="404">
        <f t="shared" si="212"/>
        <v>0</v>
      </c>
      <c r="Z252" s="404">
        <f t="shared" si="212"/>
        <v>0</v>
      </c>
      <c r="AA252" s="404">
        <f t="shared" si="212"/>
        <v>0</v>
      </c>
      <c r="AB252" s="404">
        <f t="shared" si="212"/>
        <v>0</v>
      </c>
      <c r="AD252" s="405">
        <f t="shared" si="202"/>
        <v>1</v>
      </c>
      <c r="AE252" s="404">
        <f t="shared" si="210"/>
        <v>0</v>
      </c>
      <c r="AF252" s="404">
        <f t="shared" si="208"/>
        <v>0</v>
      </c>
      <c r="AG252" s="404">
        <f t="shared" si="208"/>
        <v>0</v>
      </c>
      <c r="AH252" s="404">
        <f t="shared" si="208"/>
        <v>0</v>
      </c>
      <c r="AI252" s="404">
        <f t="shared" si="208"/>
        <v>0</v>
      </c>
      <c r="AJ252" s="404">
        <f t="shared" si="208"/>
        <v>0</v>
      </c>
      <c r="AK252" s="404">
        <f t="shared" si="208"/>
        <v>0</v>
      </c>
      <c r="AL252" s="404">
        <f t="shared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si="215">U$255*$G253</f>
        <v>0</v>
      </c>
      <c r="V253" s="404">
        <f t="shared" si="215"/>
        <v>0</v>
      </c>
      <c r="W253" s="404">
        <f t="shared" si="215"/>
        <v>0</v>
      </c>
      <c r="X253" s="404">
        <f t="shared" si="215"/>
        <v>0</v>
      </c>
      <c r="Y253" s="404">
        <f t="shared" si="215"/>
        <v>0</v>
      </c>
      <c r="Z253" s="404">
        <f t="shared" si="215"/>
        <v>0</v>
      </c>
      <c r="AA253" s="404">
        <f t="shared" si="215"/>
        <v>0</v>
      </c>
      <c r="AB253" s="404">
        <f t="shared" si="215"/>
        <v>0</v>
      </c>
      <c r="AD253" s="405">
        <f t="shared" si="202"/>
        <v>1500</v>
      </c>
      <c r="AE253" s="404">
        <f t="shared" si="210"/>
        <v>0</v>
      </c>
      <c r="AF253" s="404">
        <f t="shared" si="208"/>
        <v>0</v>
      </c>
      <c r="AG253" s="404">
        <f t="shared" si="208"/>
        <v>0</v>
      </c>
      <c r="AH253" s="404">
        <f t="shared" si="208"/>
        <v>0</v>
      </c>
      <c r="AI253" s="404">
        <f t="shared" si="208"/>
        <v>0</v>
      </c>
      <c r="AJ253" s="404">
        <f t="shared" si="208"/>
        <v>0</v>
      </c>
      <c r="AK253" s="404">
        <f t="shared" si="208"/>
        <v>0</v>
      </c>
      <c r="AL253" s="404">
        <f t="shared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si="215"/>
        <v>0</v>
      </c>
      <c r="V254" s="404">
        <f t="shared" si="215"/>
        <v>0</v>
      </c>
      <c r="W254" s="404">
        <f t="shared" si="215"/>
        <v>0</v>
      </c>
      <c r="X254" s="404">
        <f t="shared" si="215"/>
        <v>0</v>
      </c>
      <c r="Y254" s="404">
        <f t="shared" si="215"/>
        <v>0</v>
      </c>
      <c r="Z254" s="404">
        <f t="shared" si="215"/>
        <v>0</v>
      </c>
      <c r="AA254" s="404">
        <f t="shared" si="215"/>
        <v>0</v>
      </c>
      <c r="AB254" s="404">
        <f t="shared" si="215"/>
        <v>0</v>
      </c>
      <c r="AD254" s="405">
        <f t="shared" si="202"/>
        <v>1500</v>
      </c>
      <c r="AE254" s="404">
        <f t="shared" si="210"/>
        <v>0</v>
      </c>
      <c r="AF254" s="404">
        <f t="shared" si="208"/>
        <v>0</v>
      </c>
      <c r="AG254" s="404">
        <f t="shared" si="208"/>
        <v>0</v>
      </c>
      <c r="AH254" s="404">
        <f t="shared" si="208"/>
        <v>0</v>
      </c>
      <c r="AI254" s="404">
        <f t="shared" si="208"/>
        <v>0</v>
      </c>
      <c r="AJ254" s="404">
        <f t="shared" si="208"/>
        <v>0</v>
      </c>
      <c r="AK254" s="404">
        <f t="shared" si="208"/>
        <v>0</v>
      </c>
      <c r="AL254" s="404">
        <f t="shared" si="200"/>
        <v>0</v>
      </c>
    </row>
    <row r="255" spans="1:38" s="332" customFormat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v>0</v>
      </c>
      <c r="V255" s="394"/>
      <c r="W255" s="394">
        <v>0</v>
      </c>
      <c r="X255" s="394">
        <v>0</v>
      </c>
      <c r="Y255" s="394"/>
      <c r="Z255" s="394">
        <v>0</v>
      </c>
      <c r="AA255" s="394"/>
      <c r="AB255" s="394"/>
      <c r="AD255" s="332">
        <v>0.90000000000000024</v>
      </c>
      <c r="AE255" s="394">
        <v>0</v>
      </c>
      <c r="AF255" s="394">
        <v>0</v>
      </c>
      <c r="AG255" s="394"/>
      <c r="AH255" s="394">
        <v>0</v>
      </c>
      <c r="AI255" s="394">
        <v>0</v>
      </c>
      <c r="AJ255" s="394">
        <v>0</v>
      </c>
      <c r="AK255" s="394">
        <v>0</v>
      </c>
      <c r="AL255" s="394"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si="215"/>
        <v>0</v>
      </c>
      <c r="V256" s="404">
        <f t="shared" si="215"/>
        <v>0</v>
      </c>
      <c r="W256" s="404">
        <f t="shared" si="215"/>
        <v>0</v>
      </c>
      <c r="X256" s="404">
        <f t="shared" si="215"/>
        <v>0</v>
      </c>
      <c r="Y256" s="404">
        <f t="shared" si="215"/>
        <v>0</v>
      </c>
      <c r="Z256" s="404">
        <f t="shared" si="215"/>
        <v>0</v>
      </c>
      <c r="AA256" s="404">
        <f t="shared" si="215"/>
        <v>0</v>
      </c>
      <c r="AB256" s="404">
        <f t="shared" si="215"/>
        <v>0</v>
      </c>
      <c r="AD256" s="405">
        <f t="shared" si="202"/>
        <v>0.95000000000000029</v>
      </c>
      <c r="AE256" s="404">
        <f t="shared" si="210"/>
        <v>0</v>
      </c>
      <c r="AF256" s="404">
        <f t="shared" si="208"/>
        <v>0</v>
      </c>
      <c r="AG256" s="404">
        <f t="shared" si="208"/>
        <v>0</v>
      </c>
      <c r="AH256" s="404">
        <f t="shared" si="208"/>
        <v>0</v>
      </c>
      <c r="AI256" s="404">
        <f t="shared" si="208"/>
        <v>0</v>
      </c>
      <c r="AJ256" s="404">
        <f t="shared" si="208"/>
        <v>0</v>
      </c>
      <c r="AK256" s="404">
        <f t="shared" si="208"/>
        <v>0</v>
      </c>
      <c r="AL256" s="404">
        <f t="shared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si="215"/>
        <v>0</v>
      </c>
      <c r="V257" s="404">
        <f t="shared" si="215"/>
        <v>0</v>
      </c>
      <c r="W257" s="404">
        <f t="shared" si="215"/>
        <v>0</v>
      </c>
      <c r="X257" s="404">
        <f t="shared" si="215"/>
        <v>0</v>
      </c>
      <c r="Y257" s="404">
        <f t="shared" si="215"/>
        <v>0</v>
      </c>
      <c r="Z257" s="404">
        <f t="shared" si="215"/>
        <v>0</v>
      </c>
      <c r="AA257" s="404">
        <f t="shared" si="215"/>
        <v>0</v>
      </c>
      <c r="AB257" s="404">
        <f t="shared" si="215"/>
        <v>0</v>
      </c>
      <c r="AD257" s="405">
        <f t="shared" si="202"/>
        <v>1.0500000000000003</v>
      </c>
      <c r="AE257" s="404">
        <f t="shared" si="210"/>
        <v>0</v>
      </c>
      <c r="AF257" s="404">
        <f t="shared" si="208"/>
        <v>0</v>
      </c>
      <c r="AG257" s="404">
        <f t="shared" si="208"/>
        <v>0</v>
      </c>
      <c r="AH257" s="404">
        <f t="shared" si="208"/>
        <v>0</v>
      </c>
      <c r="AI257" s="404">
        <f t="shared" si="208"/>
        <v>0</v>
      </c>
      <c r="AJ257" s="404">
        <f t="shared" si="208"/>
        <v>0</v>
      </c>
      <c r="AK257" s="404">
        <f t="shared" si="208"/>
        <v>0</v>
      </c>
      <c r="AL257" s="404">
        <f t="shared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si="215"/>
        <v>0</v>
      </c>
      <c r="V258" s="404">
        <f t="shared" si="215"/>
        <v>0</v>
      </c>
      <c r="W258" s="404">
        <f t="shared" si="215"/>
        <v>0</v>
      </c>
      <c r="X258" s="404">
        <f t="shared" si="215"/>
        <v>0</v>
      </c>
      <c r="Y258" s="404">
        <f t="shared" si="215"/>
        <v>0</v>
      </c>
      <c r="Z258" s="404">
        <f t="shared" si="215"/>
        <v>0</v>
      </c>
      <c r="AA258" s="404">
        <f t="shared" si="215"/>
        <v>0</v>
      </c>
      <c r="AB258" s="404">
        <f t="shared" si="215"/>
        <v>0</v>
      </c>
      <c r="AD258" s="405">
        <f t="shared" si="202"/>
        <v>1.1500000000000004</v>
      </c>
      <c r="AE258" s="404">
        <f t="shared" si="210"/>
        <v>0</v>
      </c>
      <c r="AF258" s="404">
        <f t="shared" si="208"/>
        <v>0</v>
      </c>
      <c r="AG258" s="404">
        <f t="shared" si="208"/>
        <v>0</v>
      </c>
      <c r="AH258" s="404">
        <f t="shared" si="208"/>
        <v>0</v>
      </c>
      <c r="AI258" s="404">
        <f t="shared" si="208"/>
        <v>0</v>
      </c>
      <c r="AJ258" s="404">
        <f t="shared" si="208"/>
        <v>0</v>
      </c>
      <c r="AK258" s="404">
        <f t="shared" si="208"/>
        <v>0</v>
      </c>
      <c r="AL258" s="404">
        <f t="shared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si="215"/>
        <v>0</v>
      </c>
      <c r="V264" s="404">
        <f t="shared" si="215"/>
        <v>0</v>
      </c>
      <c r="W264" s="404">
        <f t="shared" si="215"/>
        <v>0</v>
      </c>
      <c r="X264" s="404">
        <f t="shared" si="215"/>
        <v>0</v>
      </c>
      <c r="Y264" s="404">
        <f t="shared" si="215"/>
        <v>0</v>
      </c>
      <c r="Z264" s="404">
        <f t="shared" si="215"/>
        <v>0</v>
      </c>
      <c r="AA264" s="404">
        <f t="shared" si="215"/>
        <v>0</v>
      </c>
      <c r="AB264" s="404">
        <f t="shared" si="215"/>
        <v>0</v>
      </c>
      <c r="AD264" s="405">
        <f t="shared" si="202"/>
        <v>0</v>
      </c>
      <c r="AE264" s="404">
        <f t="shared" ref="AE264:AK264" si="216">U264*$AD264</f>
        <v>0</v>
      </c>
      <c r="AF264" s="404">
        <f t="shared" si="216"/>
        <v>0</v>
      </c>
      <c r="AG264" s="404">
        <f t="shared" si="216"/>
        <v>0</v>
      </c>
      <c r="AH264" s="404">
        <f t="shared" si="216"/>
        <v>0</v>
      </c>
      <c r="AI264" s="404">
        <f t="shared" si="216"/>
        <v>0</v>
      </c>
      <c r="AJ264" s="404">
        <f t="shared" si="216"/>
        <v>0</v>
      </c>
      <c r="AK264" s="404">
        <f t="shared" si="216"/>
        <v>0</v>
      </c>
      <c r="AL264" s="404">
        <f t="shared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si="215"/>
        <v>0</v>
      </c>
      <c r="V265" s="404">
        <f t="shared" si="215"/>
        <v>0</v>
      </c>
      <c r="W265" s="404">
        <f t="shared" si="215"/>
        <v>0</v>
      </c>
      <c r="X265" s="404">
        <f t="shared" si="215"/>
        <v>0</v>
      </c>
      <c r="Y265" s="404">
        <f t="shared" si="215"/>
        <v>0</v>
      </c>
      <c r="Z265" s="404">
        <f t="shared" si="215"/>
        <v>0</v>
      </c>
      <c r="AA265" s="404">
        <f t="shared" si="215"/>
        <v>0</v>
      </c>
      <c r="AB265" s="404">
        <f t="shared" si="215"/>
        <v>0</v>
      </c>
      <c r="AD265" s="405">
        <f t="shared" si="202"/>
        <v>0</v>
      </c>
      <c r="AE265" s="404">
        <f t="shared" ref="AE265:AK275" si="217">U265*$AD265</f>
        <v>0</v>
      </c>
      <c r="AF265" s="404">
        <f t="shared" si="217"/>
        <v>0</v>
      </c>
      <c r="AG265" s="404">
        <f t="shared" si="217"/>
        <v>0</v>
      </c>
      <c r="AH265" s="404">
        <f t="shared" si="217"/>
        <v>0</v>
      </c>
      <c r="AI265" s="404">
        <f t="shared" si="217"/>
        <v>0</v>
      </c>
      <c r="AJ265" s="404">
        <f t="shared" si="217"/>
        <v>0</v>
      </c>
      <c r="AK265" s="404">
        <f t="shared" si="217"/>
        <v>0</v>
      </c>
      <c r="AL265" s="404">
        <f t="shared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si="215"/>
        <v>0</v>
      </c>
      <c r="V266" s="404">
        <f t="shared" si="215"/>
        <v>0</v>
      </c>
      <c r="W266" s="404">
        <f t="shared" si="215"/>
        <v>0</v>
      </c>
      <c r="X266" s="404">
        <f t="shared" si="215"/>
        <v>0</v>
      </c>
      <c r="Y266" s="404">
        <f t="shared" si="215"/>
        <v>0</v>
      </c>
      <c r="Z266" s="404">
        <f t="shared" si="215"/>
        <v>0</v>
      </c>
      <c r="AA266" s="404">
        <f t="shared" si="215"/>
        <v>0</v>
      </c>
      <c r="AB266" s="404">
        <f t="shared" si="215"/>
        <v>0</v>
      </c>
      <c r="AD266" s="405">
        <f t="shared" si="202"/>
        <v>0</v>
      </c>
      <c r="AE266" s="404">
        <f t="shared" si="217"/>
        <v>0</v>
      </c>
      <c r="AF266" s="404">
        <f t="shared" si="217"/>
        <v>0</v>
      </c>
      <c r="AG266" s="404">
        <f t="shared" si="217"/>
        <v>0</v>
      </c>
      <c r="AH266" s="404">
        <f t="shared" si="217"/>
        <v>0</v>
      </c>
      <c r="AI266" s="404">
        <f t="shared" si="217"/>
        <v>0</v>
      </c>
      <c r="AJ266" s="404">
        <f t="shared" si="217"/>
        <v>0</v>
      </c>
      <c r="AK266" s="404">
        <f t="shared" si="217"/>
        <v>0</v>
      </c>
      <c r="AL266" s="404">
        <f t="shared" si="200"/>
        <v>0</v>
      </c>
    </row>
    <row r="267" spans="1:38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5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5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ROUND(((PP3P!CQ361+PP3P!CR361)*1/7)*0.135+(PP3P!CE361+PP3P!CC361+PP3P!CD361*2-G839-G840)*2/7*0.135,1)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ROUND(PP3P!L361/1000,3)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SUM(PP3P!E25:E25)/1000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ROUND(HLOOKUP(B870,BKHT,PPHT!$A$700,0)*1.02,0)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ROUND(HLOOKUP(B871,BKHT,PPHT!$A$700,0)*1.02,0)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ROUND(HLOOKUP(B872,BKHT,PPHT!$A$700,0)*1.02,0)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ROUND(HLOOKUP(B873,BKHT,PPHT!$A$700,0)*1.02*0.274,0)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ROUND(HLOOKUP(B874,BKHT,PPHT!$A$700,0)*1.02,0)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ROUND(HLOOKUP(B875,BKHT,PPHT!$A$700,0)*1.02,0)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ROUND(HLOOKUP(B876,BKHT,PPHT!$A$700,0)*1.02,0)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ROUND(HLOOKUP(B877,BKHT,PPHT!$A$700,0)*1.02,0)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ROUND(HLOOKUP(B878,BKHT,PPHT!$A$700,0)*1.02,0)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ROUND(HLOOKUP(B879,BKHT,PPHT!$A$700,0)*1.02,0)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ROUND(HLOOKUP(B880,BKHT,PPHT!$A$700,0)*1.02,0)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ROUND(HLOOKUP(B881,BKHT,PPHT!$A$700,0)*1.02,0)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HLOOKUP(B882,BKHT,PPHT!$A$700,0)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HLOOKUP(B883,BKHT,PPHT!$A$700,0)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HLOOKUP(B884,BKHT,PPHT!$A$700,0)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HLOOKUP(B885,BKHT,PPHT!$A$700,0)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HLOOKUP(B886,BKHT,PPHT!$A$700,0)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HLOOKUP(B887,BKHT,PPHT!$A$700,0)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HLOOKUP(B888,BKHT,PPHT!$A$700,0)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HLOOKUP(B889,BKHT,PPHT!$A$700,0)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HLOOKUP(B891,BKHT,PPHT!$A$700,0)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HLOOKUP(B892,BKHT,PPHT!$A$700,0)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HLOOKUP(B893,BKHT,PPHT!$A$700,0)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HLOOKUP(B894,BKHT,PPHT!$A$700,0)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HLOOKUP(B895,BKHT,PPHT!$A$700,0)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HLOOKUP(B896,BKHT,PPHT!$A$700,0)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HLOOKUP(B897,BKHT,PPHT!$A$700,0)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HLOOKUP(B898,BKHT,PPHT!$A$700,0)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HLOOKUP(B899,BKHT,PPHT!$A$700,0)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HLOOKUP(B900,BKHT,PPHT!$A$700,0)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HLOOKUP(B901,BKHT,PPHT!$A$700,0)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HLOOKUP(B902,BKHT,PPHT!$A$700,0)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HLOOKUP(B903,BKHT,PPHT!$A$700,0)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HLOOKUP(B905,BKHT,PPHT!$A$700,0)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HLOOKUP(B906,BKHT,PPHT!$A$700,0)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HLOOKUP(B908,BKHT,PPHT!$A$700,0)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HLOOKUP(B909,BKHT,PPHT!$A$700,0)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HLOOKUP(B910,BKHT,PPHT!$A$700,0)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HLOOKUP(B911,BKHT,PPHT!$A$700,0)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HLOOKUP(B912,BKHT,PPHT!$A$700,0)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HLOOKUP(B913,BKHT,PPHT!$A$700,0)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HLOOKUP(B914,BKHT,PPHT!$A$700,0)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HLOOKUP(B915,BKHT,PPHT!$A$700,0)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HLOOKUP(B916,BKHT,PPHT!$A$700,0)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HLOOKUP(B921,BKHT,PPHT!$A$700,0)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HLOOKUP(B922,BKHT,PPHT!$A$700,0)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HLOOKUP(B923,BKHT,PPHT!$A$700,0)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HLOOKUP(B924,BKHT,PPHT!$A$700,0)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PPHT!FN700*2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PPHT!FH700/2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HLOOKUP(B932,BKHT,PPHT!$A$700,0)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HLOOKUP(B933,BKHT,PPHT!$A$700,0)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HLOOKUP(B934,BKHT,PPHT!$A$700,0)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HLOOKUP(B935,BKHT,PPHT!$A$700,0)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HLOOKUP(B938,BKHT,PPHT!$A$700,0)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PPHT!O700/1000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PPHT!P700/1000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PPHT!Q700/1000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PPHT!L700/1000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PPHT!M700/1000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PPHT!CP700+PPHT!CT700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PPHT!CQ700+PPHT!CU700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PPHT!CR700+PPHT!CV700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PPHT!CS700+PPHT!CW700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/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I380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1" width="9.140625" style="332"/>
    <col min="2" max="2" width="20" style="332" customWidth="1"/>
    <col min="3" max="3" width="6.5703125" style="332" customWidth="1"/>
    <col min="4" max="4" width="47.7109375" style="332" bestFit="1" customWidth="1"/>
    <col min="5" max="5" width="9.140625" style="332"/>
    <col min="6" max="6" width="15.7109375" style="332" bestFit="1" customWidth="1"/>
    <col min="7" max="7" width="15.7109375" style="332" customWidth="1"/>
    <col min="8" max="16384" width="9.14062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5">
      <c r="C5" s="338" t="s">
        <v>1763</v>
      </c>
      <c r="D5" s="338" t="s">
        <v>1839</v>
      </c>
      <c r="E5" s="338" t="s">
        <v>1840</v>
      </c>
      <c r="F5" s="1019" t="s">
        <v>1841</v>
      </c>
      <c r="G5" s="1019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75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.75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.75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75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.75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.75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75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.75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.75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7.25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7.25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7.25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7.25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75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.75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.75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75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.75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.75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75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.75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.75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7.25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7.25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7.25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7.25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75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.75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.75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75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.75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.75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75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.75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.75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7.25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7.25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7.25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7.25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75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.75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.75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75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.75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.75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75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.75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.75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7.25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7.25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7.25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7.25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75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.75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.75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75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.75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.75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75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.75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.75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7.25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7.25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7.25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7.25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75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.75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.75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75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.75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.75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75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.75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.75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7.25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7.25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7.25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7.25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75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.75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.75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75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.75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.75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75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.75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.75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7.25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7.25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7.25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7.25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75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.75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.75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75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.75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.75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75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.75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.75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7.25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7.25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7.25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7.25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75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.75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.75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75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.75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.75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75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.75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.75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7.25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7.25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7.25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7.25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75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.75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.75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75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.75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.75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75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.75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.75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7.25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7.25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7.25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7.25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75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.75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.75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75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.75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.75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75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.75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.75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7.25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7.25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7.25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7.25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75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.75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.75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75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.75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.75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75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.75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.75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7.25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7.25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7.25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7.25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75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.75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.75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75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.75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.75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75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.75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.75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7.25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7.25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7.25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7.25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75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.75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.75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75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.75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.75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75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.75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.75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7.25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7.25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7.25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7.25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75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.75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.75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75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.75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.75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75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.75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.75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7.25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7.25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7.25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7.25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75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.75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.75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75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.75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.75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75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.75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.75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7.25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7.25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7.25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7.25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75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.75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.75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75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.75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.75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75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.75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.75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7.25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7.25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7.25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7.25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75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.75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.75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75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.75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.75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75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.75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.75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7.25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7.25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7.25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7.25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75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.75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.75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75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.75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.75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75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.75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.75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7.25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7.25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7.25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7.25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75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.75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.75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75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.75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.75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75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.75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.75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7.25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7.25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7.25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7.25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75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.75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.75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75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.75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.75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75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.75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.75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7.25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7.25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7.25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7.25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75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.75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.75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75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.75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.75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75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.75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.75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7.25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7.25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7.25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7.25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745"/>
  <sheetViews>
    <sheetView showZeros="0" view="pageBreakPreview" topLeftCell="A563" zoomScale="85" zoomScaleNormal="100" zoomScaleSheetLayoutView="85" workbookViewId="0">
      <selection activeCell="B599" sqref="B599"/>
    </sheetView>
  </sheetViews>
  <sheetFormatPr defaultColWidth="9.140625" defaultRowHeight="15.75"/>
  <cols>
    <col min="1" max="1" width="15.28515625" style="332" customWidth="1"/>
    <col min="2" max="2" width="21.28515625" style="332" customWidth="1"/>
    <col min="3" max="3" width="17.42578125" style="332" customWidth="1"/>
    <col min="4" max="4" width="9.28515625" style="332" bestFit="1" customWidth="1"/>
    <col min="5" max="5" width="10.28515625" style="332" customWidth="1"/>
    <col min="6" max="6" width="61.42578125" style="771" customWidth="1"/>
    <col min="7" max="7" width="9.28515625" style="332" bestFit="1" customWidth="1"/>
    <col min="8" max="8" width="10.28515625" style="332" customWidth="1"/>
    <col min="9" max="9" width="12.7109375" style="332" customWidth="1"/>
    <col min="10" max="10" width="10.85546875" style="332" customWidth="1"/>
    <col min="11" max="11" width="12.7109375" style="332" customWidth="1"/>
    <col min="12" max="12" width="11.28515625" style="332" customWidth="1"/>
    <col min="13" max="13" width="15.140625" style="332" bestFit="1" customWidth="1"/>
    <col min="14" max="14" width="12.42578125" style="332" customWidth="1"/>
    <col min="15" max="15" width="13.42578125" style="332" customWidth="1"/>
    <col min="16" max="16" width="12.42578125" style="332" customWidth="1"/>
    <col min="17" max="17" width="12.7109375" style="332" customWidth="1"/>
    <col min="18" max="19" width="9.28515625" style="332" bestFit="1" customWidth="1"/>
    <col min="20" max="20" width="9.85546875" style="332" bestFit="1" customWidth="1"/>
    <col min="21" max="16384" width="9.140625" style="332"/>
  </cols>
  <sheetData>
    <row r="1" spans="1:8">
      <c r="A1" s="352"/>
      <c r="B1" s="352"/>
      <c r="C1" s="352"/>
      <c r="D1" s="352"/>
    </row>
    <row r="2" spans="1:8">
      <c r="A2" s="1027" t="s">
        <v>2470</v>
      </c>
      <c r="B2" s="1028"/>
      <c r="C2" s="1029" t="s">
        <v>2471</v>
      </c>
      <c r="D2" s="1029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1014" t="s">
        <v>1763</v>
      </c>
      <c r="E28" s="1014" t="s">
        <v>1930</v>
      </c>
      <c r="F28" s="1014" t="s">
        <v>1894</v>
      </c>
      <c r="G28" s="1014" t="s">
        <v>1747</v>
      </c>
      <c r="H28" s="1014" t="s">
        <v>1748</v>
      </c>
      <c r="I28" s="1016" t="s">
        <v>1626</v>
      </c>
      <c r="J28" s="1018"/>
      <c r="K28" s="1018"/>
      <c r="L28" s="1017"/>
      <c r="M28" s="1016" t="s">
        <v>1895</v>
      </c>
      <c r="N28" s="1018"/>
      <c r="O28" s="1018"/>
      <c r="P28" s="1017"/>
      <c r="Q28" s="1014" t="s">
        <v>1398</v>
      </c>
      <c r="S28" s="1026" t="s">
        <v>2550</v>
      </c>
      <c r="T28" s="1026" t="s">
        <v>1748</v>
      </c>
    </row>
    <row r="29" spans="1:20" s="353" customFormat="1">
      <c r="A29" s="353" t="s">
        <v>477</v>
      </c>
      <c r="C29" s="337"/>
      <c r="D29" s="1015"/>
      <c r="E29" s="1015"/>
      <c r="F29" s="1015"/>
      <c r="G29" s="1015"/>
      <c r="H29" s="1015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1015"/>
      <c r="S29" s="1026"/>
      <c r="T29" s="1026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5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5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5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5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5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5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5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5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F690"/>
  <sheetViews>
    <sheetView topLeftCell="A168" workbookViewId="0">
      <selection activeCell="F177" sqref="F177"/>
    </sheetView>
  </sheetViews>
  <sheetFormatPr defaultColWidth="9.140625" defaultRowHeight="15.75"/>
  <cols>
    <col min="1" max="1" width="18.5703125" style="20" customWidth="1"/>
    <col min="2" max="2" width="12" style="20" bestFit="1" customWidth="1"/>
    <col min="3" max="3" width="66.28515625" style="20" bestFit="1" customWidth="1"/>
    <col min="4" max="4" width="9.5703125" style="25" bestFit="1" customWidth="1"/>
    <col min="5" max="5" width="12.42578125" style="20" bestFit="1" customWidth="1"/>
    <col min="6" max="6" width="11.28515625" style="20" bestFit="1" customWidth="1"/>
    <col min="7" max="7" width="10.140625" style="20" bestFit="1" customWidth="1"/>
    <col min="8" max="8" width="10.140625" style="20" customWidth="1"/>
    <col min="9" max="9" width="12.42578125" style="20" customWidth="1"/>
    <col min="10" max="10" width="9.140625" style="280"/>
    <col min="11" max="11" width="9.5703125" style="286" bestFit="1" customWidth="1"/>
    <col min="12" max="12" width="9.140625" style="20"/>
    <col min="13" max="13" width="9.5703125" style="287" bestFit="1" customWidth="1"/>
    <col min="14" max="14" width="9.140625" style="20"/>
    <col min="15" max="15" width="11.140625" style="20" customWidth="1"/>
    <col min="16" max="16" width="19.85546875" style="20" bestFit="1" customWidth="1"/>
    <col min="17" max="17" width="22.42578125" style="20" bestFit="1" customWidth="1"/>
    <col min="18" max="18" width="24.5703125" style="20" bestFit="1" customWidth="1"/>
    <col min="19" max="19" width="25.140625" style="20" bestFit="1" customWidth="1"/>
    <col min="20" max="20" width="9.140625" style="20"/>
    <col min="21" max="21" width="11" style="20" customWidth="1"/>
    <col min="22" max="22" width="31" style="20" bestFit="1" customWidth="1"/>
    <col min="23" max="28" width="10.140625" style="20" customWidth="1"/>
    <col min="29" max="29" width="14.28515625" style="20" bestFit="1" customWidth="1"/>
    <col min="30" max="30" width="13.42578125" style="20" customWidth="1"/>
    <col min="31" max="31" width="15.140625" style="20" customWidth="1"/>
    <col min="32" max="16384" width="9.14062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5">
      <c r="A4" s="1035" t="s">
        <v>0</v>
      </c>
      <c r="B4" s="1035" t="s">
        <v>1</v>
      </c>
      <c r="C4" s="1035" t="s">
        <v>2</v>
      </c>
      <c r="D4" s="1035" t="s">
        <v>3</v>
      </c>
      <c r="E4" s="1035" t="s">
        <v>4</v>
      </c>
      <c r="F4" s="1035"/>
      <c r="G4" s="1035"/>
      <c r="H4" s="277" t="s">
        <v>2156</v>
      </c>
      <c r="I4" s="285"/>
      <c r="J4" s="1036" t="s">
        <v>5</v>
      </c>
      <c r="K4" s="1030" t="s">
        <v>6</v>
      </c>
      <c r="L4" s="1031" t="s">
        <v>7</v>
      </c>
      <c r="M4" s="1032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1035"/>
      <c r="B5" s="1035"/>
      <c r="C5" s="1035"/>
      <c r="D5" s="1035"/>
      <c r="E5" s="284" t="s">
        <v>1361</v>
      </c>
      <c r="F5" s="284" t="s">
        <v>1362</v>
      </c>
      <c r="G5" s="284" t="s">
        <v>478</v>
      </c>
      <c r="H5" s="277"/>
      <c r="J5" s="1036"/>
      <c r="K5" s="1030"/>
      <c r="L5" s="1031"/>
      <c r="M5" s="1032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1033" t="s">
        <v>1253</v>
      </c>
      <c r="S10" s="1034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40625" defaultRowHeight="15.75"/>
  <cols>
    <col min="1" max="1" width="16.85546875" style="332" customWidth="1"/>
    <col min="2" max="2" width="7.28515625" style="332" customWidth="1"/>
    <col min="3" max="3" width="44.5703125" style="332" customWidth="1"/>
    <col min="4" max="4" width="9.140625" style="332"/>
    <col min="5" max="5" width="15.85546875" style="332" customWidth="1"/>
    <col min="6" max="6" width="15.140625" style="332" customWidth="1"/>
    <col min="7" max="7" width="9.28515625" style="332" bestFit="1" customWidth="1"/>
    <col min="8" max="16384" width="9.14062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5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75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.75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75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.75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75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.75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7.25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7.25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7.25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7.25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75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.75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75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.75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75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.75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7.25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7.25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7.25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7.25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75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.75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75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.75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75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.75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7.25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7.25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7.25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7.25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75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.75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75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.75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75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.75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7.25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7.25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7.25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7.25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75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.75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75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.75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75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.75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7.25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7.25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7.25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7.25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75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.75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75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.75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75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.75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7.25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7.25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7.25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7.25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75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.75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75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.75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75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.75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7.25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7.25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7.25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7.25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75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.75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75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.75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75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.75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7.25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7.25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7.25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7.25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75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.75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75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.75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75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.75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7.25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7.25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7.25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7.25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75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.75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75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.75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75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.75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7.25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7.25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7.25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7.25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75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.75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75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.75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75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.75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7.25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7.25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7.25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7.25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75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.75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75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.75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75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.75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7.25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7.25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7.25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7.25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75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.75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75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.75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75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.75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7.25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7.25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7.25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7.25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75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.75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75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.75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75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.75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7.25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7.25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7.25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7.25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75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.75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75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.75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75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.75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7.25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7.25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7.25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7.25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75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.75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75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.75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75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.75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7.25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7.25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7.25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7.25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75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.75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75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.75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75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.75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7.25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7.25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7.25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7.25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75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.75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75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.75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75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.75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7.25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7.25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7.25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7.25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75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.75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75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.75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75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.75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7.25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7.25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7.25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7.25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75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.75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75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.75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75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.75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7.25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7.25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7.25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7.25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75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.75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75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.75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75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.75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7.25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7.25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7.25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7.25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75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.75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75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.75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75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.75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7.25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7.25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7.25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7.25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75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.75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75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.75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75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.75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7.25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7.25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7.25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7.25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75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.75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75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.75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75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.75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7.25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7.25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7.25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7.25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40625" defaultRowHeight="15.75"/>
  <cols>
    <col min="1" max="1" width="9.140625" style="332"/>
    <col min="2" max="2" width="18.85546875" style="332" customWidth="1"/>
    <col min="3" max="3" width="7.42578125" style="332" customWidth="1"/>
    <col min="4" max="4" width="44.28515625" style="332" bestFit="1" customWidth="1"/>
    <col min="5" max="5" width="7.5703125" style="332" customWidth="1"/>
    <col min="6" max="6" width="15.85546875" style="332" bestFit="1" customWidth="1"/>
    <col min="7" max="7" width="16.140625" style="332" customWidth="1"/>
    <col min="8" max="16384" width="9.14062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5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.75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.75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.75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.75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.75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.75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7.25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7.25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7.25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7.25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.75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.75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.75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.75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.75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.75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7.25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7.25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7.25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7.25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.75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.75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.75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.75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.75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.75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7.25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7.25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7.25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7.25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.75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.75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.75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.75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.75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.75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7.25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7.25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7.25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7.25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.75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.75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.75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.75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.75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.75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7.25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7.25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7.25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7.25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.75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.75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.75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.75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.75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.75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7.25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7.25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7.25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7.25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.75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.75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.75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.75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.75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.75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7.25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7.25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7.25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7.25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.75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.75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.75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.75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.75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.75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7.25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7.25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7.25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7.25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.75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.75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.75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.75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.75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.75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7.25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7.25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7.25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7.25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.75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.75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.75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.75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.75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.75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7.25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7.25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7.25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7.25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.75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.75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.75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.75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.75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.75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7.25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7.25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7.25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7.25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.75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.75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.75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.75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.75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.75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7.25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7.25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7.25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7.25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.75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.75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.75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.75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.75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.75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7.25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7.25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7.25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7.25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.75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.75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.75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.75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.75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.75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7.25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7.25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7.25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7.25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.75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.75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.75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.75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.75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.75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7.25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7.25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7.25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7.25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.75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.75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.75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.75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.75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.75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7.25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7.25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7.25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7.25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.75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.75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.75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.75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.75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.75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7.25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7.25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7.25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7.25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.75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.75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.75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.75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.75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.75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7.25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7.25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7.25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7.25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.75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.75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.75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.75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.75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.75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7.25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7.25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7.25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7.25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.75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.75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.75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.75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.75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.75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7.25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7.25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7.25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7.25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.75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.75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.75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.75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.75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.75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7.25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7.25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7.25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7.25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.75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.75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.75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.75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.75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.75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7.25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7.25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7.25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7.25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.75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.75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.75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.75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.75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.75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7.25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7.25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7.25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7.25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1" width="12.140625" style="332" customWidth="1"/>
    <col min="2" max="2" width="14.140625" style="332" customWidth="1"/>
    <col min="3" max="3" width="11.5703125" style="332" customWidth="1"/>
    <col min="4" max="4" width="40" style="332" bestFit="1" customWidth="1"/>
    <col min="5" max="5" width="6.42578125" style="332" customWidth="1"/>
    <col min="6" max="6" width="10.28515625" style="332" customWidth="1"/>
    <col min="7" max="12" width="12" style="332" customWidth="1"/>
    <col min="13" max="13" width="9.28515625" style="332" bestFit="1" customWidth="1"/>
    <col min="14" max="14" width="9.140625" style="332"/>
    <col min="15" max="15" width="9.28515625" style="287" bestFit="1" customWidth="1"/>
    <col min="16" max="16" width="9.140625" style="287"/>
    <col min="17" max="17" width="9.28515625" style="287" bestFit="1" customWidth="1"/>
    <col min="18" max="18" width="9.140625" style="287"/>
    <col min="19" max="19" width="9.28515625" style="287" bestFit="1" customWidth="1"/>
    <col min="20" max="20" width="9.140625" style="332"/>
    <col min="21" max="21" width="14.140625" style="332" customWidth="1"/>
    <col min="22" max="22" width="25.28515625" style="332" customWidth="1"/>
    <col min="23" max="23" width="9.28515625" style="332" bestFit="1" customWidth="1"/>
    <col min="24" max="24" width="9.28515625" style="287" bestFit="1" customWidth="1"/>
    <col min="25" max="26" width="9.140625" style="332"/>
    <col min="27" max="27" width="24.28515625" style="332" bestFit="1" customWidth="1"/>
    <col min="28" max="28" width="9.28515625" style="332" bestFit="1" customWidth="1"/>
    <col min="29" max="29" width="9.28515625" style="287" bestFit="1" customWidth="1"/>
    <col min="30" max="30" width="11.5703125" style="332" customWidth="1"/>
    <col min="31" max="31" width="10.5703125" style="332" customWidth="1"/>
    <col min="32" max="16384" width="9.14062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1014" t="s">
        <v>1893</v>
      </c>
      <c r="D6" s="1014" t="s">
        <v>2125</v>
      </c>
      <c r="E6" s="1014" t="s">
        <v>1747</v>
      </c>
      <c r="F6" s="1014" t="s">
        <v>2152</v>
      </c>
      <c r="G6" s="1016" t="s">
        <v>1626</v>
      </c>
      <c r="H6" s="1018"/>
      <c r="I6" s="1017"/>
      <c r="J6" s="1016" t="s">
        <v>1627</v>
      </c>
      <c r="K6" s="1018"/>
      <c r="L6" s="1017"/>
      <c r="O6" s="460"/>
      <c r="P6" s="460"/>
      <c r="Q6" s="460"/>
      <c r="R6" s="460"/>
      <c r="S6" s="460"/>
      <c r="X6" s="460"/>
      <c r="AC6" s="460"/>
    </row>
    <row r="7" spans="1:29" s="353" customFormat="1">
      <c r="C7" s="1015"/>
      <c r="D7" s="1015"/>
      <c r="E7" s="1015"/>
      <c r="F7" s="1015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PP3P!DI361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PP3P!DK361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PPHT!CP700+PPHT!CT700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PPHT!CQ700+PPHT!CU700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PPHT!CR700+PPHT!CV700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PPHT!CS700+PPHT!CW700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40625" defaultRowHeight="15.75"/>
  <cols>
    <col min="1" max="1" width="9.140625" style="405"/>
    <col min="2" max="2" width="16" style="405" customWidth="1"/>
    <col min="3" max="3" width="5.7109375" style="405" customWidth="1"/>
    <col min="4" max="4" width="12" style="405" customWidth="1"/>
    <col min="5" max="5" width="39.5703125" style="405" customWidth="1"/>
    <col min="6" max="6" width="6" style="405" customWidth="1"/>
    <col min="7" max="8" width="9.7109375" style="405" customWidth="1"/>
    <col min="9" max="12" width="10.5703125" style="405" customWidth="1"/>
    <col min="13" max="13" width="12.42578125" style="405" bestFit="1" customWidth="1"/>
    <col min="14" max="14" width="12.5703125" style="405" customWidth="1"/>
    <col min="15" max="15" width="9.42578125" style="405" bestFit="1" customWidth="1"/>
    <col min="16" max="16" width="9.140625" style="405"/>
    <col min="17" max="19" width="10.7109375" style="650" customWidth="1"/>
    <col min="20" max="22" width="10.7109375" style="405" customWidth="1"/>
    <col min="23" max="25" width="10.7109375" style="650" customWidth="1"/>
    <col min="26" max="28" width="10.7109375" style="405" customWidth="1"/>
    <col min="29" max="29" width="9.140625" style="405"/>
    <col min="30" max="31" width="9.140625" style="651"/>
    <col min="32" max="16384" width="9.14062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1024" t="s">
        <v>2204</v>
      </c>
      <c r="D5" s="1024" t="s">
        <v>1893</v>
      </c>
      <c r="E5" s="1024" t="s">
        <v>2205</v>
      </c>
      <c r="F5" s="1024" t="s">
        <v>1747</v>
      </c>
      <c r="G5" s="1024" t="s">
        <v>2257</v>
      </c>
      <c r="H5" s="1024" t="s">
        <v>2258</v>
      </c>
      <c r="I5" s="1021" t="s">
        <v>2259</v>
      </c>
      <c r="J5" s="1023"/>
      <c r="K5" s="1021" t="s">
        <v>2260</v>
      </c>
      <c r="L5" s="1023"/>
      <c r="M5" s="1021" t="s">
        <v>1627</v>
      </c>
      <c r="N5" s="1023"/>
      <c r="O5" s="408"/>
      <c r="P5" s="1037" t="s">
        <v>2212</v>
      </c>
      <c r="Q5" s="1038" t="s">
        <v>2206</v>
      </c>
      <c r="R5" s="1038" t="s">
        <v>2207</v>
      </c>
      <c r="S5" s="1038" t="s">
        <v>2208</v>
      </c>
      <c r="T5" s="1039" t="s">
        <v>2209</v>
      </c>
      <c r="U5" s="1039" t="s">
        <v>2210</v>
      </c>
      <c r="V5" s="1039" t="s">
        <v>2211</v>
      </c>
      <c r="W5" s="1038" t="s">
        <v>2292</v>
      </c>
      <c r="X5" s="1038" t="s">
        <v>2252</v>
      </c>
      <c r="Y5" s="1038" t="s">
        <v>2253</v>
      </c>
      <c r="Z5" s="1039" t="s">
        <v>2293</v>
      </c>
      <c r="AA5" s="1039" t="s">
        <v>2252</v>
      </c>
      <c r="AB5" s="1039" t="s">
        <v>2253</v>
      </c>
      <c r="AC5" s="1039" t="s">
        <v>2292</v>
      </c>
      <c r="AD5" s="1040" t="s">
        <v>2252</v>
      </c>
      <c r="AE5" s="1040" t="s">
        <v>2253</v>
      </c>
      <c r="AF5" s="1039" t="s">
        <v>2293</v>
      </c>
      <c r="AG5" s="1039" t="s">
        <v>2252</v>
      </c>
      <c r="AH5" s="1039" t="s">
        <v>2253</v>
      </c>
    </row>
    <row r="6" spans="2:34" ht="31.5" customHeight="1">
      <c r="C6" s="1025"/>
      <c r="D6" s="1025"/>
      <c r="E6" s="1025"/>
      <c r="F6" s="1025"/>
      <c r="G6" s="1025"/>
      <c r="H6" s="1025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1037"/>
      <c r="Q6" s="1038"/>
      <c r="R6" s="1038"/>
      <c r="S6" s="1038"/>
      <c r="T6" s="1039"/>
      <c r="U6" s="1039"/>
      <c r="V6" s="1039"/>
      <c r="W6" s="1038"/>
      <c r="X6" s="1038"/>
      <c r="Y6" s="1038"/>
      <c r="Z6" s="1039"/>
      <c r="AA6" s="1039"/>
      <c r="AB6" s="1039"/>
      <c r="AC6" s="1039"/>
      <c r="AD6" s="1040"/>
      <c r="AE6" s="1040"/>
      <c r="AF6" s="1039"/>
      <c r="AG6" s="1039"/>
      <c r="AH6" s="1039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5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PP3P!EF361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5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PP3P!EE361</f>
        <v>2</v>
      </c>
      <c r="H11" s="664">
        <f>PP3P!S361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PP3P!EH361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5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PP3P!FC361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PP3P!ET361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5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PP3P!ES361+PP3P!FD361</f>
        <v>0</v>
      </c>
      <c r="H22" s="525">
        <f>PP3P!FD361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PP3P!FB361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PP3P!EC361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PP3P!DX361+PP3P!DY361+PP3P!DZ361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PP3P!FE361/1000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5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5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PP3P!DW361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PP3P!DV361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5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5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5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5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5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5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5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5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5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5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5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5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5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5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5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5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5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5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5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5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5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5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5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5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5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5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5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5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5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5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5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5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5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5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5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5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5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5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5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5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5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5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5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>
    <filterColumn colId="0">
      <customFilters>
        <customFilter operator="notEqual" val=" "/>
      </customFilters>
    </filterColumn>
  </autoFilter>
  <mergeCells count="28"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  <mergeCell ref="P5:P6"/>
    <mergeCell ref="Q5:Q6"/>
    <mergeCell ref="R5:R6"/>
    <mergeCell ref="S5:S6"/>
    <mergeCell ref="T5:T6"/>
    <mergeCell ref="I5:J5"/>
    <mergeCell ref="K5:L5"/>
    <mergeCell ref="M5:N5"/>
    <mergeCell ref="C5:C6"/>
    <mergeCell ref="D5:D6"/>
    <mergeCell ref="E5:E6"/>
    <mergeCell ref="F5:F6"/>
    <mergeCell ref="G5:G6"/>
    <mergeCell ref="H5:H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1" width="13.7109375" style="332" customWidth="1"/>
    <col min="2" max="2" width="17.42578125" style="332" customWidth="1"/>
    <col min="3" max="3" width="7" style="332" customWidth="1"/>
    <col min="4" max="4" width="60.28515625" style="332" customWidth="1"/>
    <col min="5" max="5" width="14.140625" style="332" customWidth="1"/>
    <col min="6" max="6" width="10.85546875" style="332" customWidth="1"/>
    <col min="7" max="7" width="8.5703125" style="332" customWidth="1"/>
    <col min="8" max="8" width="14.7109375" style="332" customWidth="1"/>
    <col min="9" max="9" width="7.5703125" style="332" customWidth="1"/>
    <col min="10" max="10" width="9.140625" style="332"/>
    <col min="11" max="11" width="32.140625" style="332" customWidth="1"/>
    <col min="12" max="16384" width="9.14062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4010</v>
      </c>
      <c r="D6" s="336"/>
      <c r="E6" s="336"/>
      <c r="F6" s="336"/>
    </row>
    <row r="8" spans="1:13" ht="31.5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>SUM(E10:E19)</f>
        <v>124208329</v>
      </c>
      <c r="F9" s="392"/>
      <c r="G9" s="333">
        <f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>G9</f>
        <v>1</v>
      </c>
    </row>
    <row r="13" spans="1:13">
      <c r="B13" s="332" t="str">
        <f>$B$9</f>
        <v>TT3P</v>
      </c>
      <c r="C13" s="395"/>
      <c r="D13" s="396" t="str">
        <f>ROUNDUP(HLOOKUP(B13,KLDD,3,0)/($L$2*1000),0)&amp;" chuyến x "&amp;$L$2&amp;" tấn x "&amp;$E$2&amp;"km x "&amp;VLOOKUP($E$2,DGVCDD,$I$4,0)&amp;"đ/km"</f>
        <v>82 chuyến x 5 tấn x 10km x 2231đ/km</v>
      </c>
      <c r="E13" s="396">
        <f>ROUND(ROUNDUP(HLOOKUP(B13,KLDD,3,0)/($L$2*1000),0)*$L$2*$E$2*VLOOKUP($E$2,DGVCDD,$I$4,0),0)</f>
        <v>9147100</v>
      </c>
      <c r="F13" s="394"/>
      <c r="G13" s="333">
        <f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>G9</f>
        <v>1</v>
      </c>
    </row>
    <row r="15" spans="1:13">
      <c r="B15" s="332" t="str">
        <f>$B$9</f>
        <v>TT3P</v>
      </c>
      <c r="C15" s="395"/>
      <c r="D15" s="396" t="str">
        <f>"2 x 0,05ca/tấn x "&amp;ROUND(HLOOKUP(B15,KLDD,3,0)/1000,1)&amp;" tấn x "&amp;VLOOKUP(H15,DGMTC,8,0)&amp;" đ/ca"</f>
        <v>2 x 0,05ca/tấn x 407,5 tấn x 1386944 đ/ca</v>
      </c>
      <c r="E15" s="396">
        <f>ROUND(2*0.05*ROUND(HLOOKUP(B15,KLDD,3,0)/1000,1)*VLOOKUP(H15,DGMTC,8,0),0)</f>
        <v>56517968</v>
      </c>
      <c r="F15" s="394"/>
      <c r="G15" s="333">
        <f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>G9</f>
        <v>1</v>
      </c>
    </row>
    <row r="19" spans="1:8">
      <c r="B19" s="332" t="str">
        <f>$B$9</f>
        <v>TT3P</v>
      </c>
      <c r="C19" s="395"/>
      <c r="D19" s="396" t="str">
        <f>ROUNDUP(HLOOKUP(B19,KLDD,3,0)/($L$2*1000),0)+ROUNDUP(HLOOKUP(B19,KLDD,4,0)/($L$1*1000),0)&amp;" chuyến x 25.000đ/chuyến"</f>
        <v>147 chuyến x 25.000đ/chuyến</v>
      </c>
      <c r="E19" s="396">
        <f>(ROUNDUP(HLOOKUP(B11,KLDD,3,0)/($L$2*1000),0)+ROUNDUP(HLOOKUP(B11,KLDD,4,0)/($L$1*1000),0))*25000</f>
        <v>3675000</v>
      </c>
      <c r="F19" s="394"/>
      <c r="G19" s="333">
        <f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>SUM(E21:E30)</f>
        <v>46123319</v>
      </c>
      <c r="F20" s="392"/>
      <c r="G20" s="333">
        <f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>G20</f>
        <v>1</v>
      </c>
    </row>
    <row r="24" spans="1:8">
      <c r="B24" s="332" t="str">
        <f>$B$20</f>
        <v>HT</v>
      </c>
      <c r="C24" s="395"/>
      <c r="D24" s="396" t="str">
        <f>ROUNDUP(HLOOKUP(B24,KLDD,3,0)/($L$2*1000),0)&amp;" chuyến x "&amp;$L$2&amp;" tấn x "&amp;$E$2&amp;"km x "&amp;VLOOKUP($E$2,DGVCDD,$I$4,0)&amp;"đ/km"</f>
        <v>26 chuyến x 5 tấn x 10km x 2231đ/km</v>
      </c>
      <c r="E24" s="396">
        <f>ROUND(ROUNDUP(HLOOKUP(B24,KLDD,3,0)/($L$2*1000),0)*$L$2*$E$2*VLOOKUP($E$2,DGVCDD,$I$4,0),0)</f>
        <v>2900300</v>
      </c>
      <c r="F24" s="394"/>
      <c r="G24" s="333">
        <f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>G20</f>
        <v>1</v>
      </c>
    </row>
    <row r="26" spans="1:8">
      <c r="B26" s="332" t="str">
        <f>$B$20</f>
        <v>HT</v>
      </c>
      <c r="C26" s="395"/>
      <c r="D26" s="396" t="str">
        <f>"2 x 0,05ca/tấn x "&amp;ROUND(HLOOKUP(B26,KLDD,3,0)/1000,1)&amp;" tấn x "&amp;VLOOKUP(H26,DGMTC,8,0)&amp;" đ/ca"</f>
        <v>2 x 0,05ca/tấn x 129,9 tấn x 1386944 đ/ca</v>
      </c>
      <c r="E26" s="396">
        <f>ROUND(2*0.05*ROUND(HLOOKUP(B26,KLDD,3,0)/1000,1)*VLOOKUP(H26,DGMTC,8,0),0)</f>
        <v>18016403</v>
      </c>
      <c r="F26" s="394"/>
      <c r="G26" s="333">
        <f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>G20</f>
        <v>1</v>
      </c>
    </row>
    <row r="30" spans="1:8">
      <c r="B30" s="332" t="str">
        <f>$B$20</f>
        <v>HT</v>
      </c>
      <c r="C30" s="395"/>
      <c r="D30" s="396" t="str">
        <f>ROUNDUP(HLOOKUP(B22,KLDD,3,0)/($L$2*1000),0)+ROUNDUP(HLOOKUP(B22,KLDD,4,0)/($L$1*1000),0)&amp;" chuyến x 25.000đ/chuyến"</f>
        <v>54 chuyến x 25.000đ/chuyến</v>
      </c>
      <c r="E30" s="396">
        <f>(ROUNDUP(HLOOKUP(B22,KLDD,3,0)/($L$2*1000),0)+ROUNDUP(HLOOKUP(B22,KLDD,4,0)/($L$1*1000),0))*25000</f>
        <v>1350000</v>
      </c>
      <c r="F30" s="394"/>
      <c r="G30" s="333">
        <f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0,8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1,4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3,2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10,6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0,6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2,4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0,7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2,8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0,4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1,7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0,5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1,8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0,7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2,9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2"/>
  <sheetViews>
    <sheetView view="pageBreakPreview" zoomScaleNormal="100" zoomScaleSheetLayoutView="100" workbookViewId="0">
      <selection activeCell="F43" sqref="F43"/>
    </sheetView>
  </sheetViews>
  <sheetFormatPr defaultRowHeight="15"/>
  <cols>
    <col min="1" max="1" width="7.5703125" customWidth="1"/>
    <col min="2" max="2" width="41.140625" customWidth="1"/>
    <col min="4" max="4" width="15.85546875" customWidth="1"/>
    <col min="5" max="5" width="10.42578125" customWidth="1"/>
    <col min="8" max="10" width="20.42578125" customWidth="1"/>
    <col min="14" max="17" width="16.7109375" customWidth="1"/>
  </cols>
  <sheetData>
    <row r="3" spans="1:17" ht="22.5" customHeight="1">
      <c r="A3" s="1044" t="s">
        <v>4011</v>
      </c>
      <c r="B3" s="1044"/>
      <c r="C3" s="1044"/>
      <c r="D3" s="1044"/>
      <c r="E3" s="1044"/>
    </row>
    <row r="4" spans="1:17" ht="22.5" customHeight="1">
      <c r="A4" s="1044"/>
      <c r="B4" s="1044"/>
      <c r="C4" s="1044"/>
      <c r="D4" s="1044"/>
      <c r="E4" s="1044"/>
      <c r="H4" s="206"/>
      <c r="I4" s="206"/>
      <c r="J4" s="206"/>
      <c r="K4" s="206"/>
      <c r="L4" s="206"/>
      <c r="M4" s="1042" t="s">
        <v>2473</v>
      </c>
      <c r="N4" s="1042"/>
      <c r="O4" s="1042"/>
      <c r="P4" s="1042"/>
      <c r="Q4" s="1042"/>
    </row>
    <row r="5" spans="1:17" ht="15.75">
      <c r="A5" s="194"/>
      <c r="B5" s="1041"/>
      <c r="C5" s="1041"/>
      <c r="D5" s="1041"/>
      <c r="E5" s="194"/>
      <c r="H5" s="1043" t="s">
        <v>2413</v>
      </c>
      <c r="I5" s="1043"/>
      <c r="J5" s="1043"/>
      <c r="K5" s="206"/>
      <c r="L5" s="206"/>
      <c r="M5" s="207"/>
      <c r="N5" s="207"/>
      <c r="O5" s="206"/>
      <c r="P5" s="206"/>
      <c r="Q5" s="206"/>
    </row>
    <row r="6" spans="1:17" ht="15.75">
      <c r="A6" s="195" t="s">
        <v>2407</v>
      </c>
      <c r="B6" s="196" t="s">
        <v>2408</v>
      </c>
      <c r="C6" s="195" t="s">
        <v>2409</v>
      </c>
      <c r="D6" s="197">
        <f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75">
      <c r="A7" s="194"/>
      <c r="B7" s="199" t="str">
        <f>"= "&amp;ROUND(Q9,3)&amp;"% x (Gxd + Gtb) trước thuế x 1,1 "</f>
        <v xml:space="preserve">= 4,09% x (Gxd + Gtb) trước thuế x 1,1 </v>
      </c>
      <c r="C7" s="194"/>
      <c r="D7" s="200"/>
      <c r="E7" s="201"/>
      <c r="H7" s="212">
        <f>I7+J7</f>
        <v>10361736968</v>
      </c>
      <c r="I7" s="213">
        <f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>H7</f>
        <v>10361736968</v>
      </c>
    </row>
    <row r="8" spans="1:17" ht="15.75">
      <c r="A8" s="194"/>
      <c r="B8" s="202" t="str">
        <f>"= "&amp;ROUND(Q9,3)&amp;"% x "&amp;TEXT(H7,"#.###")&amp;" đ x 1,1  "</f>
        <v xml:space="preserve">= 4,09% x 10.361.736.968 đ x 1,1  </v>
      </c>
      <c r="C8" s="194" t="s">
        <v>2409</v>
      </c>
      <c r="D8" s="200">
        <f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75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>IF(Q7&lt;=N7,N9,IF(Q7&lt;=O7,ROUND(N9-(N9-O9)*(Q7-N7)/(O7-N7),3),IF(Q7&lt;=P7,ROUND(O9-(O9-P9)*(Q7-O7)/(P7-O7),3),)))</f>
        <v>4.09</v>
      </c>
    </row>
    <row r="10" spans="1:17" ht="15.75">
      <c r="A10" s="194"/>
      <c r="B10" s="205" t="str">
        <f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75">
      <c r="A11" s="194"/>
      <c r="B11" s="205" t="str">
        <f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75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2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1" width="9.140625" style="4"/>
    <col min="2" max="2" width="8" style="4" customWidth="1"/>
    <col min="3" max="3" width="44.42578125" style="4" customWidth="1"/>
    <col min="4" max="4" width="11.140625" style="4" customWidth="1"/>
    <col min="5" max="5" width="25.42578125" style="4" customWidth="1"/>
    <col min="6" max="6" width="17.140625" style="4" customWidth="1"/>
    <col min="7" max="16384" width="9.140625" style="4"/>
  </cols>
  <sheetData>
    <row r="3" spans="2:6" s="18" customFormat="1">
      <c r="B3" s="59" t="s">
        <v>4012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2" width="9.42578125" style="4" bestFit="1" customWidth="1"/>
    <col min="3" max="3" width="62.42578125" style="4" customWidth="1"/>
    <col min="4" max="4" width="12.5703125" style="4" customWidth="1"/>
    <col min="5" max="5" width="9.42578125" style="4" bestFit="1" customWidth="1"/>
    <col min="6" max="8" width="13.140625" style="4" customWidth="1"/>
    <col min="9" max="12" width="9.140625" style="4"/>
    <col min="13" max="13" width="35.42578125" style="4" customWidth="1"/>
    <col min="14" max="14" width="20" style="4" customWidth="1"/>
    <col min="15" max="16384" width="9.140625" style="4"/>
  </cols>
  <sheetData>
    <row r="1" spans="1:8">
      <c r="B1" s="59" t="s">
        <v>4013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PP3P!D361/1000-D5</f>
        <v>5.9317999999999991</v>
      </c>
      <c r="E4" s="630" t="s">
        <v>730</v>
      </c>
    </row>
    <row r="5" spans="1:8">
      <c r="C5" s="631" t="s">
        <v>3398</v>
      </c>
      <c r="D5" s="630">
        <f>SUM(PP3P!D8:D18)/1000</f>
        <v>0.40699999999999997</v>
      </c>
      <c r="E5" s="630" t="s">
        <v>730</v>
      </c>
    </row>
    <row r="6" spans="1:8">
      <c r="C6" s="631" t="s">
        <v>3399</v>
      </c>
      <c r="D6" s="751">
        <f>SUM(PPHT!E165:E177,PPHT!E204:E214,PPHT!E229:E239,PPHT!E529:E553,PPHT!E597:E637)/1000</f>
        <v>3.0162</v>
      </c>
      <c r="E6" s="630" t="s">
        <v>730</v>
      </c>
    </row>
    <row r="7" spans="1:8">
      <c r="C7" s="631" t="s">
        <v>3401</v>
      </c>
      <c r="D7" s="630">
        <f>ROUND(PPHT!E700/1000-'16.CTKS'!D6,4)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5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7.25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40625" defaultRowHeight="15.75"/>
  <cols>
    <col min="1" max="2" width="9.140625" style="4"/>
    <col min="3" max="3" width="58.42578125" style="4" customWidth="1"/>
    <col min="4" max="4" width="10.42578125" style="4" customWidth="1"/>
    <col min="5" max="5" width="29.7109375" style="4" customWidth="1"/>
    <col min="6" max="6" width="19" style="4" customWidth="1"/>
    <col min="7" max="10" width="9.140625" style="4"/>
    <col min="11" max="11" width="40.42578125" style="4" customWidth="1"/>
    <col min="12" max="12" width="17.5703125" style="4" customWidth="1"/>
    <col min="13" max="14" width="18.140625" style="4" customWidth="1"/>
    <col min="15" max="16384" width="9.14062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4014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1,4717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7.25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1,4717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7.25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1,4717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7.25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1,4717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7.25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1,4717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7.25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Z30"/>
  <sheetViews>
    <sheetView view="pageBreakPreview" topLeftCell="H1" zoomScaleNormal="100" zoomScaleSheetLayoutView="100" workbookViewId="0">
      <selection activeCell="W12" sqref="W12"/>
    </sheetView>
  </sheetViews>
  <sheetFormatPr defaultColWidth="9.140625" defaultRowHeight="15.75"/>
  <cols>
    <col min="1" max="2" width="9.140625" style="399"/>
    <col min="3" max="3" width="9.140625" style="420"/>
    <col min="4" max="4" width="11.140625" style="399" customWidth="1"/>
    <col min="5" max="5" width="20" style="399" customWidth="1"/>
    <col min="6" max="6" width="19.42578125" style="399" customWidth="1"/>
    <col min="7" max="7" width="23.85546875" style="399" customWidth="1"/>
    <col min="8" max="8" width="8.140625" style="399" customWidth="1"/>
    <col min="9" max="9" width="8.5703125" style="399" customWidth="1"/>
    <col min="10" max="10" width="6.140625" style="399" customWidth="1"/>
    <col min="11" max="12" width="9.28515625" style="399" bestFit="1" customWidth="1"/>
    <col min="13" max="13" width="9.85546875" style="399" customWidth="1"/>
    <col min="14" max="15" width="10.28515625" style="399" customWidth="1"/>
    <col min="16" max="16" width="9.85546875" style="399" customWidth="1"/>
    <col min="17" max="18" width="11.28515625" style="399" bestFit="1" customWidth="1"/>
    <col min="19" max="19" width="13" style="399" customWidth="1"/>
    <col min="20" max="20" width="9.5703125" style="399" hidden="1" customWidth="1"/>
    <col min="21" max="22" width="10" style="399" customWidth="1"/>
    <col min="23" max="23" width="9.140625" style="399"/>
    <col min="24" max="24" width="18.85546875" style="399" customWidth="1"/>
    <col min="25" max="25" width="10.7109375" style="399" bestFit="1" customWidth="1"/>
    <col min="26" max="26" width="10.140625" style="399" bestFit="1" customWidth="1"/>
    <col min="27" max="16384" width="9.14062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4015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</row>
    <row r="5" spans="2:26">
      <c r="C5" s="432" t="s">
        <v>1631</v>
      </c>
      <c r="D5" s="1046" t="s">
        <v>3979</v>
      </c>
      <c r="E5" s="1046"/>
      <c r="F5" s="1046"/>
      <c r="G5" s="1046"/>
      <c r="H5" s="1046"/>
      <c r="I5" s="1046"/>
      <c r="J5" s="1046"/>
      <c r="K5" s="1046"/>
      <c r="L5" s="1046"/>
      <c r="M5" s="1046"/>
      <c r="N5" s="1046"/>
      <c r="O5" s="1046"/>
      <c r="P5" s="1046"/>
      <c r="Q5" s="1046"/>
      <c r="R5" s="1046"/>
      <c r="S5" s="1046"/>
      <c r="T5" s="1046"/>
    </row>
    <row r="6" spans="2:26" ht="15.75" customHeight="1">
      <c r="C6" s="433"/>
      <c r="D6" s="1047" t="s">
        <v>2660</v>
      </c>
      <c r="E6" s="1052" t="s">
        <v>2600</v>
      </c>
      <c r="F6" s="1053"/>
      <c r="G6" s="1053"/>
      <c r="H6" s="1047" t="s">
        <v>1747</v>
      </c>
      <c r="I6" s="1050" t="s">
        <v>2670</v>
      </c>
      <c r="J6" s="1047" t="s">
        <v>1877</v>
      </c>
      <c r="K6" s="1048" t="s">
        <v>2253</v>
      </c>
      <c r="L6" s="1049"/>
      <c r="M6" s="1047" t="s">
        <v>1626</v>
      </c>
      <c r="N6" s="1047"/>
      <c r="O6" s="1047"/>
      <c r="P6" s="1047" t="s">
        <v>1627</v>
      </c>
      <c r="Q6" s="1047"/>
      <c r="R6" s="1047"/>
      <c r="S6" s="1050" t="s">
        <v>1398</v>
      </c>
      <c r="T6" s="803"/>
      <c r="U6" s="1047"/>
      <c r="V6" s="1047"/>
    </row>
    <row r="7" spans="2:26" ht="31.5">
      <c r="C7" s="400"/>
      <c r="D7" s="1047"/>
      <c r="E7" s="1054"/>
      <c r="F7" s="1055"/>
      <c r="G7" s="1055"/>
      <c r="H7" s="1047"/>
      <c r="I7" s="1051"/>
      <c r="J7" s="1047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1051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>
    <filterColumn colId="0">
      <customFilters>
        <customFilter operator="notEqual" val=" "/>
      </customFilters>
    </filterColumn>
  </autoFilter>
  <mergeCells count="12">
    <mergeCell ref="U6:V6"/>
    <mergeCell ref="K6:L6"/>
    <mergeCell ref="I6:I7"/>
    <mergeCell ref="E6:G7"/>
    <mergeCell ref="H6:H7"/>
    <mergeCell ref="S6:S7"/>
    <mergeCell ref="E4:T4"/>
    <mergeCell ref="D5:T5"/>
    <mergeCell ref="D6:D7"/>
    <mergeCell ref="J6:J7"/>
    <mergeCell ref="M6:O6"/>
    <mergeCell ref="P6:R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view="pageBreakPreview" topLeftCell="A7" zoomScaleNormal="100" zoomScaleSheetLayoutView="100" workbookViewId="0">
      <selection activeCell="F43" sqref="F43"/>
    </sheetView>
  </sheetViews>
  <sheetFormatPr defaultColWidth="9.140625" defaultRowHeight="15"/>
  <cols>
    <col min="1" max="1" width="7.5703125" style="805" customWidth="1"/>
    <col min="2" max="2" width="47" style="804" customWidth="1"/>
    <col min="3" max="3" width="9.140625" style="804"/>
    <col min="4" max="5" width="6.7109375" style="804" customWidth="1"/>
    <col min="6" max="6" width="5.5703125" style="805" customWidth="1"/>
    <col min="7" max="7" width="3" style="805" customWidth="1"/>
    <col min="8" max="8" width="4" style="805" customWidth="1"/>
    <col min="9" max="9" width="5.5703125" style="805" customWidth="1"/>
    <col min="10" max="10" width="3.28515625" style="805" customWidth="1"/>
    <col min="11" max="11" width="9.140625" style="804"/>
    <col min="12" max="12" width="6.5703125" style="804" customWidth="1"/>
    <col min="13" max="13" width="3.42578125" style="805" customWidth="1"/>
    <col min="14" max="14" width="8" style="804" customWidth="1"/>
    <col min="15" max="15" width="7.140625" style="804" customWidth="1"/>
    <col min="16" max="16" width="12.42578125" style="804" customWidth="1"/>
    <col min="17" max="16384" width="9.140625" style="804"/>
  </cols>
  <sheetData>
    <row r="1" spans="1:16" s="806" customFormat="1" ht="15.75">
      <c r="A1" s="1056" t="s">
        <v>4016</v>
      </c>
      <c r="B1" s="1056"/>
      <c r="C1" s="1056"/>
      <c r="D1" s="1056"/>
      <c r="E1" s="1056"/>
      <c r="F1" s="1056"/>
      <c r="G1" s="1056"/>
      <c r="H1" s="1056"/>
      <c r="I1" s="1056"/>
      <c r="J1" s="1056"/>
      <c r="K1" s="1056"/>
      <c r="L1" s="1056"/>
      <c r="M1" s="1056"/>
      <c r="N1" s="1056"/>
      <c r="O1" s="1056"/>
      <c r="P1" s="1056"/>
    </row>
    <row r="2" spans="1:16" ht="15.75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75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75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75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75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75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75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5">
      <c r="A9" s="789" t="s">
        <v>1763</v>
      </c>
      <c r="B9" s="789" t="s">
        <v>3954</v>
      </c>
      <c r="C9" s="789" t="s">
        <v>1840</v>
      </c>
      <c r="D9" s="789" t="s">
        <v>3955</v>
      </c>
      <c r="E9" s="1057" t="s">
        <v>3303</v>
      </c>
      <c r="F9" s="1058"/>
      <c r="G9" s="1058"/>
      <c r="H9" s="1058"/>
      <c r="I9" s="1058"/>
      <c r="J9" s="1058"/>
      <c r="K9" s="1058"/>
      <c r="L9" s="1058"/>
      <c r="M9" s="1058"/>
      <c r="N9" s="1058"/>
      <c r="O9" s="1059"/>
      <c r="P9" s="789" t="s">
        <v>1627</v>
      </c>
    </row>
    <row r="10" spans="1:16" s="806" customFormat="1" ht="15.75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75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75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75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75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75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75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75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75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75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75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75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75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75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9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view="pageBreakPreview" zoomScaleNormal="100" zoomScaleSheetLayoutView="100" workbookViewId="0">
      <selection activeCell="D4" sqref="D4"/>
    </sheetView>
  </sheetViews>
  <sheetFormatPr defaultRowHeight="15"/>
  <cols>
    <col min="1" max="1" width="7.85546875" style="571" customWidth="1"/>
    <col min="2" max="2" width="23.140625" style="571" customWidth="1"/>
    <col min="3" max="3" width="30.85546875" style="571" customWidth="1"/>
    <col min="4" max="4" width="25" style="571" customWidth="1"/>
    <col min="5" max="5" width="23.140625" style="571" hidden="1" customWidth="1"/>
    <col min="6" max="6" width="43.42578125" style="571" customWidth="1"/>
    <col min="7" max="256" width="9.140625" style="571"/>
    <col min="257" max="257" width="7.85546875" style="571" customWidth="1"/>
    <col min="258" max="258" width="23.140625" style="571" customWidth="1"/>
    <col min="259" max="259" width="30.85546875" style="571" customWidth="1"/>
    <col min="260" max="260" width="25" style="571" customWidth="1"/>
    <col min="261" max="261" width="0" style="571" hidden="1" customWidth="1"/>
    <col min="262" max="262" width="43.42578125" style="571" customWidth="1"/>
    <col min="263" max="512" width="9.140625" style="571"/>
    <col min="513" max="513" width="7.85546875" style="571" customWidth="1"/>
    <col min="514" max="514" width="23.140625" style="571" customWidth="1"/>
    <col min="515" max="515" width="30.85546875" style="571" customWidth="1"/>
    <col min="516" max="516" width="25" style="571" customWidth="1"/>
    <col min="517" max="517" width="0" style="571" hidden="1" customWidth="1"/>
    <col min="518" max="518" width="43.42578125" style="571" customWidth="1"/>
    <col min="519" max="768" width="9.140625" style="571"/>
    <col min="769" max="769" width="7.85546875" style="571" customWidth="1"/>
    <col min="770" max="770" width="23.140625" style="571" customWidth="1"/>
    <col min="771" max="771" width="30.85546875" style="571" customWidth="1"/>
    <col min="772" max="772" width="25" style="571" customWidth="1"/>
    <col min="773" max="773" width="0" style="571" hidden="1" customWidth="1"/>
    <col min="774" max="774" width="43.42578125" style="571" customWidth="1"/>
    <col min="775" max="1024" width="9.140625" style="571"/>
    <col min="1025" max="1025" width="7.85546875" style="571" customWidth="1"/>
    <col min="1026" max="1026" width="23.140625" style="571" customWidth="1"/>
    <col min="1027" max="1027" width="30.85546875" style="571" customWidth="1"/>
    <col min="1028" max="1028" width="25" style="571" customWidth="1"/>
    <col min="1029" max="1029" width="0" style="571" hidden="1" customWidth="1"/>
    <col min="1030" max="1030" width="43.42578125" style="571" customWidth="1"/>
    <col min="1031" max="1280" width="9.140625" style="571"/>
    <col min="1281" max="1281" width="7.85546875" style="571" customWidth="1"/>
    <col min="1282" max="1282" width="23.140625" style="571" customWidth="1"/>
    <col min="1283" max="1283" width="30.85546875" style="571" customWidth="1"/>
    <col min="1284" max="1284" width="25" style="571" customWidth="1"/>
    <col min="1285" max="1285" width="0" style="571" hidden="1" customWidth="1"/>
    <col min="1286" max="1286" width="43.42578125" style="571" customWidth="1"/>
    <col min="1287" max="1536" width="9.140625" style="571"/>
    <col min="1537" max="1537" width="7.85546875" style="571" customWidth="1"/>
    <col min="1538" max="1538" width="23.140625" style="571" customWidth="1"/>
    <col min="1539" max="1539" width="30.85546875" style="571" customWidth="1"/>
    <col min="1540" max="1540" width="25" style="571" customWidth="1"/>
    <col min="1541" max="1541" width="0" style="571" hidden="1" customWidth="1"/>
    <col min="1542" max="1542" width="43.42578125" style="571" customWidth="1"/>
    <col min="1543" max="1792" width="9.140625" style="571"/>
    <col min="1793" max="1793" width="7.85546875" style="571" customWidth="1"/>
    <col min="1794" max="1794" width="23.140625" style="571" customWidth="1"/>
    <col min="1795" max="1795" width="30.85546875" style="571" customWidth="1"/>
    <col min="1796" max="1796" width="25" style="571" customWidth="1"/>
    <col min="1797" max="1797" width="0" style="571" hidden="1" customWidth="1"/>
    <col min="1798" max="1798" width="43.42578125" style="571" customWidth="1"/>
    <col min="1799" max="2048" width="9.140625" style="571"/>
    <col min="2049" max="2049" width="7.85546875" style="571" customWidth="1"/>
    <col min="2050" max="2050" width="23.140625" style="571" customWidth="1"/>
    <col min="2051" max="2051" width="30.85546875" style="571" customWidth="1"/>
    <col min="2052" max="2052" width="25" style="571" customWidth="1"/>
    <col min="2053" max="2053" width="0" style="571" hidden="1" customWidth="1"/>
    <col min="2054" max="2054" width="43.42578125" style="571" customWidth="1"/>
    <col min="2055" max="2304" width="9.140625" style="571"/>
    <col min="2305" max="2305" width="7.85546875" style="571" customWidth="1"/>
    <col min="2306" max="2306" width="23.140625" style="571" customWidth="1"/>
    <col min="2307" max="2307" width="30.85546875" style="571" customWidth="1"/>
    <col min="2308" max="2308" width="25" style="571" customWidth="1"/>
    <col min="2309" max="2309" width="0" style="571" hidden="1" customWidth="1"/>
    <col min="2310" max="2310" width="43.42578125" style="571" customWidth="1"/>
    <col min="2311" max="2560" width="9.140625" style="571"/>
    <col min="2561" max="2561" width="7.85546875" style="571" customWidth="1"/>
    <col min="2562" max="2562" width="23.140625" style="571" customWidth="1"/>
    <col min="2563" max="2563" width="30.85546875" style="571" customWidth="1"/>
    <col min="2564" max="2564" width="25" style="571" customWidth="1"/>
    <col min="2565" max="2565" width="0" style="571" hidden="1" customWidth="1"/>
    <col min="2566" max="2566" width="43.42578125" style="571" customWidth="1"/>
    <col min="2567" max="2816" width="9.140625" style="571"/>
    <col min="2817" max="2817" width="7.85546875" style="571" customWidth="1"/>
    <col min="2818" max="2818" width="23.140625" style="571" customWidth="1"/>
    <col min="2819" max="2819" width="30.85546875" style="571" customWidth="1"/>
    <col min="2820" max="2820" width="25" style="571" customWidth="1"/>
    <col min="2821" max="2821" width="0" style="571" hidden="1" customWidth="1"/>
    <col min="2822" max="2822" width="43.42578125" style="571" customWidth="1"/>
    <col min="2823" max="3072" width="9.140625" style="571"/>
    <col min="3073" max="3073" width="7.85546875" style="571" customWidth="1"/>
    <col min="3074" max="3074" width="23.140625" style="571" customWidth="1"/>
    <col min="3075" max="3075" width="30.85546875" style="571" customWidth="1"/>
    <col min="3076" max="3076" width="25" style="571" customWidth="1"/>
    <col min="3077" max="3077" width="0" style="571" hidden="1" customWidth="1"/>
    <col min="3078" max="3078" width="43.42578125" style="571" customWidth="1"/>
    <col min="3079" max="3328" width="9.140625" style="571"/>
    <col min="3329" max="3329" width="7.85546875" style="571" customWidth="1"/>
    <col min="3330" max="3330" width="23.140625" style="571" customWidth="1"/>
    <col min="3331" max="3331" width="30.85546875" style="571" customWidth="1"/>
    <col min="3332" max="3332" width="25" style="571" customWidth="1"/>
    <col min="3333" max="3333" width="0" style="571" hidden="1" customWidth="1"/>
    <col min="3334" max="3334" width="43.42578125" style="571" customWidth="1"/>
    <col min="3335" max="3584" width="9.140625" style="571"/>
    <col min="3585" max="3585" width="7.85546875" style="571" customWidth="1"/>
    <col min="3586" max="3586" width="23.140625" style="571" customWidth="1"/>
    <col min="3587" max="3587" width="30.85546875" style="571" customWidth="1"/>
    <col min="3588" max="3588" width="25" style="571" customWidth="1"/>
    <col min="3589" max="3589" width="0" style="571" hidden="1" customWidth="1"/>
    <col min="3590" max="3590" width="43.42578125" style="571" customWidth="1"/>
    <col min="3591" max="3840" width="9.140625" style="571"/>
    <col min="3841" max="3841" width="7.85546875" style="571" customWidth="1"/>
    <col min="3842" max="3842" width="23.140625" style="571" customWidth="1"/>
    <col min="3843" max="3843" width="30.85546875" style="571" customWidth="1"/>
    <col min="3844" max="3844" width="25" style="571" customWidth="1"/>
    <col min="3845" max="3845" width="0" style="571" hidden="1" customWidth="1"/>
    <col min="3846" max="3846" width="43.42578125" style="571" customWidth="1"/>
    <col min="3847" max="4096" width="9.140625" style="571"/>
    <col min="4097" max="4097" width="7.85546875" style="571" customWidth="1"/>
    <col min="4098" max="4098" width="23.140625" style="571" customWidth="1"/>
    <col min="4099" max="4099" width="30.85546875" style="571" customWidth="1"/>
    <col min="4100" max="4100" width="25" style="571" customWidth="1"/>
    <col min="4101" max="4101" width="0" style="571" hidden="1" customWidth="1"/>
    <col min="4102" max="4102" width="43.42578125" style="571" customWidth="1"/>
    <col min="4103" max="4352" width="9.140625" style="571"/>
    <col min="4353" max="4353" width="7.85546875" style="571" customWidth="1"/>
    <col min="4354" max="4354" width="23.140625" style="571" customWidth="1"/>
    <col min="4355" max="4355" width="30.85546875" style="571" customWidth="1"/>
    <col min="4356" max="4356" width="25" style="571" customWidth="1"/>
    <col min="4357" max="4357" width="0" style="571" hidden="1" customWidth="1"/>
    <col min="4358" max="4358" width="43.42578125" style="571" customWidth="1"/>
    <col min="4359" max="4608" width="9.140625" style="571"/>
    <col min="4609" max="4609" width="7.85546875" style="571" customWidth="1"/>
    <col min="4610" max="4610" width="23.140625" style="571" customWidth="1"/>
    <col min="4611" max="4611" width="30.85546875" style="571" customWidth="1"/>
    <col min="4612" max="4612" width="25" style="571" customWidth="1"/>
    <col min="4613" max="4613" width="0" style="571" hidden="1" customWidth="1"/>
    <col min="4614" max="4614" width="43.42578125" style="571" customWidth="1"/>
    <col min="4615" max="4864" width="9.140625" style="571"/>
    <col min="4865" max="4865" width="7.85546875" style="571" customWidth="1"/>
    <col min="4866" max="4866" width="23.140625" style="571" customWidth="1"/>
    <col min="4867" max="4867" width="30.85546875" style="571" customWidth="1"/>
    <col min="4868" max="4868" width="25" style="571" customWidth="1"/>
    <col min="4869" max="4869" width="0" style="571" hidden="1" customWidth="1"/>
    <col min="4870" max="4870" width="43.42578125" style="571" customWidth="1"/>
    <col min="4871" max="5120" width="9.140625" style="571"/>
    <col min="5121" max="5121" width="7.85546875" style="571" customWidth="1"/>
    <col min="5122" max="5122" width="23.140625" style="571" customWidth="1"/>
    <col min="5123" max="5123" width="30.85546875" style="571" customWidth="1"/>
    <col min="5124" max="5124" width="25" style="571" customWidth="1"/>
    <col min="5125" max="5125" width="0" style="571" hidden="1" customWidth="1"/>
    <col min="5126" max="5126" width="43.42578125" style="571" customWidth="1"/>
    <col min="5127" max="5376" width="9.140625" style="571"/>
    <col min="5377" max="5377" width="7.85546875" style="571" customWidth="1"/>
    <col min="5378" max="5378" width="23.140625" style="571" customWidth="1"/>
    <col min="5379" max="5379" width="30.85546875" style="571" customWidth="1"/>
    <col min="5380" max="5380" width="25" style="571" customWidth="1"/>
    <col min="5381" max="5381" width="0" style="571" hidden="1" customWidth="1"/>
    <col min="5382" max="5382" width="43.42578125" style="571" customWidth="1"/>
    <col min="5383" max="5632" width="9.140625" style="571"/>
    <col min="5633" max="5633" width="7.85546875" style="571" customWidth="1"/>
    <col min="5634" max="5634" width="23.140625" style="571" customWidth="1"/>
    <col min="5635" max="5635" width="30.85546875" style="571" customWidth="1"/>
    <col min="5636" max="5636" width="25" style="571" customWidth="1"/>
    <col min="5637" max="5637" width="0" style="571" hidden="1" customWidth="1"/>
    <col min="5638" max="5638" width="43.42578125" style="571" customWidth="1"/>
    <col min="5639" max="5888" width="9.140625" style="571"/>
    <col min="5889" max="5889" width="7.85546875" style="571" customWidth="1"/>
    <col min="5890" max="5890" width="23.140625" style="571" customWidth="1"/>
    <col min="5891" max="5891" width="30.85546875" style="571" customWidth="1"/>
    <col min="5892" max="5892" width="25" style="571" customWidth="1"/>
    <col min="5893" max="5893" width="0" style="571" hidden="1" customWidth="1"/>
    <col min="5894" max="5894" width="43.42578125" style="571" customWidth="1"/>
    <col min="5895" max="6144" width="9.140625" style="571"/>
    <col min="6145" max="6145" width="7.85546875" style="571" customWidth="1"/>
    <col min="6146" max="6146" width="23.140625" style="571" customWidth="1"/>
    <col min="6147" max="6147" width="30.85546875" style="571" customWidth="1"/>
    <col min="6148" max="6148" width="25" style="571" customWidth="1"/>
    <col min="6149" max="6149" width="0" style="571" hidden="1" customWidth="1"/>
    <col min="6150" max="6150" width="43.42578125" style="571" customWidth="1"/>
    <col min="6151" max="6400" width="9.140625" style="571"/>
    <col min="6401" max="6401" width="7.85546875" style="571" customWidth="1"/>
    <col min="6402" max="6402" width="23.140625" style="571" customWidth="1"/>
    <col min="6403" max="6403" width="30.85546875" style="571" customWidth="1"/>
    <col min="6404" max="6404" width="25" style="571" customWidth="1"/>
    <col min="6405" max="6405" width="0" style="571" hidden="1" customWidth="1"/>
    <col min="6406" max="6406" width="43.42578125" style="571" customWidth="1"/>
    <col min="6407" max="6656" width="9.140625" style="571"/>
    <col min="6657" max="6657" width="7.85546875" style="571" customWidth="1"/>
    <col min="6658" max="6658" width="23.140625" style="571" customWidth="1"/>
    <col min="6659" max="6659" width="30.85546875" style="571" customWidth="1"/>
    <col min="6660" max="6660" width="25" style="571" customWidth="1"/>
    <col min="6661" max="6661" width="0" style="571" hidden="1" customWidth="1"/>
    <col min="6662" max="6662" width="43.42578125" style="571" customWidth="1"/>
    <col min="6663" max="6912" width="9.140625" style="571"/>
    <col min="6913" max="6913" width="7.85546875" style="571" customWidth="1"/>
    <col min="6914" max="6914" width="23.140625" style="571" customWidth="1"/>
    <col min="6915" max="6915" width="30.85546875" style="571" customWidth="1"/>
    <col min="6916" max="6916" width="25" style="571" customWidth="1"/>
    <col min="6917" max="6917" width="0" style="571" hidden="1" customWidth="1"/>
    <col min="6918" max="6918" width="43.42578125" style="571" customWidth="1"/>
    <col min="6919" max="7168" width="9.140625" style="571"/>
    <col min="7169" max="7169" width="7.85546875" style="571" customWidth="1"/>
    <col min="7170" max="7170" width="23.140625" style="571" customWidth="1"/>
    <col min="7171" max="7171" width="30.85546875" style="571" customWidth="1"/>
    <col min="7172" max="7172" width="25" style="571" customWidth="1"/>
    <col min="7173" max="7173" width="0" style="571" hidden="1" customWidth="1"/>
    <col min="7174" max="7174" width="43.42578125" style="571" customWidth="1"/>
    <col min="7175" max="7424" width="9.140625" style="571"/>
    <col min="7425" max="7425" width="7.85546875" style="571" customWidth="1"/>
    <col min="7426" max="7426" width="23.140625" style="571" customWidth="1"/>
    <col min="7427" max="7427" width="30.85546875" style="571" customWidth="1"/>
    <col min="7428" max="7428" width="25" style="571" customWidth="1"/>
    <col min="7429" max="7429" width="0" style="571" hidden="1" customWidth="1"/>
    <col min="7430" max="7430" width="43.42578125" style="571" customWidth="1"/>
    <col min="7431" max="7680" width="9.140625" style="571"/>
    <col min="7681" max="7681" width="7.85546875" style="571" customWidth="1"/>
    <col min="7682" max="7682" width="23.140625" style="571" customWidth="1"/>
    <col min="7683" max="7683" width="30.85546875" style="571" customWidth="1"/>
    <col min="7684" max="7684" width="25" style="571" customWidth="1"/>
    <col min="7685" max="7685" width="0" style="571" hidden="1" customWidth="1"/>
    <col min="7686" max="7686" width="43.42578125" style="571" customWidth="1"/>
    <col min="7687" max="7936" width="9.140625" style="571"/>
    <col min="7937" max="7937" width="7.85546875" style="571" customWidth="1"/>
    <col min="7938" max="7938" width="23.140625" style="571" customWidth="1"/>
    <col min="7939" max="7939" width="30.85546875" style="571" customWidth="1"/>
    <col min="7940" max="7940" width="25" style="571" customWidth="1"/>
    <col min="7941" max="7941" width="0" style="571" hidden="1" customWidth="1"/>
    <col min="7942" max="7942" width="43.42578125" style="571" customWidth="1"/>
    <col min="7943" max="8192" width="9.140625" style="571"/>
    <col min="8193" max="8193" width="7.85546875" style="571" customWidth="1"/>
    <col min="8194" max="8194" width="23.140625" style="571" customWidth="1"/>
    <col min="8195" max="8195" width="30.85546875" style="571" customWidth="1"/>
    <col min="8196" max="8196" width="25" style="571" customWidth="1"/>
    <col min="8197" max="8197" width="0" style="571" hidden="1" customWidth="1"/>
    <col min="8198" max="8198" width="43.42578125" style="571" customWidth="1"/>
    <col min="8199" max="8448" width="9.140625" style="571"/>
    <col min="8449" max="8449" width="7.85546875" style="571" customWidth="1"/>
    <col min="8450" max="8450" width="23.140625" style="571" customWidth="1"/>
    <col min="8451" max="8451" width="30.85546875" style="571" customWidth="1"/>
    <col min="8452" max="8452" width="25" style="571" customWidth="1"/>
    <col min="8453" max="8453" width="0" style="571" hidden="1" customWidth="1"/>
    <col min="8454" max="8454" width="43.42578125" style="571" customWidth="1"/>
    <col min="8455" max="8704" width="9.140625" style="571"/>
    <col min="8705" max="8705" width="7.85546875" style="571" customWidth="1"/>
    <col min="8706" max="8706" width="23.140625" style="571" customWidth="1"/>
    <col min="8707" max="8707" width="30.85546875" style="571" customWidth="1"/>
    <col min="8708" max="8708" width="25" style="571" customWidth="1"/>
    <col min="8709" max="8709" width="0" style="571" hidden="1" customWidth="1"/>
    <col min="8710" max="8710" width="43.42578125" style="571" customWidth="1"/>
    <col min="8711" max="8960" width="9.140625" style="571"/>
    <col min="8961" max="8961" width="7.85546875" style="571" customWidth="1"/>
    <col min="8962" max="8962" width="23.140625" style="571" customWidth="1"/>
    <col min="8963" max="8963" width="30.85546875" style="571" customWidth="1"/>
    <col min="8964" max="8964" width="25" style="571" customWidth="1"/>
    <col min="8965" max="8965" width="0" style="571" hidden="1" customWidth="1"/>
    <col min="8966" max="8966" width="43.42578125" style="571" customWidth="1"/>
    <col min="8967" max="9216" width="9.140625" style="571"/>
    <col min="9217" max="9217" width="7.85546875" style="571" customWidth="1"/>
    <col min="9218" max="9218" width="23.140625" style="571" customWidth="1"/>
    <col min="9219" max="9219" width="30.85546875" style="571" customWidth="1"/>
    <col min="9220" max="9220" width="25" style="571" customWidth="1"/>
    <col min="9221" max="9221" width="0" style="571" hidden="1" customWidth="1"/>
    <col min="9222" max="9222" width="43.42578125" style="571" customWidth="1"/>
    <col min="9223" max="9472" width="9.140625" style="571"/>
    <col min="9473" max="9473" width="7.85546875" style="571" customWidth="1"/>
    <col min="9474" max="9474" width="23.140625" style="571" customWidth="1"/>
    <col min="9475" max="9475" width="30.85546875" style="571" customWidth="1"/>
    <col min="9476" max="9476" width="25" style="571" customWidth="1"/>
    <col min="9477" max="9477" width="0" style="571" hidden="1" customWidth="1"/>
    <col min="9478" max="9478" width="43.42578125" style="571" customWidth="1"/>
    <col min="9479" max="9728" width="9.140625" style="571"/>
    <col min="9729" max="9729" width="7.85546875" style="571" customWidth="1"/>
    <col min="9730" max="9730" width="23.140625" style="571" customWidth="1"/>
    <col min="9731" max="9731" width="30.85546875" style="571" customWidth="1"/>
    <col min="9732" max="9732" width="25" style="571" customWidth="1"/>
    <col min="9733" max="9733" width="0" style="571" hidden="1" customWidth="1"/>
    <col min="9734" max="9734" width="43.42578125" style="571" customWidth="1"/>
    <col min="9735" max="9984" width="9.140625" style="571"/>
    <col min="9985" max="9985" width="7.85546875" style="571" customWidth="1"/>
    <col min="9986" max="9986" width="23.140625" style="571" customWidth="1"/>
    <col min="9987" max="9987" width="30.85546875" style="571" customWidth="1"/>
    <col min="9988" max="9988" width="25" style="571" customWidth="1"/>
    <col min="9989" max="9989" width="0" style="571" hidden="1" customWidth="1"/>
    <col min="9990" max="9990" width="43.42578125" style="571" customWidth="1"/>
    <col min="9991" max="10240" width="9.140625" style="571"/>
    <col min="10241" max="10241" width="7.85546875" style="571" customWidth="1"/>
    <col min="10242" max="10242" width="23.140625" style="571" customWidth="1"/>
    <col min="10243" max="10243" width="30.85546875" style="571" customWidth="1"/>
    <col min="10244" max="10244" width="25" style="571" customWidth="1"/>
    <col min="10245" max="10245" width="0" style="571" hidden="1" customWidth="1"/>
    <col min="10246" max="10246" width="43.42578125" style="571" customWidth="1"/>
    <col min="10247" max="10496" width="9.140625" style="571"/>
    <col min="10497" max="10497" width="7.85546875" style="571" customWidth="1"/>
    <col min="10498" max="10498" width="23.140625" style="571" customWidth="1"/>
    <col min="10499" max="10499" width="30.85546875" style="571" customWidth="1"/>
    <col min="10500" max="10500" width="25" style="571" customWidth="1"/>
    <col min="10501" max="10501" width="0" style="571" hidden="1" customWidth="1"/>
    <col min="10502" max="10502" width="43.42578125" style="571" customWidth="1"/>
    <col min="10503" max="10752" width="9.140625" style="571"/>
    <col min="10753" max="10753" width="7.85546875" style="571" customWidth="1"/>
    <col min="10754" max="10754" width="23.140625" style="571" customWidth="1"/>
    <col min="10755" max="10755" width="30.85546875" style="571" customWidth="1"/>
    <col min="10756" max="10756" width="25" style="571" customWidth="1"/>
    <col min="10757" max="10757" width="0" style="571" hidden="1" customWidth="1"/>
    <col min="10758" max="10758" width="43.42578125" style="571" customWidth="1"/>
    <col min="10759" max="11008" width="9.140625" style="571"/>
    <col min="11009" max="11009" width="7.85546875" style="571" customWidth="1"/>
    <col min="11010" max="11010" width="23.140625" style="571" customWidth="1"/>
    <col min="11011" max="11011" width="30.85546875" style="571" customWidth="1"/>
    <col min="11012" max="11012" width="25" style="571" customWidth="1"/>
    <col min="11013" max="11013" width="0" style="571" hidden="1" customWidth="1"/>
    <col min="11014" max="11014" width="43.42578125" style="571" customWidth="1"/>
    <col min="11015" max="11264" width="9.140625" style="571"/>
    <col min="11265" max="11265" width="7.85546875" style="571" customWidth="1"/>
    <col min="11266" max="11266" width="23.140625" style="571" customWidth="1"/>
    <col min="11267" max="11267" width="30.85546875" style="571" customWidth="1"/>
    <col min="11268" max="11268" width="25" style="571" customWidth="1"/>
    <col min="11269" max="11269" width="0" style="571" hidden="1" customWidth="1"/>
    <col min="11270" max="11270" width="43.42578125" style="571" customWidth="1"/>
    <col min="11271" max="11520" width="9.140625" style="571"/>
    <col min="11521" max="11521" width="7.85546875" style="571" customWidth="1"/>
    <col min="11522" max="11522" width="23.140625" style="571" customWidth="1"/>
    <col min="11523" max="11523" width="30.85546875" style="571" customWidth="1"/>
    <col min="11524" max="11524" width="25" style="571" customWidth="1"/>
    <col min="11525" max="11525" width="0" style="571" hidden="1" customWidth="1"/>
    <col min="11526" max="11526" width="43.42578125" style="571" customWidth="1"/>
    <col min="11527" max="11776" width="9.140625" style="571"/>
    <col min="11777" max="11777" width="7.85546875" style="571" customWidth="1"/>
    <col min="11778" max="11778" width="23.140625" style="571" customWidth="1"/>
    <col min="11779" max="11779" width="30.85546875" style="571" customWidth="1"/>
    <col min="11780" max="11780" width="25" style="571" customWidth="1"/>
    <col min="11781" max="11781" width="0" style="571" hidden="1" customWidth="1"/>
    <col min="11782" max="11782" width="43.42578125" style="571" customWidth="1"/>
    <col min="11783" max="12032" width="9.140625" style="571"/>
    <col min="12033" max="12033" width="7.85546875" style="571" customWidth="1"/>
    <col min="12034" max="12034" width="23.140625" style="571" customWidth="1"/>
    <col min="12035" max="12035" width="30.85546875" style="571" customWidth="1"/>
    <col min="12036" max="12036" width="25" style="571" customWidth="1"/>
    <col min="12037" max="12037" width="0" style="571" hidden="1" customWidth="1"/>
    <col min="12038" max="12038" width="43.42578125" style="571" customWidth="1"/>
    <col min="12039" max="12288" width="9.140625" style="571"/>
    <col min="12289" max="12289" width="7.85546875" style="571" customWidth="1"/>
    <col min="12290" max="12290" width="23.140625" style="571" customWidth="1"/>
    <col min="12291" max="12291" width="30.85546875" style="571" customWidth="1"/>
    <col min="12292" max="12292" width="25" style="571" customWidth="1"/>
    <col min="12293" max="12293" width="0" style="571" hidden="1" customWidth="1"/>
    <col min="12294" max="12294" width="43.42578125" style="571" customWidth="1"/>
    <col min="12295" max="12544" width="9.140625" style="571"/>
    <col min="12545" max="12545" width="7.85546875" style="571" customWidth="1"/>
    <col min="12546" max="12546" width="23.140625" style="571" customWidth="1"/>
    <col min="12547" max="12547" width="30.85546875" style="571" customWidth="1"/>
    <col min="12548" max="12548" width="25" style="571" customWidth="1"/>
    <col min="12549" max="12549" width="0" style="571" hidden="1" customWidth="1"/>
    <col min="12550" max="12550" width="43.42578125" style="571" customWidth="1"/>
    <col min="12551" max="12800" width="9.140625" style="571"/>
    <col min="12801" max="12801" width="7.85546875" style="571" customWidth="1"/>
    <col min="12802" max="12802" width="23.140625" style="571" customWidth="1"/>
    <col min="12803" max="12803" width="30.85546875" style="571" customWidth="1"/>
    <col min="12804" max="12804" width="25" style="571" customWidth="1"/>
    <col min="12805" max="12805" width="0" style="571" hidden="1" customWidth="1"/>
    <col min="12806" max="12806" width="43.42578125" style="571" customWidth="1"/>
    <col min="12807" max="13056" width="9.140625" style="571"/>
    <col min="13057" max="13057" width="7.85546875" style="571" customWidth="1"/>
    <col min="13058" max="13058" width="23.140625" style="571" customWidth="1"/>
    <col min="13059" max="13059" width="30.85546875" style="571" customWidth="1"/>
    <col min="13060" max="13060" width="25" style="571" customWidth="1"/>
    <col min="13061" max="13061" width="0" style="571" hidden="1" customWidth="1"/>
    <col min="13062" max="13062" width="43.42578125" style="571" customWidth="1"/>
    <col min="13063" max="13312" width="9.140625" style="571"/>
    <col min="13313" max="13313" width="7.85546875" style="571" customWidth="1"/>
    <col min="13314" max="13314" width="23.140625" style="571" customWidth="1"/>
    <col min="13315" max="13315" width="30.85546875" style="571" customWidth="1"/>
    <col min="13316" max="13316" width="25" style="571" customWidth="1"/>
    <col min="13317" max="13317" width="0" style="571" hidden="1" customWidth="1"/>
    <col min="13318" max="13318" width="43.42578125" style="571" customWidth="1"/>
    <col min="13319" max="13568" width="9.140625" style="571"/>
    <col min="13569" max="13569" width="7.85546875" style="571" customWidth="1"/>
    <col min="13570" max="13570" width="23.140625" style="571" customWidth="1"/>
    <col min="13571" max="13571" width="30.85546875" style="571" customWidth="1"/>
    <col min="13572" max="13572" width="25" style="571" customWidth="1"/>
    <col min="13573" max="13573" width="0" style="571" hidden="1" customWidth="1"/>
    <col min="13574" max="13574" width="43.42578125" style="571" customWidth="1"/>
    <col min="13575" max="13824" width="9.140625" style="571"/>
    <col min="13825" max="13825" width="7.85546875" style="571" customWidth="1"/>
    <col min="13826" max="13826" width="23.140625" style="571" customWidth="1"/>
    <col min="13827" max="13827" width="30.85546875" style="571" customWidth="1"/>
    <col min="13828" max="13828" width="25" style="571" customWidth="1"/>
    <col min="13829" max="13829" width="0" style="571" hidden="1" customWidth="1"/>
    <col min="13830" max="13830" width="43.42578125" style="571" customWidth="1"/>
    <col min="13831" max="14080" width="9.140625" style="571"/>
    <col min="14081" max="14081" width="7.85546875" style="571" customWidth="1"/>
    <col min="14082" max="14082" width="23.140625" style="571" customWidth="1"/>
    <col min="14083" max="14083" width="30.85546875" style="571" customWidth="1"/>
    <col min="14084" max="14084" width="25" style="571" customWidth="1"/>
    <col min="14085" max="14085" width="0" style="571" hidden="1" customWidth="1"/>
    <col min="14086" max="14086" width="43.42578125" style="571" customWidth="1"/>
    <col min="14087" max="14336" width="9.140625" style="571"/>
    <col min="14337" max="14337" width="7.85546875" style="571" customWidth="1"/>
    <col min="14338" max="14338" width="23.140625" style="571" customWidth="1"/>
    <col min="14339" max="14339" width="30.85546875" style="571" customWidth="1"/>
    <col min="14340" max="14340" width="25" style="571" customWidth="1"/>
    <col min="14341" max="14341" width="0" style="571" hidden="1" customWidth="1"/>
    <col min="14342" max="14342" width="43.42578125" style="571" customWidth="1"/>
    <col min="14343" max="14592" width="9.140625" style="571"/>
    <col min="14593" max="14593" width="7.85546875" style="571" customWidth="1"/>
    <col min="14594" max="14594" width="23.140625" style="571" customWidth="1"/>
    <col min="14595" max="14595" width="30.85546875" style="571" customWidth="1"/>
    <col min="14596" max="14596" width="25" style="571" customWidth="1"/>
    <col min="14597" max="14597" width="0" style="571" hidden="1" customWidth="1"/>
    <col min="14598" max="14598" width="43.42578125" style="571" customWidth="1"/>
    <col min="14599" max="14848" width="9.140625" style="571"/>
    <col min="14849" max="14849" width="7.85546875" style="571" customWidth="1"/>
    <col min="14850" max="14850" width="23.140625" style="571" customWidth="1"/>
    <col min="14851" max="14851" width="30.85546875" style="571" customWidth="1"/>
    <col min="14852" max="14852" width="25" style="571" customWidth="1"/>
    <col min="14853" max="14853" width="0" style="571" hidden="1" customWidth="1"/>
    <col min="14854" max="14854" width="43.42578125" style="571" customWidth="1"/>
    <col min="14855" max="15104" width="9.140625" style="571"/>
    <col min="15105" max="15105" width="7.85546875" style="571" customWidth="1"/>
    <col min="15106" max="15106" width="23.140625" style="571" customWidth="1"/>
    <col min="15107" max="15107" width="30.85546875" style="571" customWidth="1"/>
    <col min="15108" max="15108" width="25" style="571" customWidth="1"/>
    <col min="15109" max="15109" width="0" style="571" hidden="1" customWidth="1"/>
    <col min="15110" max="15110" width="43.42578125" style="571" customWidth="1"/>
    <col min="15111" max="15360" width="9.140625" style="571"/>
    <col min="15361" max="15361" width="7.85546875" style="571" customWidth="1"/>
    <col min="15362" max="15362" width="23.140625" style="571" customWidth="1"/>
    <col min="15363" max="15363" width="30.85546875" style="571" customWidth="1"/>
    <col min="15364" max="15364" width="25" style="571" customWidth="1"/>
    <col min="15365" max="15365" width="0" style="571" hidden="1" customWidth="1"/>
    <col min="15366" max="15366" width="43.42578125" style="571" customWidth="1"/>
    <col min="15367" max="15616" width="9.140625" style="571"/>
    <col min="15617" max="15617" width="7.85546875" style="571" customWidth="1"/>
    <col min="15618" max="15618" width="23.140625" style="571" customWidth="1"/>
    <col min="15619" max="15619" width="30.85546875" style="571" customWidth="1"/>
    <col min="15620" max="15620" width="25" style="571" customWidth="1"/>
    <col min="15621" max="15621" width="0" style="571" hidden="1" customWidth="1"/>
    <col min="15622" max="15622" width="43.42578125" style="571" customWidth="1"/>
    <col min="15623" max="15872" width="9.140625" style="571"/>
    <col min="15873" max="15873" width="7.85546875" style="571" customWidth="1"/>
    <col min="15874" max="15874" width="23.140625" style="571" customWidth="1"/>
    <col min="15875" max="15875" width="30.85546875" style="571" customWidth="1"/>
    <col min="15876" max="15876" width="25" style="571" customWidth="1"/>
    <col min="15877" max="15877" width="0" style="571" hidden="1" customWidth="1"/>
    <col min="15878" max="15878" width="43.42578125" style="571" customWidth="1"/>
    <col min="15879" max="16128" width="9.140625" style="571"/>
    <col min="16129" max="16129" width="7.85546875" style="571" customWidth="1"/>
    <col min="16130" max="16130" width="23.140625" style="571" customWidth="1"/>
    <col min="16131" max="16131" width="30.85546875" style="571" customWidth="1"/>
    <col min="16132" max="16132" width="25" style="571" customWidth="1"/>
    <col min="16133" max="16133" width="0" style="571" hidden="1" customWidth="1"/>
    <col min="16134" max="16134" width="43.42578125" style="571" customWidth="1"/>
    <col min="16135" max="16384" width="9.140625" style="571"/>
  </cols>
  <sheetData>
    <row r="1" spans="1:6" ht="18.75">
      <c r="A1" s="1060" t="s">
        <v>4017</v>
      </c>
      <c r="B1" s="1060"/>
      <c r="C1" s="1060"/>
      <c r="D1" s="1060"/>
      <c r="E1" s="1060"/>
      <c r="F1" s="1060"/>
    </row>
    <row r="2" spans="1:6" ht="15.75">
      <c r="A2" s="572"/>
      <c r="B2" s="572"/>
      <c r="C2" s="572"/>
      <c r="D2" s="572"/>
      <c r="E2" s="572"/>
      <c r="F2" s="573"/>
    </row>
    <row r="3" spans="1:6" ht="31.5">
      <c r="A3" s="574" t="s">
        <v>1763</v>
      </c>
      <c r="B3" s="1061" t="s">
        <v>3303</v>
      </c>
      <c r="C3" s="1062"/>
      <c r="D3" s="575" t="s">
        <v>3319</v>
      </c>
      <c r="E3" s="575" t="s">
        <v>3304</v>
      </c>
      <c r="F3" s="575" t="s">
        <v>3305</v>
      </c>
    </row>
    <row r="4" spans="1:6" ht="15.75">
      <c r="A4" s="576" t="s">
        <v>1765</v>
      </c>
      <c r="B4" s="1063" t="s">
        <v>3306</v>
      </c>
      <c r="C4" s="1064"/>
      <c r="D4" s="566">
        <f ca="1">ROUND(('1.TONG HOP'!I8-'1.TONG HOP'!H8)/1.1,0)</f>
        <v>12185167017</v>
      </c>
      <c r="E4" s="566"/>
      <c r="F4" s="577"/>
    </row>
    <row r="5" spans="1:6" ht="15.75">
      <c r="A5" s="574" t="s">
        <v>1764</v>
      </c>
      <c r="B5" s="1065" t="s">
        <v>3307</v>
      </c>
      <c r="C5" s="1064"/>
      <c r="D5" s="567">
        <f>+D9</f>
        <v>242451894</v>
      </c>
      <c r="E5" s="567"/>
      <c r="F5" s="578"/>
    </row>
    <row r="6" spans="1:6" ht="15.75">
      <c r="A6" s="1066">
        <v>1</v>
      </c>
      <c r="B6" s="1069" t="s">
        <v>3308</v>
      </c>
      <c r="C6" s="568" t="s">
        <v>3309</v>
      </c>
      <c r="D6" s="568">
        <f>F16+F17+F18+F19</f>
        <v>9698075743</v>
      </c>
      <c r="E6" s="568"/>
      <c r="F6" s="1072" t="s">
        <v>3310</v>
      </c>
    </row>
    <row r="7" spans="1:6" ht="15.75">
      <c r="A7" s="1067"/>
      <c r="B7" s="1070"/>
      <c r="C7" s="579" t="s">
        <v>3311</v>
      </c>
      <c r="D7" s="580">
        <v>0.1</v>
      </c>
      <c r="E7" s="579"/>
      <c r="F7" s="1073"/>
    </row>
    <row r="8" spans="1:6" ht="15.75">
      <c r="A8" s="1067"/>
      <c r="B8" s="1070"/>
      <c r="C8" s="579" t="s">
        <v>3312</v>
      </c>
      <c r="D8" s="569">
        <v>3</v>
      </c>
      <c r="E8" s="579"/>
      <c r="F8" s="1073"/>
    </row>
    <row r="9" spans="1:6" ht="15.75">
      <c r="A9" s="1068"/>
      <c r="B9" s="1071"/>
      <c r="C9" s="570" t="s">
        <v>3313</v>
      </c>
      <c r="D9" s="570">
        <f>ROUND(D6*D7*D8/12,0)</f>
        <v>242451894</v>
      </c>
      <c r="E9" s="570"/>
      <c r="F9" s="1074"/>
    </row>
    <row r="10" spans="1:6" ht="15.75">
      <c r="A10" s="581"/>
      <c r="B10" s="582"/>
      <c r="C10" s="583"/>
      <c r="D10" s="583"/>
      <c r="E10" s="583"/>
      <c r="F10" s="583"/>
    </row>
    <row r="11" spans="1:6" ht="15.75">
      <c r="A11" s="584" t="s">
        <v>3314</v>
      </c>
      <c r="B11" s="582"/>
      <c r="C11" s="585"/>
      <c r="D11" s="585"/>
      <c r="E11" s="585"/>
      <c r="F11" s="585"/>
    </row>
    <row r="12" spans="1:6" ht="15.75">
      <c r="A12" s="581"/>
      <c r="B12" s="586" t="s">
        <v>3315</v>
      </c>
      <c r="D12" s="587">
        <f>'2.TCP-XD'!I194+'2.TCP-XD'!I195</f>
        <v>491855377</v>
      </c>
    </row>
    <row r="13" spans="1:6" ht="15.75">
      <c r="A13" s="588"/>
      <c r="B13" s="586" t="s">
        <v>3316</v>
      </c>
      <c r="D13" s="589">
        <f>'2.TCP-XD'!I225+'2.TCP-XD'!I226</f>
        <v>22795822</v>
      </c>
    </row>
    <row r="14" spans="1:6" ht="15.75">
      <c r="A14" s="588"/>
      <c r="B14" s="586" t="s">
        <v>3317</v>
      </c>
      <c r="D14" s="589">
        <f>'2.TCP-XD'!I8+'2.TCP-XD'!I20+'2.TCP-XD'!I91+'2.TCP-XD'!I101</f>
        <v>8793905908</v>
      </c>
    </row>
    <row r="15" spans="1:6" ht="15.75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>ROUND(D12*0.9,0)</f>
        <v>442669839</v>
      </c>
    </row>
    <row r="17" spans="4:6">
      <c r="F17" s="590">
        <f>D13</f>
        <v>22795822</v>
      </c>
    </row>
    <row r="18" spans="4:6">
      <c r="F18" s="590">
        <f>D14</f>
        <v>8793905908</v>
      </c>
    </row>
    <row r="19" spans="4:6">
      <c r="D19" s="855">
        <f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G368"/>
  <sheetViews>
    <sheetView showZeros="0" view="pageBreakPreview" topLeftCell="C5" zoomScale="85" zoomScaleNormal="100" zoomScaleSheetLayoutView="85" workbookViewId="0">
      <pane xSplit="16" ySplit="2" topLeftCell="S243" activePane="bottomRight" state="frozen"/>
      <selection activeCell="C5" sqref="C5"/>
      <selection pane="topRight" activeCell="S5" sqref="S5"/>
      <selection pane="bottomLeft" activeCell="C7" sqref="C7"/>
      <selection pane="bottomRight" activeCell="AK361" sqref="AK361"/>
    </sheetView>
  </sheetViews>
  <sheetFormatPr defaultColWidth="9.140625" defaultRowHeight="15.75"/>
  <cols>
    <col min="1" max="1" width="6.42578125" style="56" customWidth="1"/>
    <col min="2" max="2" width="12.140625" style="55" customWidth="1"/>
    <col min="3" max="4" width="9.140625" style="4"/>
    <col min="5" max="5" width="10" style="4" customWidth="1"/>
    <col min="6" max="6" width="10.28515625" style="4" hidden="1" customWidth="1"/>
    <col min="7" max="11" width="9.140625" style="4" hidden="1" customWidth="1"/>
    <col min="12" max="12" width="9.140625" style="4"/>
    <col min="13" max="17" width="9.140625" style="4" hidden="1" customWidth="1"/>
    <col min="18" max="18" width="7.5703125" style="4" customWidth="1"/>
    <col min="19" max="19" width="4.5703125" style="4" customWidth="1"/>
    <col min="20" max="21" width="4.5703125" style="4" hidden="1" customWidth="1"/>
    <col min="22" max="22" width="4.5703125" style="4" customWidth="1"/>
    <col min="23" max="23" width="4.5703125" style="4" hidden="1" customWidth="1"/>
    <col min="24" max="24" width="4.5703125" style="4" customWidth="1"/>
    <col min="25" max="29" width="4.5703125" style="4" hidden="1" customWidth="1"/>
    <col min="30" max="30" width="4.5703125" style="4" customWidth="1"/>
    <col min="31" max="31" width="4.5703125" style="4" hidden="1" customWidth="1"/>
    <col min="32" max="32" width="4.5703125" style="4" customWidth="1"/>
    <col min="33" max="33" width="4.5703125" style="893" customWidth="1"/>
    <col min="34" max="34" width="4.5703125" style="4" hidden="1" customWidth="1"/>
    <col min="35" max="35" width="4.5703125" style="901" customWidth="1"/>
    <col min="36" max="36" width="4.5703125" style="915" customWidth="1"/>
    <col min="37" max="37" width="4.5703125" style="925" customWidth="1"/>
    <col min="38" max="38" width="4.5703125" style="4" customWidth="1"/>
    <col min="39" max="40" width="4.5703125" style="4" hidden="1" customWidth="1"/>
    <col min="41" max="41" width="4.5703125" style="935" customWidth="1"/>
    <col min="42" max="45" width="4.5703125" style="4" hidden="1" customWidth="1"/>
    <col min="46" max="46" width="4.5703125" style="4" customWidth="1"/>
    <col min="47" max="52" width="4.5703125" style="4" hidden="1" customWidth="1"/>
    <col min="53" max="53" width="4.5703125" style="4" customWidth="1"/>
    <col min="54" max="54" width="4.5703125" style="4" hidden="1" customWidth="1"/>
    <col min="55" max="55" width="4.5703125" style="4" customWidth="1"/>
    <col min="56" max="57" width="4.5703125" style="4" hidden="1" customWidth="1"/>
    <col min="58" max="58" width="4.5703125" style="4" customWidth="1"/>
    <col min="59" max="61" width="4.5703125" style="4" hidden="1" customWidth="1"/>
    <col min="62" max="63" width="4.5703125" style="4" customWidth="1"/>
    <col min="64" max="64" width="4.5703125" style="4" hidden="1" customWidth="1"/>
    <col min="65" max="66" width="4.5703125" style="4" customWidth="1"/>
    <col min="67" max="68" width="4.5703125" style="4" hidden="1" customWidth="1"/>
    <col min="69" max="70" width="4.5703125" style="4" customWidth="1"/>
    <col min="71" max="73" width="4.5703125" style="4" hidden="1" customWidth="1"/>
    <col min="74" max="75" width="4.5703125" style="4" customWidth="1"/>
    <col min="76" max="76" width="4.5703125" style="4" hidden="1" customWidth="1"/>
    <col min="77" max="86" width="4.5703125" style="4" customWidth="1"/>
    <col min="87" max="92" width="4.5703125" style="4" hidden="1" customWidth="1"/>
    <col min="93" max="93" width="4.5703125" style="4" customWidth="1"/>
    <col min="94" max="94" width="4.5703125" style="4" hidden="1" customWidth="1"/>
    <col min="95" max="97" width="4.5703125" style="4" customWidth="1"/>
    <col min="98" max="101" width="4.5703125" style="4" hidden="1" customWidth="1"/>
    <col min="102" max="104" width="4.5703125" style="4" customWidth="1"/>
    <col min="105" max="105" width="4.5703125" style="4" hidden="1" customWidth="1"/>
    <col min="106" max="108" width="4.5703125" style="4" customWidth="1"/>
    <col min="109" max="112" width="4.5703125" style="4" hidden="1" customWidth="1"/>
    <col min="113" max="113" width="4.5703125" style="4" customWidth="1"/>
    <col min="114" max="114" width="4.5703125" style="4" hidden="1" customWidth="1"/>
    <col min="115" max="115" width="4.5703125" style="4" customWidth="1"/>
    <col min="116" max="117" width="5.7109375" style="4" customWidth="1"/>
    <col min="118" max="122" width="5.7109375" style="4" hidden="1" customWidth="1"/>
    <col min="123" max="123" width="5.7109375" style="4" customWidth="1"/>
    <col min="124" max="124" width="6.7109375" style="4" customWidth="1"/>
    <col min="125" max="125" width="4.5703125" style="4" hidden="1" customWidth="1"/>
    <col min="126" max="126" width="6.7109375" style="4" hidden="1" customWidth="1"/>
    <col min="127" max="134" width="4.5703125" style="4" hidden="1" customWidth="1"/>
    <col min="135" max="136" width="4.5703125" style="4" customWidth="1"/>
    <col min="137" max="160" width="4.5703125" style="4" hidden="1" customWidth="1"/>
    <col min="161" max="161" width="6.5703125" style="4" hidden="1" customWidth="1"/>
    <col min="162" max="162" width="8.7109375" style="4" customWidth="1"/>
    <col min="163" max="16384" width="9.140625" style="4"/>
  </cols>
  <sheetData>
    <row r="2" spans="1:163" s="18" customFormat="1">
      <c r="A2" s="55"/>
      <c r="B2" s="55"/>
      <c r="C2" s="59" t="s">
        <v>2750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880"/>
      <c r="AH2" s="59"/>
      <c r="AI2" s="894"/>
      <c r="AJ2" s="902"/>
      <c r="AK2" s="916"/>
      <c r="AL2" s="59"/>
      <c r="AM2" s="59"/>
      <c r="AN2" s="59"/>
      <c r="AO2" s="926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</row>
    <row r="3" spans="1:163" s="18" customFormat="1">
      <c r="A3" s="55"/>
      <c r="B3" s="55"/>
      <c r="C3" s="59" t="str">
        <f>"CÔNG TRÌNH: "&amp;'SO LIEU'!C5</f>
        <v>CÔNG TRÌNH: CẢI TẠO LƯỚI ĐIỆN TRUNG HẠ THẾ VÀ TBA HUYỆN CẨM MỸ NĂM 2020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880"/>
      <c r="AH3" s="59"/>
      <c r="AI3" s="894"/>
      <c r="AJ3" s="902"/>
      <c r="AK3" s="916"/>
      <c r="AL3" s="59"/>
      <c r="AM3" s="59"/>
      <c r="AN3" s="59"/>
      <c r="AO3" s="926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</row>
    <row r="5" spans="1:163" s="6" customFormat="1" ht="66.75">
      <c r="A5" s="54">
        <v>1</v>
      </c>
      <c r="B5" s="57"/>
      <c r="C5" s="7" t="s">
        <v>1830</v>
      </c>
      <c r="D5" s="7" t="s">
        <v>280</v>
      </c>
      <c r="E5" s="7" t="s">
        <v>1363</v>
      </c>
      <c r="F5" s="7" t="s">
        <v>1364</v>
      </c>
      <c r="G5" s="7" t="s">
        <v>1365</v>
      </c>
      <c r="H5" s="7" t="s">
        <v>1366</v>
      </c>
      <c r="I5" s="7" t="s">
        <v>1367</v>
      </c>
      <c r="J5" s="7" t="s">
        <v>1368</v>
      </c>
      <c r="K5" s="7" t="s">
        <v>1369</v>
      </c>
      <c r="L5" s="7" t="s">
        <v>177</v>
      </c>
      <c r="M5" s="7" t="s">
        <v>179</v>
      </c>
      <c r="N5" s="7" t="s">
        <v>181</v>
      </c>
      <c r="O5" s="7" t="s">
        <v>183</v>
      </c>
      <c r="P5" s="7" t="s">
        <v>1827</v>
      </c>
      <c r="Q5" s="7" t="s">
        <v>1828</v>
      </c>
      <c r="R5" s="7" t="s">
        <v>1829</v>
      </c>
      <c r="S5" s="7" t="s">
        <v>2696</v>
      </c>
      <c r="T5" s="7" t="s">
        <v>2695</v>
      </c>
      <c r="U5" s="7" t="s">
        <v>1478</v>
      </c>
      <c r="V5" s="7" t="s">
        <v>1479</v>
      </c>
      <c r="W5" s="7" t="s">
        <v>1784</v>
      </c>
      <c r="X5" s="7" t="s">
        <v>1480</v>
      </c>
      <c r="Y5" s="7" t="s">
        <v>1481</v>
      </c>
      <c r="Z5" s="7" t="s">
        <v>1400</v>
      </c>
      <c r="AA5" s="7" t="s">
        <v>1401</v>
      </c>
      <c r="AB5" s="7" t="s">
        <v>1482</v>
      </c>
      <c r="AC5" s="7" t="s">
        <v>1483</v>
      </c>
      <c r="AD5" s="7" t="s">
        <v>558</v>
      </c>
      <c r="AE5" s="7" t="s">
        <v>1402</v>
      </c>
      <c r="AF5" s="7" t="s">
        <v>1484</v>
      </c>
      <c r="AG5" s="881" t="s">
        <v>1485</v>
      </c>
      <c r="AH5" s="7" t="s">
        <v>3585</v>
      </c>
      <c r="AI5" s="895" t="s">
        <v>2596</v>
      </c>
      <c r="AJ5" s="903" t="s">
        <v>1486</v>
      </c>
      <c r="AK5" s="917" t="s">
        <v>2595</v>
      </c>
      <c r="AL5" s="7" t="s">
        <v>1448</v>
      </c>
      <c r="AM5" s="7" t="s">
        <v>1427</v>
      </c>
      <c r="AN5" s="7" t="s">
        <v>1487</v>
      </c>
      <c r="AO5" s="927" t="s">
        <v>1488</v>
      </c>
      <c r="AP5" s="7" t="s">
        <v>2689</v>
      </c>
      <c r="AQ5" s="7" t="s">
        <v>1778</v>
      </c>
      <c r="AR5" s="7" t="s">
        <v>1471</v>
      </c>
      <c r="AS5" s="7" t="s">
        <v>1472</v>
      </c>
      <c r="AT5" s="7" t="s">
        <v>1473</v>
      </c>
      <c r="AU5" s="7" t="s">
        <v>1474</v>
      </c>
      <c r="AV5" s="7" t="s">
        <v>1475</v>
      </c>
      <c r="AW5" s="7" t="s">
        <v>1476</v>
      </c>
      <c r="AX5" s="7" t="s">
        <v>1489</v>
      </c>
      <c r="AY5" s="7" t="s">
        <v>1783</v>
      </c>
      <c r="AZ5" s="7" t="s">
        <v>1816</v>
      </c>
      <c r="BA5" s="7" t="s">
        <v>1392</v>
      </c>
      <c r="BB5" s="7" t="s">
        <v>1393</v>
      </c>
      <c r="BC5" s="7" t="s">
        <v>2592</v>
      </c>
      <c r="BD5" s="7" t="s">
        <v>2593</v>
      </c>
      <c r="BE5" s="7" t="s">
        <v>1779</v>
      </c>
      <c r="BF5" s="7" t="s">
        <v>1766</v>
      </c>
      <c r="BG5" s="7" t="s">
        <v>1780</v>
      </c>
      <c r="BH5" s="7" t="s">
        <v>1781</v>
      </c>
      <c r="BI5" s="7" t="s">
        <v>1782</v>
      </c>
      <c r="BJ5" s="7" t="s">
        <v>3516</v>
      </c>
      <c r="BK5" s="7" t="s">
        <v>1493</v>
      </c>
      <c r="BL5" s="7" t="s">
        <v>1494</v>
      </c>
      <c r="BM5" s="7" t="s">
        <v>1497</v>
      </c>
      <c r="BN5" s="7" t="s">
        <v>1498</v>
      </c>
      <c r="BO5" s="7" t="s">
        <v>1818</v>
      </c>
      <c r="BP5" s="7" t="s">
        <v>1819</v>
      </c>
      <c r="BQ5" s="7" t="s">
        <v>1495</v>
      </c>
      <c r="BR5" s="7" t="s">
        <v>1496</v>
      </c>
      <c r="BS5" s="7" t="s">
        <v>1836</v>
      </c>
      <c r="BT5" s="7" t="s">
        <v>1837</v>
      </c>
      <c r="BU5" s="7" t="s">
        <v>1490</v>
      </c>
      <c r="BV5" s="7" t="s">
        <v>1491</v>
      </c>
      <c r="BW5" s="7" t="s">
        <v>1492</v>
      </c>
      <c r="BX5" s="7" t="s">
        <v>1499</v>
      </c>
      <c r="BY5" s="7" t="s">
        <v>1500</v>
      </c>
      <c r="BZ5" s="7" t="s">
        <v>1675</v>
      </c>
      <c r="CA5" s="7" t="s">
        <v>1678</v>
      </c>
      <c r="CB5" s="7" t="s">
        <v>3008</v>
      </c>
      <c r="CC5" s="7" t="s">
        <v>1501</v>
      </c>
      <c r="CD5" s="7" t="s">
        <v>1502</v>
      </c>
      <c r="CE5" s="7" t="s">
        <v>404</v>
      </c>
      <c r="CF5" s="7" t="s">
        <v>3386</v>
      </c>
      <c r="CG5" s="7" t="s">
        <v>3387</v>
      </c>
      <c r="CH5" s="7" t="s">
        <v>1803</v>
      </c>
      <c r="CI5" s="7" t="s">
        <v>1804</v>
      </c>
      <c r="CJ5" s="7" t="s">
        <v>1805</v>
      </c>
      <c r="CK5" s="7" t="s">
        <v>1806</v>
      </c>
      <c r="CL5" s="7" t="s">
        <v>1807</v>
      </c>
      <c r="CM5" s="7" t="s">
        <v>1808</v>
      </c>
      <c r="CN5" s="7" t="s">
        <v>1809</v>
      </c>
      <c r="CO5" s="7" t="s">
        <v>1810</v>
      </c>
      <c r="CP5" s="7" t="s">
        <v>1811</v>
      </c>
      <c r="CQ5" s="7" t="s">
        <v>1503</v>
      </c>
      <c r="CR5" s="7" t="s">
        <v>1504</v>
      </c>
      <c r="CS5" s="7" t="s">
        <v>345</v>
      </c>
      <c r="CT5" s="7" t="s">
        <v>347</v>
      </c>
      <c r="CU5" s="7" t="s">
        <v>348</v>
      </c>
      <c r="CV5" s="7" t="s">
        <v>350</v>
      </c>
      <c r="CW5" s="7" t="s">
        <v>1509</v>
      </c>
      <c r="CX5" s="7" t="s">
        <v>1507</v>
      </c>
      <c r="CY5" s="7" t="s">
        <v>1511</v>
      </c>
      <c r="CZ5" s="7" t="s">
        <v>1508</v>
      </c>
      <c r="DA5" s="7" t="s">
        <v>1510</v>
      </c>
      <c r="DB5" s="7" t="s">
        <v>323</v>
      </c>
      <c r="DC5" s="7" t="s">
        <v>325</v>
      </c>
      <c r="DD5" s="7" t="s">
        <v>327</v>
      </c>
      <c r="DE5" s="7" t="s">
        <v>329</v>
      </c>
      <c r="DF5" s="7" t="s">
        <v>331</v>
      </c>
      <c r="DG5" s="7" t="s">
        <v>333</v>
      </c>
      <c r="DH5" s="7" t="s">
        <v>335</v>
      </c>
      <c r="DI5" s="7" t="s">
        <v>1444</v>
      </c>
      <c r="DJ5" s="7" t="s">
        <v>1443</v>
      </c>
      <c r="DK5" s="7" t="s">
        <v>943</v>
      </c>
      <c r="DL5" s="7" t="s">
        <v>388</v>
      </c>
      <c r="DM5" s="7" t="s">
        <v>389</v>
      </c>
      <c r="DN5" s="7" t="s">
        <v>390</v>
      </c>
      <c r="DO5" s="7" t="s">
        <v>391</v>
      </c>
      <c r="DP5" s="7" t="s">
        <v>392</v>
      </c>
      <c r="DQ5" s="7" t="s">
        <v>394</v>
      </c>
      <c r="DR5" s="7" t="s">
        <v>395</v>
      </c>
      <c r="DS5" s="7" t="s">
        <v>396</v>
      </c>
      <c r="DT5" s="7" t="s">
        <v>1468</v>
      </c>
      <c r="DU5" s="7" t="s">
        <v>1469</v>
      </c>
      <c r="DV5" s="7" t="s">
        <v>3417</v>
      </c>
      <c r="DW5" s="7" t="s">
        <v>3418</v>
      </c>
      <c r="DX5" s="8"/>
      <c r="DY5" s="9"/>
      <c r="DZ5" s="9"/>
      <c r="EA5" s="9"/>
      <c r="EB5" s="9"/>
      <c r="EC5" s="9"/>
      <c r="ED5" s="9"/>
      <c r="EE5" s="790" t="s">
        <v>3908</v>
      </c>
      <c r="EF5" s="8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7"/>
    </row>
    <row r="6" spans="1:163" s="6" customFormat="1" ht="174">
      <c r="A6" s="54">
        <v>2</v>
      </c>
      <c r="B6" s="57" t="s">
        <v>1763</v>
      </c>
      <c r="C6" s="15" t="s">
        <v>1418</v>
      </c>
      <c r="D6" s="15" t="s">
        <v>1386</v>
      </c>
      <c r="E6" s="15" t="s">
        <v>1420</v>
      </c>
      <c r="F6" s="15" t="s">
        <v>2019</v>
      </c>
      <c r="G6" s="15" t="s">
        <v>2395</v>
      </c>
      <c r="H6" s="15" t="s">
        <v>2396</v>
      </c>
      <c r="I6" s="15" t="s">
        <v>2397</v>
      </c>
      <c r="J6" s="15" t="s">
        <v>2398</v>
      </c>
      <c r="K6" s="15" t="s">
        <v>2399</v>
      </c>
      <c r="L6" s="15" t="s">
        <v>2400</v>
      </c>
      <c r="M6" s="15" t="s">
        <v>2401</v>
      </c>
      <c r="N6" s="15" t="s">
        <v>2402</v>
      </c>
      <c r="O6" s="15" t="s">
        <v>2403</v>
      </c>
      <c r="P6" s="15" t="s">
        <v>1432</v>
      </c>
      <c r="Q6" s="15" t="s">
        <v>1433</v>
      </c>
      <c r="R6" s="15" t="s">
        <v>1422</v>
      </c>
      <c r="S6" s="15" t="s">
        <v>2691</v>
      </c>
      <c r="T6" s="15" t="s">
        <v>2690</v>
      </c>
      <c r="U6" s="15" t="s">
        <v>1457</v>
      </c>
      <c r="V6" s="15" t="s">
        <v>1514</v>
      </c>
      <c r="W6" s="15" t="s">
        <v>1515</v>
      </c>
      <c r="X6" s="15" t="s">
        <v>1516</v>
      </c>
      <c r="Y6" s="15" t="s">
        <v>1517</v>
      </c>
      <c r="Z6" s="15" t="s">
        <v>1518</v>
      </c>
      <c r="AA6" s="15" t="s">
        <v>1519</v>
      </c>
      <c r="AB6" s="15" t="s">
        <v>1520</v>
      </c>
      <c r="AC6" s="15" t="s">
        <v>1521</v>
      </c>
      <c r="AD6" s="15" t="s">
        <v>1522</v>
      </c>
      <c r="AE6" s="15" t="s">
        <v>1523</v>
      </c>
      <c r="AF6" s="15" t="s">
        <v>1524</v>
      </c>
      <c r="AG6" s="881" t="s">
        <v>1525</v>
      </c>
      <c r="AH6" s="15" t="s">
        <v>3586</v>
      </c>
      <c r="AI6" s="895" t="s">
        <v>3007</v>
      </c>
      <c r="AJ6" s="903" t="s">
        <v>1526</v>
      </c>
      <c r="AK6" s="917" t="s">
        <v>2599</v>
      </c>
      <c r="AL6" s="15" t="s">
        <v>1527</v>
      </c>
      <c r="AM6" s="15" t="s">
        <v>1528</v>
      </c>
      <c r="AN6" s="15" t="s">
        <v>1529</v>
      </c>
      <c r="AO6" s="927" t="s">
        <v>1530</v>
      </c>
      <c r="AP6" s="15" t="s">
        <v>2688</v>
      </c>
      <c r="AQ6" s="15" t="s">
        <v>1814</v>
      </c>
      <c r="AR6" s="15" t="s">
        <v>1532</v>
      </c>
      <c r="AS6" s="15" t="s">
        <v>1531</v>
      </c>
      <c r="AT6" s="15" t="s">
        <v>1533</v>
      </c>
      <c r="AU6" s="15" t="s">
        <v>1534</v>
      </c>
      <c r="AV6" s="15" t="s">
        <v>1535</v>
      </c>
      <c r="AW6" s="15" t="s">
        <v>1536</v>
      </c>
      <c r="AX6" s="15" t="s">
        <v>1537</v>
      </c>
      <c r="AY6" s="15" t="s">
        <v>1815</v>
      </c>
      <c r="AZ6" s="15" t="s">
        <v>1817</v>
      </c>
      <c r="BA6" s="15" t="s">
        <v>1538</v>
      </c>
      <c r="BB6" s="15" t="s">
        <v>1539</v>
      </c>
      <c r="BC6" s="15" t="s">
        <v>2686</v>
      </c>
      <c r="BD6" s="15" t="s">
        <v>2687</v>
      </c>
      <c r="BE6" s="15" t="s">
        <v>1558</v>
      </c>
      <c r="BF6" s="15" t="s">
        <v>1423</v>
      </c>
      <c r="BG6" s="15" t="s">
        <v>1556</v>
      </c>
      <c r="BH6" s="15" t="s">
        <v>1557</v>
      </c>
      <c r="BI6" s="15" t="s">
        <v>3514</v>
      </c>
      <c r="BJ6" s="15" t="s">
        <v>3515</v>
      </c>
      <c r="BK6" s="15" t="s">
        <v>1543</v>
      </c>
      <c r="BL6" s="15" t="s">
        <v>1544</v>
      </c>
      <c r="BM6" s="15" t="s">
        <v>1547</v>
      </c>
      <c r="BN6" s="15" t="s">
        <v>1548</v>
      </c>
      <c r="BO6" s="15" t="s">
        <v>1820</v>
      </c>
      <c r="BP6" s="15" t="s">
        <v>1821</v>
      </c>
      <c r="BQ6" s="15" t="s">
        <v>1545</v>
      </c>
      <c r="BR6" s="15" t="s">
        <v>1546</v>
      </c>
      <c r="BS6" s="15" t="s">
        <v>2723</v>
      </c>
      <c r="BT6" s="15" t="s">
        <v>2722</v>
      </c>
      <c r="BU6" s="15" t="s">
        <v>1540</v>
      </c>
      <c r="BV6" s="15" t="s">
        <v>1541</v>
      </c>
      <c r="BW6" s="15" t="s">
        <v>1542</v>
      </c>
      <c r="BX6" s="15" t="s">
        <v>1449</v>
      </c>
      <c r="BY6" s="15" t="s">
        <v>3334</v>
      </c>
      <c r="BZ6" s="15" t="s">
        <v>1565</v>
      </c>
      <c r="CA6" s="15" t="s">
        <v>1452</v>
      </c>
      <c r="CB6" s="15" t="s">
        <v>3009</v>
      </c>
      <c r="CC6" s="15" t="s">
        <v>1549</v>
      </c>
      <c r="CD6" s="15" t="s">
        <v>1550</v>
      </c>
      <c r="CE6" s="15" t="s">
        <v>1551</v>
      </c>
      <c r="CF6" s="15" t="s">
        <v>3388</v>
      </c>
      <c r="CG6" s="15" t="s">
        <v>3389</v>
      </c>
      <c r="CH6" s="15" t="s">
        <v>1796</v>
      </c>
      <c r="CI6" s="15" t="s">
        <v>1797</v>
      </c>
      <c r="CJ6" s="15" t="s">
        <v>1798</v>
      </c>
      <c r="CK6" s="15" t="s">
        <v>1799</v>
      </c>
      <c r="CL6" s="15" t="s">
        <v>1800</v>
      </c>
      <c r="CM6" s="15" t="s">
        <v>1801</v>
      </c>
      <c r="CN6" s="15" t="s">
        <v>1802</v>
      </c>
      <c r="CO6" s="15" t="s">
        <v>1812</v>
      </c>
      <c r="CP6" s="15" t="s">
        <v>1813</v>
      </c>
      <c r="CQ6" s="15" t="s">
        <v>1552</v>
      </c>
      <c r="CR6" s="15" t="s">
        <v>1553</v>
      </c>
      <c r="CS6" s="15" t="s">
        <v>1792</v>
      </c>
      <c r="CT6" s="15" t="s">
        <v>1793</v>
      </c>
      <c r="CU6" s="15" t="s">
        <v>1794</v>
      </c>
      <c r="CV6" s="15" t="s">
        <v>1795</v>
      </c>
      <c r="CW6" s="15" t="s">
        <v>1464</v>
      </c>
      <c r="CX6" s="15" t="s">
        <v>1425</v>
      </c>
      <c r="CY6" s="15" t="s">
        <v>1451</v>
      </c>
      <c r="CZ6" s="15" t="s">
        <v>1434</v>
      </c>
      <c r="DA6" s="15" t="s">
        <v>1435</v>
      </c>
      <c r="DB6" s="15" t="s">
        <v>1436</v>
      </c>
      <c r="DC6" s="15" t="s">
        <v>1437</v>
      </c>
      <c r="DD6" s="15" t="s">
        <v>1438</v>
      </c>
      <c r="DE6" s="15" t="s">
        <v>1439</v>
      </c>
      <c r="DF6" s="15" t="s">
        <v>1440</v>
      </c>
      <c r="DG6" s="15" t="s">
        <v>1441</v>
      </c>
      <c r="DH6" s="15" t="s">
        <v>1442</v>
      </c>
      <c r="DI6" s="15" t="s">
        <v>1444</v>
      </c>
      <c r="DJ6" s="15" t="s">
        <v>1443</v>
      </c>
      <c r="DK6" s="15" t="s">
        <v>945</v>
      </c>
      <c r="DL6" s="15" t="s">
        <v>1445</v>
      </c>
      <c r="DM6" s="15" t="s">
        <v>1446</v>
      </c>
      <c r="DN6" s="15" t="s">
        <v>1822</v>
      </c>
      <c r="DO6" s="15" t="s">
        <v>1823</v>
      </c>
      <c r="DP6" s="15" t="s">
        <v>1824</v>
      </c>
      <c r="DQ6" s="15" t="s">
        <v>1825</v>
      </c>
      <c r="DR6" s="15" t="s">
        <v>1826</v>
      </c>
      <c r="DS6" s="15" t="s">
        <v>1426</v>
      </c>
      <c r="DT6" s="15" t="s">
        <v>1447</v>
      </c>
      <c r="DU6" s="15" t="s">
        <v>1450</v>
      </c>
      <c r="DV6" s="15" t="s">
        <v>3419</v>
      </c>
      <c r="DW6" s="15" t="s">
        <v>3420</v>
      </c>
      <c r="DX6" s="15" t="s">
        <v>1453</v>
      </c>
      <c r="DY6" s="15" t="s">
        <v>1454</v>
      </c>
      <c r="DZ6" s="15" t="s">
        <v>1455</v>
      </c>
      <c r="EA6" s="15" t="s">
        <v>3121</v>
      </c>
      <c r="EB6" s="15" t="s">
        <v>3421</v>
      </c>
      <c r="EC6" s="15" t="s">
        <v>1456</v>
      </c>
      <c r="ED6" s="15" t="s">
        <v>2692</v>
      </c>
      <c r="EE6" s="500" t="s">
        <v>3584</v>
      </c>
      <c r="EF6" s="15" t="s">
        <v>1457</v>
      </c>
      <c r="EG6" s="15" t="s">
        <v>1514</v>
      </c>
      <c r="EH6" s="15" t="s">
        <v>3230</v>
      </c>
      <c r="EI6" s="15" t="s">
        <v>2693</v>
      </c>
      <c r="EJ6" s="441" t="s">
        <v>1447</v>
      </c>
      <c r="EK6" s="15" t="s">
        <v>1459</v>
      </c>
      <c r="EL6" s="15" t="s">
        <v>1458</v>
      </c>
      <c r="EM6" s="15" t="s">
        <v>1460</v>
      </c>
      <c r="EN6" s="15" t="s">
        <v>3423</v>
      </c>
      <c r="EO6" s="15" t="s">
        <v>1461</v>
      </c>
      <c r="EP6" s="15" t="s">
        <v>1462</v>
      </c>
      <c r="EQ6" s="15" t="s">
        <v>3120</v>
      </c>
      <c r="ER6" s="15" t="s">
        <v>3122</v>
      </c>
      <c r="ES6" s="15" t="s">
        <v>2694</v>
      </c>
      <c r="ET6" s="15" t="s">
        <v>3422</v>
      </c>
      <c r="EU6" s="15" t="s">
        <v>1463</v>
      </c>
      <c r="EV6" s="15" t="s">
        <v>1464</v>
      </c>
      <c r="EW6" s="15" t="s">
        <v>1434</v>
      </c>
      <c r="EX6" s="15" t="s">
        <v>3416</v>
      </c>
      <c r="EY6" s="15" t="s">
        <v>1465</v>
      </c>
      <c r="EZ6" s="15" t="s">
        <v>1554</v>
      </c>
      <c r="FA6" s="15" t="s">
        <v>1466</v>
      </c>
      <c r="FB6" s="15" t="s">
        <v>1467</v>
      </c>
      <c r="FC6" s="15" t="s">
        <v>3368</v>
      </c>
      <c r="FD6" s="15" t="s">
        <v>3369</v>
      </c>
      <c r="FE6" s="15" t="s">
        <v>1421</v>
      </c>
      <c r="FF6" s="15" t="s">
        <v>1398</v>
      </c>
    </row>
    <row r="7" spans="1:163">
      <c r="A7" s="54"/>
      <c r="B7" s="55" t="s">
        <v>1743</v>
      </c>
      <c r="C7" s="11" t="s">
        <v>3592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882"/>
      <c r="AH7" s="12"/>
      <c r="AI7" s="896"/>
      <c r="AJ7" s="904"/>
      <c r="AK7" s="918"/>
      <c r="AL7" s="12"/>
      <c r="AM7" s="12"/>
      <c r="AN7" s="12"/>
      <c r="AO7" s="12"/>
      <c r="AP7" s="12"/>
      <c r="AQ7" s="12"/>
      <c r="AR7" s="12"/>
      <c r="AS7" s="12"/>
      <c r="AT7" s="12"/>
      <c r="AU7" s="17" t="s">
        <v>477</v>
      </c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503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3"/>
      <c r="FG7" s="4">
        <v>0</v>
      </c>
    </row>
    <row r="8" spans="1:163" s="56" customFormat="1">
      <c r="A8" s="54"/>
      <c r="B8" s="55"/>
      <c r="C8" s="490" t="s">
        <v>3039</v>
      </c>
      <c r="D8" s="62"/>
      <c r="E8" s="62">
        <f>D8</f>
        <v>0</v>
      </c>
      <c r="F8" s="62"/>
      <c r="G8" s="62"/>
      <c r="H8" s="62"/>
      <c r="I8" s="62"/>
      <c r="J8" s="62"/>
      <c r="K8" s="62"/>
      <c r="L8" s="62">
        <f>D8</f>
        <v>0</v>
      </c>
      <c r="M8" s="62"/>
      <c r="N8" s="62"/>
      <c r="O8" s="62"/>
      <c r="P8" s="62"/>
      <c r="Q8" s="62"/>
      <c r="R8" s="173" t="s">
        <v>2989</v>
      </c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883"/>
      <c r="AH8" s="174"/>
      <c r="AI8" s="492"/>
      <c r="AJ8" s="905"/>
      <c r="AK8" s="919"/>
      <c r="AL8" s="174"/>
      <c r="AM8" s="174"/>
      <c r="AN8" s="174"/>
      <c r="AO8" s="928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>
        <v>1</v>
      </c>
      <c r="CD8" s="174"/>
      <c r="CE8" s="174"/>
      <c r="CF8" s="174">
        <f t="shared" ref="CF8:CF23" si="0">CC8</f>
        <v>1</v>
      </c>
      <c r="CG8" s="174">
        <f>CD8*2</f>
        <v>0</v>
      </c>
      <c r="CH8" s="174"/>
      <c r="CI8" s="174"/>
      <c r="CJ8" s="174"/>
      <c r="CK8" s="174"/>
      <c r="CL8" s="174"/>
      <c r="CM8" s="174"/>
      <c r="CN8" s="174"/>
      <c r="CO8" s="174">
        <v>1</v>
      </c>
      <c r="CP8" s="174"/>
      <c r="CQ8" s="174"/>
      <c r="CR8" s="174"/>
      <c r="CS8" s="179">
        <v>1</v>
      </c>
      <c r="CT8" s="174"/>
      <c r="CU8" s="174"/>
      <c r="CV8" s="174"/>
      <c r="CW8" s="174"/>
      <c r="CX8" s="174"/>
      <c r="CY8" s="174"/>
      <c r="CZ8" s="174"/>
      <c r="DA8" s="174"/>
      <c r="DB8" s="174">
        <v>2</v>
      </c>
      <c r="DC8" s="174"/>
      <c r="DD8" s="174"/>
      <c r="DE8" s="174"/>
      <c r="DF8" s="174"/>
      <c r="DG8" s="174"/>
      <c r="DH8" s="174"/>
      <c r="DI8" s="174"/>
      <c r="DJ8" s="174"/>
      <c r="DK8" s="174"/>
      <c r="DL8" s="62">
        <v>0.5</v>
      </c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454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</row>
    <row r="9" spans="1:163" s="56" customFormat="1">
      <c r="A9" s="54"/>
      <c r="B9" s="55"/>
      <c r="C9" s="490" t="s">
        <v>3040</v>
      </c>
      <c r="D9" s="62">
        <v>43</v>
      </c>
      <c r="E9" s="62">
        <f t="shared" ref="E9:E25" si="1">D9</f>
        <v>43</v>
      </c>
      <c r="F9" s="62"/>
      <c r="G9" s="62"/>
      <c r="H9" s="62"/>
      <c r="I9" s="62"/>
      <c r="J9" s="62"/>
      <c r="K9" s="62"/>
      <c r="L9" s="62">
        <f t="shared" ref="L9:L25" si="2">D9</f>
        <v>43</v>
      </c>
      <c r="M9" s="62"/>
      <c r="N9" s="62"/>
      <c r="O9" s="62"/>
      <c r="P9" s="62"/>
      <c r="Q9" s="62"/>
      <c r="R9" s="173" t="s">
        <v>2989</v>
      </c>
      <c r="S9" s="174"/>
      <c r="T9" s="174"/>
      <c r="U9" s="174"/>
      <c r="V9" s="174">
        <v>2</v>
      </c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883"/>
      <c r="AH9" s="174"/>
      <c r="AI9" s="492"/>
      <c r="AJ9" s="905">
        <v>1</v>
      </c>
      <c r="AK9" s="919"/>
      <c r="AL9" s="174"/>
      <c r="AM9" s="174"/>
      <c r="AN9" s="174"/>
      <c r="AO9" s="928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>
        <v>1</v>
      </c>
      <c r="BG9" s="174"/>
      <c r="BH9" s="174"/>
      <c r="BI9" s="174"/>
      <c r="BJ9" s="174"/>
      <c r="BK9" s="174"/>
      <c r="BL9" s="174"/>
      <c r="BM9" s="174"/>
      <c r="BN9" s="174"/>
      <c r="BO9" s="174"/>
      <c r="BP9" s="174"/>
      <c r="BQ9" s="174"/>
      <c r="BR9" s="174"/>
      <c r="BS9" s="174"/>
      <c r="BT9" s="174"/>
      <c r="BU9" s="174"/>
      <c r="BV9" s="174"/>
      <c r="BW9" s="174"/>
      <c r="BX9" s="174"/>
      <c r="BY9" s="174"/>
      <c r="BZ9" s="174">
        <v>1</v>
      </c>
      <c r="CA9" s="174"/>
      <c r="CB9" s="174"/>
      <c r="CC9" s="174"/>
      <c r="CD9" s="174"/>
      <c r="CE9" s="174"/>
      <c r="CF9" s="174">
        <f t="shared" si="0"/>
        <v>0</v>
      </c>
      <c r="CG9" s="174">
        <f t="shared" ref="CG9:CG25" si="3">CD9*2</f>
        <v>0</v>
      </c>
      <c r="CH9" s="174"/>
      <c r="CI9" s="174"/>
      <c r="CJ9" s="174"/>
      <c r="CK9" s="174"/>
      <c r="CL9" s="174"/>
      <c r="CM9" s="174"/>
      <c r="CN9" s="174"/>
      <c r="CO9" s="174">
        <v>2</v>
      </c>
      <c r="CP9" s="174"/>
      <c r="CQ9" s="174"/>
      <c r="CR9" s="174"/>
      <c r="CS9" s="174">
        <v>2</v>
      </c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>
        <v>1</v>
      </c>
      <c r="DJ9" s="174"/>
      <c r="DK9" s="174"/>
      <c r="DL9" s="62">
        <v>1</v>
      </c>
      <c r="DM9" s="62"/>
      <c r="DN9" s="62"/>
      <c r="DO9" s="62"/>
      <c r="DP9" s="62"/>
      <c r="DQ9" s="62"/>
      <c r="DR9" s="62"/>
      <c r="DS9" s="62">
        <v>1</v>
      </c>
      <c r="DT9" s="62">
        <v>2</v>
      </c>
      <c r="DU9" s="62"/>
      <c r="DV9" s="62"/>
      <c r="DW9" s="62"/>
      <c r="DX9" s="62"/>
      <c r="DY9" s="62"/>
      <c r="DZ9" s="62"/>
      <c r="EA9" s="62"/>
      <c r="EB9" s="710"/>
      <c r="EC9" s="62"/>
      <c r="ED9" s="62"/>
      <c r="EE9" s="454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</row>
    <row r="10" spans="1:163" s="56" customFormat="1">
      <c r="A10" s="54"/>
      <c r="B10" s="55"/>
      <c r="C10" s="490" t="s">
        <v>3041</v>
      </c>
      <c r="D10" s="62">
        <v>44</v>
      </c>
      <c r="E10" s="62">
        <f t="shared" si="1"/>
        <v>44</v>
      </c>
      <c r="F10" s="62"/>
      <c r="G10" s="62"/>
      <c r="H10" s="62"/>
      <c r="I10" s="62"/>
      <c r="J10" s="62"/>
      <c r="K10" s="62"/>
      <c r="L10" s="62">
        <f t="shared" si="2"/>
        <v>44</v>
      </c>
      <c r="M10" s="62"/>
      <c r="N10" s="62"/>
      <c r="O10" s="62"/>
      <c r="P10" s="62"/>
      <c r="Q10" s="62"/>
      <c r="R10" s="173" t="s">
        <v>1631</v>
      </c>
      <c r="S10" s="174"/>
      <c r="T10" s="174"/>
      <c r="U10" s="174"/>
      <c r="V10" s="174">
        <v>1</v>
      </c>
      <c r="W10" s="174"/>
      <c r="X10" s="174"/>
      <c r="Y10" s="174"/>
      <c r="Z10" s="174"/>
      <c r="AA10" s="174"/>
      <c r="AB10" s="174"/>
      <c r="AC10" s="174"/>
      <c r="AD10" s="174">
        <v>1</v>
      </c>
      <c r="AE10" s="174"/>
      <c r="AF10" s="174"/>
      <c r="AG10" s="883"/>
      <c r="AH10" s="174"/>
      <c r="AI10" s="492"/>
      <c r="AJ10" s="905"/>
      <c r="AK10" s="919"/>
      <c r="AL10" s="174"/>
      <c r="AM10" s="174"/>
      <c r="AN10" s="174"/>
      <c r="AO10" s="928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174"/>
      <c r="BP10" s="174"/>
      <c r="BQ10" s="174"/>
      <c r="BR10" s="174"/>
      <c r="BS10" s="174"/>
      <c r="BT10" s="174"/>
      <c r="BU10" s="174"/>
      <c r="BV10" s="174"/>
      <c r="BW10" s="174"/>
      <c r="BX10" s="174"/>
      <c r="BY10" s="174"/>
      <c r="BZ10" s="174"/>
      <c r="CA10" s="174"/>
      <c r="CB10" s="174"/>
      <c r="CC10" s="174">
        <v>1</v>
      </c>
      <c r="CD10" s="174"/>
      <c r="CE10" s="174"/>
      <c r="CF10" s="174">
        <f t="shared" si="0"/>
        <v>1</v>
      </c>
      <c r="CG10" s="174">
        <f t="shared" si="3"/>
        <v>0</v>
      </c>
      <c r="CH10" s="174"/>
      <c r="CI10" s="174"/>
      <c r="CJ10" s="174"/>
      <c r="CK10" s="174"/>
      <c r="CL10" s="174"/>
      <c r="CM10" s="174"/>
      <c r="CN10" s="174"/>
      <c r="CO10" s="174"/>
      <c r="CP10" s="174"/>
      <c r="CQ10" s="174">
        <v>1</v>
      </c>
      <c r="CR10" s="174"/>
      <c r="CS10" s="174"/>
      <c r="CT10" s="174"/>
      <c r="CU10" s="174"/>
      <c r="CV10" s="174"/>
      <c r="CW10" s="174"/>
      <c r="CX10" s="174">
        <v>1</v>
      </c>
      <c r="CY10" s="174">
        <v>1</v>
      </c>
      <c r="CZ10" s="174"/>
      <c r="DA10" s="174"/>
      <c r="DB10" s="174"/>
      <c r="DC10" s="174"/>
      <c r="DD10" s="174"/>
      <c r="DE10" s="174"/>
      <c r="DF10" s="174"/>
      <c r="DG10" s="174"/>
      <c r="DH10" s="174"/>
      <c r="DI10" s="174"/>
      <c r="DJ10" s="174"/>
      <c r="DK10" s="174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710"/>
      <c r="EC10" s="62"/>
      <c r="ED10" s="62"/>
      <c r="EE10" s="454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</row>
    <row r="11" spans="1:163" s="56" customFormat="1">
      <c r="A11" s="54"/>
      <c r="B11" s="55"/>
      <c r="C11" s="490" t="s">
        <v>3042</v>
      </c>
      <c r="D11" s="710">
        <v>40</v>
      </c>
      <c r="E11" s="62">
        <f t="shared" si="1"/>
        <v>40</v>
      </c>
      <c r="F11" s="62"/>
      <c r="G11" s="62"/>
      <c r="H11" s="62"/>
      <c r="I11" s="62"/>
      <c r="J11" s="62"/>
      <c r="K11" s="62"/>
      <c r="L11" s="62">
        <f t="shared" si="2"/>
        <v>40</v>
      </c>
      <c r="M11" s="62"/>
      <c r="N11" s="62"/>
      <c r="O11" s="62"/>
      <c r="P11" s="62"/>
      <c r="Q11" s="62"/>
      <c r="R11" s="561" t="s">
        <v>1903</v>
      </c>
      <c r="S11" s="174"/>
      <c r="T11" s="174"/>
      <c r="U11" s="174"/>
      <c r="V11" s="174">
        <v>2</v>
      </c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883"/>
      <c r="AH11" s="174"/>
      <c r="AI11" s="492"/>
      <c r="AJ11" s="905">
        <v>1</v>
      </c>
      <c r="AK11" s="919"/>
      <c r="AL11" s="174"/>
      <c r="AM11" s="174"/>
      <c r="AN11" s="174"/>
      <c r="AO11" s="928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174"/>
      <c r="BP11" s="174"/>
      <c r="BQ11" s="174"/>
      <c r="BR11" s="174"/>
      <c r="BS11" s="174"/>
      <c r="BT11" s="174"/>
      <c r="BU11" s="174"/>
      <c r="BV11" s="174"/>
      <c r="BW11" s="174"/>
      <c r="BX11" s="174"/>
      <c r="BY11" s="174"/>
      <c r="BZ11" s="174"/>
      <c r="CA11" s="174"/>
      <c r="CB11" s="174"/>
      <c r="CC11" s="174"/>
      <c r="CD11" s="174">
        <v>1</v>
      </c>
      <c r="CE11" s="174"/>
      <c r="CF11" s="174">
        <f t="shared" si="0"/>
        <v>0</v>
      </c>
      <c r="CG11" s="174">
        <f t="shared" si="3"/>
        <v>2</v>
      </c>
      <c r="CH11" s="174"/>
      <c r="CI11" s="174"/>
      <c r="CJ11" s="174"/>
      <c r="CK11" s="174"/>
      <c r="CL11" s="174"/>
      <c r="CM11" s="174"/>
      <c r="CN11" s="174"/>
      <c r="CO11" s="174"/>
      <c r="CP11" s="174"/>
      <c r="CQ11" s="174"/>
      <c r="CR11" s="174">
        <v>1</v>
      </c>
      <c r="CS11" s="174"/>
      <c r="CT11" s="174"/>
      <c r="CU11" s="174"/>
      <c r="CV11" s="174"/>
      <c r="CW11" s="174"/>
      <c r="CX11" s="174"/>
      <c r="CY11" s="174"/>
      <c r="CZ11" s="174"/>
      <c r="DA11" s="174"/>
      <c r="DB11" s="174"/>
      <c r="DC11" s="174"/>
      <c r="DD11" s="174"/>
      <c r="DE11" s="174"/>
      <c r="DF11" s="174"/>
      <c r="DG11" s="174"/>
      <c r="DH11" s="174"/>
      <c r="DI11" s="174"/>
      <c r="DJ11" s="174"/>
      <c r="DK11" s="174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710"/>
      <c r="EC11" s="62"/>
      <c r="ED11" s="62"/>
      <c r="EE11" s="454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</row>
    <row r="12" spans="1:163" s="56" customFormat="1">
      <c r="A12" s="54"/>
      <c r="B12" s="55"/>
      <c r="C12" s="490" t="s">
        <v>3043</v>
      </c>
      <c r="D12" s="710">
        <v>40</v>
      </c>
      <c r="E12" s="62">
        <f t="shared" si="1"/>
        <v>40</v>
      </c>
      <c r="F12" s="62"/>
      <c r="G12" s="62"/>
      <c r="H12" s="62"/>
      <c r="I12" s="62"/>
      <c r="J12" s="62"/>
      <c r="K12" s="62"/>
      <c r="L12" s="62">
        <f t="shared" si="2"/>
        <v>40</v>
      </c>
      <c r="M12" s="62"/>
      <c r="N12" s="62"/>
      <c r="O12" s="62"/>
      <c r="P12" s="62"/>
      <c r="Q12" s="62"/>
      <c r="R12" s="173" t="s">
        <v>1631</v>
      </c>
      <c r="S12" s="174"/>
      <c r="T12" s="174"/>
      <c r="U12" s="174"/>
      <c r="V12" s="174">
        <v>1</v>
      </c>
      <c r="W12" s="174"/>
      <c r="X12" s="174"/>
      <c r="Y12" s="174"/>
      <c r="Z12" s="174"/>
      <c r="AA12" s="174"/>
      <c r="AB12" s="174"/>
      <c r="AC12" s="174"/>
      <c r="AD12" s="174">
        <v>1</v>
      </c>
      <c r="AE12" s="174"/>
      <c r="AF12" s="174"/>
      <c r="AG12" s="883"/>
      <c r="AH12" s="174"/>
      <c r="AI12" s="492"/>
      <c r="AJ12" s="905"/>
      <c r="AK12" s="919"/>
      <c r="AL12" s="174"/>
      <c r="AM12" s="174"/>
      <c r="AN12" s="174"/>
      <c r="AO12" s="928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si="0"/>
        <v>1</v>
      </c>
      <c r="CG12" s="174">
        <f t="shared" si="3"/>
        <v>0</v>
      </c>
      <c r="CH12" s="174"/>
      <c r="CI12" s="174"/>
      <c r="CJ12" s="174"/>
      <c r="CK12" s="174"/>
      <c r="CL12" s="174"/>
      <c r="CM12" s="174"/>
      <c r="CN12" s="174"/>
      <c r="CO12" s="174"/>
      <c r="CP12" s="174"/>
      <c r="CQ12" s="174">
        <v>1</v>
      </c>
      <c r="CR12" s="174"/>
      <c r="CS12" s="174"/>
      <c r="CT12" s="174"/>
      <c r="CU12" s="174"/>
      <c r="CV12" s="174"/>
      <c r="CW12" s="174"/>
      <c r="CX12" s="174"/>
      <c r="CY12" s="174"/>
      <c r="CZ12" s="174"/>
      <c r="DA12" s="174"/>
      <c r="DB12" s="174"/>
      <c r="DC12" s="174"/>
      <c r="DD12" s="174"/>
      <c r="DE12" s="174"/>
      <c r="DF12" s="174"/>
      <c r="DG12" s="174"/>
      <c r="DH12" s="174"/>
      <c r="DI12" s="174"/>
      <c r="DJ12" s="174"/>
      <c r="DK12" s="174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710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>
      <c r="A13" s="54"/>
      <c r="B13" s="55"/>
      <c r="C13" s="490" t="s">
        <v>3044</v>
      </c>
      <c r="D13" s="710">
        <v>40</v>
      </c>
      <c r="E13" s="62">
        <f t="shared" si="1"/>
        <v>40</v>
      </c>
      <c r="F13" s="62"/>
      <c r="G13" s="62"/>
      <c r="H13" s="62"/>
      <c r="I13" s="62"/>
      <c r="J13" s="62"/>
      <c r="K13" s="62"/>
      <c r="L13" s="62">
        <f t="shared" si="2"/>
        <v>40</v>
      </c>
      <c r="M13" s="62"/>
      <c r="N13" s="62"/>
      <c r="O13" s="62"/>
      <c r="P13" s="62"/>
      <c r="Q13" s="62"/>
      <c r="R13" s="173" t="s">
        <v>1631</v>
      </c>
      <c r="S13" s="174"/>
      <c r="T13" s="174"/>
      <c r="U13" s="174"/>
      <c r="V13" s="174">
        <v>1</v>
      </c>
      <c r="W13" s="174"/>
      <c r="X13" s="174"/>
      <c r="Y13" s="174"/>
      <c r="Z13" s="174"/>
      <c r="AA13" s="174"/>
      <c r="AB13" s="174"/>
      <c r="AC13" s="174"/>
      <c r="AD13" s="174">
        <v>1</v>
      </c>
      <c r="AE13" s="174"/>
      <c r="AF13" s="174"/>
      <c r="AG13" s="883"/>
      <c r="AH13" s="174"/>
      <c r="AI13" s="492"/>
      <c r="AJ13" s="905"/>
      <c r="AK13" s="919"/>
      <c r="AL13" s="174"/>
      <c r="AM13" s="174"/>
      <c r="AN13" s="174"/>
      <c r="AO13" s="928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/>
      <c r="CA13" s="174"/>
      <c r="CB13" s="174"/>
      <c r="CC13" s="174">
        <v>1</v>
      </c>
      <c r="CD13" s="174"/>
      <c r="CE13" s="174"/>
      <c r="CF13" s="174">
        <f t="shared" si="0"/>
        <v>1</v>
      </c>
      <c r="CG13" s="174">
        <f t="shared" si="3"/>
        <v>0</v>
      </c>
      <c r="CH13" s="174"/>
      <c r="CI13" s="174"/>
      <c r="CJ13" s="174"/>
      <c r="CK13" s="174"/>
      <c r="CL13" s="174"/>
      <c r="CM13" s="174"/>
      <c r="CN13" s="174"/>
      <c r="CO13" s="174"/>
      <c r="CP13" s="174"/>
      <c r="CQ13" s="174">
        <v>1</v>
      </c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/>
      <c r="DJ13" s="174"/>
      <c r="DK13" s="174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>
      <c r="A14" s="54"/>
      <c r="B14" s="55"/>
      <c r="C14" s="490" t="s">
        <v>3045</v>
      </c>
      <c r="D14" s="710">
        <v>40</v>
      </c>
      <c r="E14" s="62">
        <f t="shared" si="1"/>
        <v>40</v>
      </c>
      <c r="F14" s="62"/>
      <c r="G14" s="62"/>
      <c r="H14" s="62"/>
      <c r="I14" s="62"/>
      <c r="J14" s="62"/>
      <c r="K14" s="62"/>
      <c r="L14" s="62">
        <f t="shared" si="2"/>
        <v>40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883"/>
      <c r="AH14" s="174"/>
      <c r="AI14" s="492"/>
      <c r="AJ14" s="905"/>
      <c r="AK14" s="919"/>
      <c r="AL14" s="174"/>
      <c r="AM14" s="174"/>
      <c r="AN14" s="174"/>
      <c r="AO14" s="928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/>
      <c r="CY14" s="174"/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>
      <c r="A15" s="54"/>
      <c r="B15" s="55"/>
      <c r="C15" s="490" t="s">
        <v>3046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173" t="s">
        <v>1631</v>
      </c>
      <c r="S15" s="174"/>
      <c r="T15" s="174"/>
      <c r="U15" s="174"/>
      <c r="V15" s="174">
        <v>1</v>
      </c>
      <c r="W15" s="174"/>
      <c r="X15" s="174"/>
      <c r="Y15" s="174"/>
      <c r="Z15" s="174"/>
      <c r="AA15" s="174"/>
      <c r="AB15" s="174"/>
      <c r="AC15" s="174"/>
      <c r="AD15" s="174">
        <v>1</v>
      </c>
      <c r="AE15" s="174"/>
      <c r="AF15" s="174"/>
      <c r="AG15" s="883"/>
      <c r="AH15" s="174"/>
      <c r="AI15" s="492"/>
      <c r="AJ15" s="905"/>
      <c r="AK15" s="919"/>
      <c r="AL15" s="174"/>
      <c r="AM15" s="174"/>
      <c r="AN15" s="174"/>
      <c r="AO15" s="928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>
        <v>1</v>
      </c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>
        <v>1</v>
      </c>
      <c r="CD15" s="174"/>
      <c r="CE15" s="174"/>
      <c r="CF15" s="174">
        <f t="shared" si="0"/>
        <v>1</v>
      </c>
      <c r="CG15" s="174">
        <f t="shared" si="3"/>
        <v>0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>
        <v>1</v>
      </c>
      <c r="CR15" s="174"/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>
      <c r="A16" s="54"/>
      <c r="B16" s="55"/>
      <c r="C16" s="490" t="s">
        <v>3047</v>
      </c>
      <c r="D16" s="711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190"/>
      <c r="N16" s="190"/>
      <c r="O16" s="190"/>
      <c r="P16" s="190"/>
      <c r="Q16" s="190"/>
      <c r="R16" s="561" t="s">
        <v>2989</v>
      </c>
      <c r="S16" s="174"/>
      <c r="T16" s="174"/>
      <c r="U16" s="174"/>
      <c r="V16" s="174">
        <v>2</v>
      </c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883"/>
      <c r="AH16" s="174"/>
      <c r="AI16" s="492"/>
      <c r="AJ16" s="905">
        <v>1</v>
      </c>
      <c r="AK16" s="919"/>
      <c r="AL16" s="174"/>
      <c r="AM16" s="174"/>
      <c r="AN16" s="174"/>
      <c r="AO16" s="928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>
        <v>1</v>
      </c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>
        <v>1</v>
      </c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>
        <v>2</v>
      </c>
      <c r="CP16" s="174"/>
      <c r="CQ16" s="174"/>
      <c r="CR16" s="174"/>
      <c r="CS16" s="174">
        <v>2</v>
      </c>
      <c r="CT16" s="174"/>
      <c r="CU16" s="174"/>
      <c r="CV16" s="174"/>
      <c r="CW16" s="174"/>
      <c r="CX16" s="174">
        <v>1</v>
      </c>
      <c r="CY16" s="174">
        <v>1</v>
      </c>
      <c r="CZ16" s="174">
        <v>1</v>
      </c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>
        <v>1</v>
      </c>
      <c r="DL16" s="62">
        <v>1</v>
      </c>
      <c r="DM16" s="62"/>
      <c r="DN16" s="62"/>
      <c r="DO16" s="62"/>
      <c r="DP16" s="62"/>
      <c r="DQ16" s="62"/>
      <c r="DR16" s="62"/>
      <c r="DS16" s="62">
        <v>0.5</v>
      </c>
      <c r="DT16" s="62">
        <v>1.5</v>
      </c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>
      <c r="A17" s="54"/>
      <c r="B17" s="55"/>
      <c r="C17" s="490" t="s">
        <v>3048</v>
      </c>
      <c r="D17" s="62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883"/>
      <c r="AH17" s="174"/>
      <c r="AI17" s="492"/>
      <c r="AJ17" s="905"/>
      <c r="AK17" s="919"/>
      <c r="AL17" s="174"/>
      <c r="AM17" s="174"/>
      <c r="AN17" s="174"/>
      <c r="AO17" s="928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>
      <c r="A18" s="54"/>
      <c r="B18" s="55"/>
      <c r="C18" s="490" t="s">
        <v>3049</v>
      </c>
      <c r="D18" s="62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1903</v>
      </c>
      <c r="S18" s="174"/>
      <c r="T18" s="174"/>
      <c r="U18" s="174"/>
      <c r="V18" s="174">
        <v>2</v>
      </c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883"/>
      <c r="AH18" s="174"/>
      <c r="AI18" s="492"/>
      <c r="AJ18" s="905">
        <v>1</v>
      </c>
      <c r="AK18" s="919"/>
      <c r="AL18" s="174"/>
      <c r="AM18" s="174"/>
      <c r="AN18" s="174"/>
      <c r="AO18" s="928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/>
      <c r="CD18" s="174">
        <v>1</v>
      </c>
      <c r="CE18" s="174"/>
      <c r="CF18" s="174">
        <f t="shared" si="0"/>
        <v>0</v>
      </c>
      <c r="CG18" s="174">
        <f t="shared" si="3"/>
        <v>2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>
        <v>1</v>
      </c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>
      <c r="A19" s="54"/>
      <c r="B19" s="55"/>
      <c r="C19" s="490" t="s">
        <v>3020</v>
      </c>
      <c r="D19" s="62">
        <v>35</v>
      </c>
      <c r="E19" s="62">
        <f t="shared" si="1"/>
        <v>35</v>
      </c>
      <c r="F19" s="62"/>
      <c r="G19" s="62"/>
      <c r="H19" s="62"/>
      <c r="I19" s="62"/>
      <c r="J19" s="62"/>
      <c r="K19" s="62"/>
      <c r="L19" s="62">
        <f t="shared" si="2"/>
        <v>35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883"/>
      <c r="AH19" s="174"/>
      <c r="AI19" s="492"/>
      <c r="AJ19" s="905"/>
      <c r="AK19" s="919"/>
      <c r="AL19" s="174"/>
      <c r="AM19" s="174"/>
      <c r="AN19" s="174"/>
      <c r="AO19" s="928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>
      <c r="A20" s="54"/>
      <c r="B20" s="55"/>
      <c r="C20" s="490" t="s">
        <v>3050</v>
      </c>
      <c r="D20" s="62">
        <v>33</v>
      </c>
      <c r="E20" s="62">
        <f t="shared" si="1"/>
        <v>33</v>
      </c>
      <c r="F20" s="62"/>
      <c r="G20" s="62"/>
      <c r="H20" s="62"/>
      <c r="I20" s="62"/>
      <c r="J20" s="62"/>
      <c r="K20" s="62"/>
      <c r="L20" s="62">
        <f t="shared" si="2"/>
        <v>33</v>
      </c>
      <c r="M20" s="62"/>
      <c r="N20" s="62"/>
      <c r="O20" s="62"/>
      <c r="P20" s="62"/>
      <c r="Q20" s="62"/>
      <c r="R20" s="173" t="s">
        <v>1903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883"/>
      <c r="AH20" s="174"/>
      <c r="AI20" s="492"/>
      <c r="AJ20" s="905">
        <v>1</v>
      </c>
      <c r="AK20" s="919"/>
      <c r="AL20" s="174"/>
      <c r="AM20" s="174"/>
      <c r="AN20" s="174"/>
      <c r="AO20" s="928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/>
      <c r="CA20" s="174"/>
      <c r="CB20" s="174"/>
      <c r="CC20" s="174"/>
      <c r="CD20" s="174">
        <v>1</v>
      </c>
      <c r="CE20" s="174"/>
      <c r="CF20" s="174">
        <f t="shared" si="0"/>
        <v>0</v>
      </c>
      <c r="CG20" s="174">
        <f t="shared" si="3"/>
        <v>2</v>
      </c>
      <c r="CH20" s="174"/>
      <c r="CI20" s="174"/>
      <c r="CJ20" s="174"/>
      <c r="CK20" s="174"/>
      <c r="CL20" s="174"/>
      <c r="CM20" s="174"/>
      <c r="CN20" s="174"/>
      <c r="CO20" s="174"/>
      <c r="CP20" s="174"/>
      <c r="CQ20" s="174"/>
      <c r="CR20" s="174">
        <v>1</v>
      </c>
      <c r="CS20" s="174"/>
      <c r="CT20" s="174"/>
      <c r="CU20" s="174"/>
      <c r="CV20" s="174"/>
      <c r="CW20" s="174"/>
      <c r="CX20" s="174"/>
      <c r="CY20" s="174"/>
      <c r="CZ20" s="174"/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>
      <c r="A21" s="54"/>
      <c r="B21" s="55"/>
      <c r="C21" s="490" t="s">
        <v>3081</v>
      </c>
      <c r="D21" s="62">
        <v>35</v>
      </c>
      <c r="E21" s="62">
        <f t="shared" si="1"/>
        <v>35</v>
      </c>
      <c r="F21" s="62"/>
      <c r="G21" s="62"/>
      <c r="H21" s="62"/>
      <c r="I21" s="62"/>
      <c r="J21" s="62"/>
      <c r="K21" s="62"/>
      <c r="L21" s="62">
        <f t="shared" si="2"/>
        <v>35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883"/>
      <c r="AH21" s="174"/>
      <c r="AI21" s="492"/>
      <c r="AJ21" s="905"/>
      <c r="AK21" s="919"/>
      <c r="AL21" s="174"/>
      <c r="AM21" s="174"/>
      <c r="AN21" s="174"/>
      <c r="AO21" s="928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>
        <v>1</v>
      </c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>
      <c r="A22" s="54"/>
      <c r="B22" s="55"/>
      <c r="C22" s="490" t="s">
        <v>3022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1631</v>
      </c>
      <c r="S22" s="174"/>
      <c r="T22" s="174"/>
      <c r="U22" s="174"/>
      <c r="V22" s="174">
        <v>1</v>
      </c>
      <c r="W22" s="174"/>
      <c r="X22" s="174"/>
      <c r="Y22" s="174"/>
      <c r="Z22" s="174"/>
      <c r="AA22" s="174"/>
      <c r="AB22" s="174"/>
      <c r="AC22" s="174"/>
      <c r="AD22" s="174">
        <v>1</v>
      </c>
      <c r="AE22" s="174"/>
      <c r="AF22" s="174"/>
      <c r="AG22" s="883"/>
      <c r="AH22" s="174"/>
      <c r="AI22" s="492"/>
      <c r="AJ22" s="905"/>
      <c r="AK22" s="919"/>
      <c r="AL22" s="174"/>
      <c r="AM22" s="174"/>
      <c r="AN22" s="174"/>
      <c r="AO22" s="928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>
        <v>1</v>
      </c>
      <c r="CD22" s="174"/>
      <c r="CE22" s="174"/>
      <c r="CF22" s="174">
        <f t="shared" si="0"/>
        <v>1</v>
      </c>
      <c r="CG22" s="174">
        <f t="shared" si="3"/>
        <v>0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>
        <v>1</v>
      </c>
      <c r="CR22" s="174"/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>
      <c r="A23" s="54"/>
      <c r="B23" s="55"/>
      <c r="C23" s="490" t="s">
        <v>3027</v>
      </c>
      <c r="D23" s="62">
        <v>40</v>
      </c>
      <c r="E23" s="62">
        <f t="shared" si="1"/>
        <v>40</v>
      </c>
      <c r="F23" s="62"/>
      <c r="G23" s="62"/>
      <c r="H23" s="62"/>
      <c r="I23" s="62"/>
      <c r="J23" s="62"/>
      <c r="K23" s="62"/>
      <c r="L23" s="62">
        <f t="shared" si="2"/>
        <v>40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883"/>
      <c r="AH23" s="174"/>
      <c r="AI23" s="492"/>
      <c r="AJ23" s="905"/>
      <c r="AK23" s="919"/>
      <c r="AL23" s="174"/>
      <c r="AM23" s="174"/>
      <c r="AN23" s="174"/>
      <c r="AO23" s="928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>
      <c r="A24" s="54"/>
      <c r="B24" s="55"/>
      <c r="C24" s="490" t="s">
        <v>3029</v>
      </c>
      <c r="D24" s="62">
        <v>40</v>
      </c>
      <c r="E24" s="62">
        <f t="shared" si="1"/>
        <v>40</v>
      </c>
      <c r="F24" s="62"/>
      <c r="G24" s="62"/>
      <c r="H24" s="62"/>
      <c r="I24" s="62"/>
      <c r="J24" s="62"/>
      <c r="K24" s="62"/>
      <c r="L24" s="62">
        <f t="shared" si="2"/>
        <v>40</v>
      </c>
      <c r="M24" s="62"/>
      <c r="N24" s="62"/>
      <c r="O24" s="62"/>
      <c r="P24" s="62"/>
      <c r="Q24" s="62"/>
      <c r="R24" s="173" t="s">
        <v>2990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883"/>
      <c r="AH24" s="174"/>
      <c r="AI24" s="492"/>
      <c r="AJ24" s="905">
        <v>1</v>
      </c>
      <c r="AK24" s="919"/>
      <c r="AL24" s="174"/>
      <c r="AM24" s="174"/>
      <c r="AN24" s="174"/>
      <c r="AO24" s="928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/>
      <c r="CE24" s="174"/>
      <c r="CF24" s="174">
        <f>CC24</f>
        <v>0</v>
      </c>
      <c r="CG24" s="174">
        <f t="shared" si="3"/>
        <v>0</v>
      </c>
      <c r="CH24" s="174"/>
      <c r="CI24" s="174"/>
      <c r="CJ24" s="174"/>
      <c r="CK24" s="174"/>
      <c r="CL24" s="174"/>
      <c r="CM24" s="174"/>
      <c r="CN24" s="174"/>
      <c r="CO24" s="174">
        <v>1</v>
      </c>
      <c r="CP24" s="174"/>
      <c r="CQ24" s="174"/>
      <c r="CR24" s="174"/>
      <c r="CS24" s="174">
        <v>1</v>
      </c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>
      <c r="A25" s="54"/>
      <c r="B25" s="55"/>
      <c r="C25" s="490"/>
      <c r="D25" s="62"/>
      <c r="E25" s="62">
        <f t="shared" si="1"/>
        <v>0</v>
      </c>
      <c r="F25" s="62"/>
      <c r="G25" s="62"/>
      <c r="H25" s="62"/>
      <c r="I25" s="62"/>
      <c r="J25" s="62"/>
      <c r="K25" s="62"/>
      <c r="L25" s="62">
        <f t="shared" si="2"/>
        <v>0</v>
      </c>
      <c r="M25" s="62"/>
      <c r="N25" s="62"/>
      <c r="O25" s="62"/>
      <c r="P25" s="62"/>
      <c r="Q25" s="62"/>
      <c r="R25" s="173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883"/>
      <c r="AH25" s="174"/>
      <c r="AI25" s="492"/>
      <c r="AJ25" s="905"/>
      <c r="AK25" s="919"/>
      <c r="AL25" s="174"/>
      <c r="AM25" s="174"/>
      <c r="AN25" s="174"/>
      <c r="AO25" s="928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/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>
      <c r="A26" s="487">
        <f>MATCH(C26,$C$5:$C$361,0)</f>
        <v>22</v>
      </c>
      <c r="C26" s="14" t="s">
        <v>1428</v>
      </c>
      <c r="D26" s="14">
        <f t="shared" ref="D26:Q26" si="4">SUM(D8:D25)</f>
        <v>630</v>
      </c>
      <c r="E26" s="14">
        <f t="shared" si="4"/>
        <v>630</v>
      </c>
      <c r="F26" s="14">
        <f t="shared" si="4"/>
        <v>0</v>
      </c>
      <c r="G26" s="14">
        <f t="shared" si="4"/>
        <v>0</v>
      </c>
      <c r="H26" s="14">
        <f t="shared" si="4"/>
        <v>0</v>
      </c>
      <c r="I26" s="14">
        <f t="shared" si="4"/>
        <v>0</v>
      </c>
      <c r="J26" s="14">
        <f t="shared" si="4"/>
        <v>0</v>
      </c>
      <c r="K26" s="14">
        <f t="shared" si="4"/>
        <v>0</v>
      </c>
      <c r="L26" s="14">
        <f t="shared" si="4"/>
        <v>630</v>
      </c>
      <c r="M26" s="14">
        <f t="shared" si="4"/>
        <v>0</v>
      </c>
      <c r="N26" s="14">
        <f t="shared" si="4"/>
        <v>0</v>
      </c>
      <c r="O26" s="14">
        <f t="shared" si="4"/>
        <v>0</v>
      </c>
      <c r="P26" s="14">
        <f t="shared" si="4"/>
        <v>0</v>
      </c>
      <c r="Q26" s="14">
        <f t="shared" si="4"/>
        <v>0</v>
      </c>
      <c r="R26" s="14"/>
      <c r="S26" s="175">
        <f t="shared" ref="S26:AX26" si="5">SUM(S8:S25)</f>
        <v>0</v>
      </c>
      <c r="T26" s="175">
        <f t="shared" si="5"/>
        <v>0</v>
      </c>
      <c r="U26" s="175">
        <f t="shared" si="5"/>
        <v>0</v>
      </c>
      <c r="V26" s="175">
        <f t="shared" si="5"/>
        <v>22</v>
      </c>
      <c r="W26" s="175">
        <f t="shared" si="5"/>
        <v>0</v>
      </c>
      <c r="X26" s="175">
        <f t="shared" si="5"/>
        <v>0</v>
      </c>
      <c r="Y26" s="175">
        <f t="shared" si="5"/>
        <v>0</v>
      </c>
      <c r="Z26" s="175">
        <f t="shared" si="5"/>
        <v>0</v>
      </c>
      <c r="AA26" s="175">
        <f t="shared" si="5"/>
        <v>0</v>
      </c>
      <c r="AB26" s="175">
        <f t="shared" si="5"/>
        <v>0</v>
      </c>
      <c r="AC26" s="175">
        <f t="shared" si="5"/>
        <v>0</v>
      </c>
      <c r="AD26" s="175">
        <f t="shared" si="5"/>
        <v>10</v>
      </c>
      <c r="AE26" s="175">
        <f t="shared" si="5"/>
        <v>0</v>
      </c>
      <c r="AF26" s="175">
        <f t="shared" si="5"/>
        <v>0</v>
      </c>
      <c r="AG26" s="884">
        <f t="shared" si="5"/>
        <v>0</v>
      </c>
      <c r="AH26" s="175">
        <f t="shared" si="5"/>
        <v>0</v>
      </c>
      <c r="AI26" s="178">
        <f t="shared" si="5"/>
        <v>0</v>
      </c>
      <c r="AJ26" s="906">
        <f t="shared" si="5"/>
        <v>6</v>
      </c>
      <c r="AK26" s="920">
        <f t="shared" si="5"/>
        <v>0</v>
      </c>
      <c r="AL26" s="175">
        <f t="shared" si="5"/>
        <v>0</v>
      </c>
      <c r="AM26" s="175">
        <f t="shared" si="5"/>
        <v>0</v>
      </c>
      <c r="AN26" s="175">
        <f t="shared" si="5"/>
        <v>0</v>
      </c>
      <c r="AO26" s="929">
        <f t="shared" si="5"/>
        <v>0</v>
      </c>
      <c r="AP26" s="175">
        <f t="shared" si="5"/>
        <v>0</v>
      </c>
      <c r="AQ26" s="175">
        <f t="shared" si="5"/>
        <v>0</v>
      </c>
      <c r="AR26" s="175">
        <f t="shared" si="5"/>
        <v>0</v>
      </c>
      <c r="AS26" s="175">
        <f t="shared" si="5"/>
        <v>0</v>
      </c>
      <c r="AT26" s="175">
        <f t="shared" si="5"/>
        <v>0</v>
      </c>
      <c r="AU26" s="175">
        <f t="shared" si="5"/>
        <v>0</v>
      </c>
      <c r="AV26" s="175">
        <f t="shared" si="5"/>
        <v>0</v>
      </c>
      <c r="AW26" s="175">
        <f t="shared" si="5"/>
        <v>0</v>
      </c>
      <c r="AX26" s="175">
        <f t="shared" si="5"/>
        <v>0</v>
      </c>
      <c r="AY26" s="175">
        <f t="shared" ref="AY26:CD26" si="6">SUM(AY8:AY25)</f>
        <v>0</v>
      </c>
      <c r="AZ26" s="175">
        <f t="shared" si="6"/>
        <v>0</v>
      </c>
      <c r="BA26" s="175">
        <f t="shared" si="6"/>
        <v>0</v>
      </c>
      <c r="BB26" s="175">
        <f t="shared" si="6"/>
        <v>0</v>
      </c>
      <c r="BC26" s="175">
        <f t="shared" si="6"/>
        <v>0</v>
      </c>
      <c r="BD26" s="175">
        <f t="shared" si="6"/>
        <v>0</v>
      </c>
      <c r="BE26" s="175">
        <f t="shared" si="6"/>
        <v>0</v>
      </c>
      <c r="BF26" s="175">
        <f t="shared" si="6"/>
        <v>3</v>
      </c>
      <c r="BG26" s="175">
        <f t="shared" si="6"/>
        <v>0</v>
      </c>
      <c r="BH26" s="175">
        <f t="shared" si="6"/>
        <v>0</v>
      </c>
      <c r="BI26" s="175">
        <f t="shared" si="6"/>
        <v>0</v>
      </c>
      <c r="BJ26" s="175">
        <f t="shared" si="6"/>
        <v>1</v>
      </c>
      <c r="BK26" s="175">
        <f t="shared" si="6"/>
        <v>0</v>
      </c>
      <c r="BL26" s="175">
        <f t="shared" si="6"/>
        <v>0</v>
      </c>
      <c r="BM26" s="175">
        <f t="shared" si="6"/>
        <v>0</v>
      </c>
      <c r="BN26" s="175">
        <f t="shared" si="6"/>
        <v>0</v>
      </c>
      <c r="BO26" s="175">
        <f t="shared" si="6"/>
        <v>0</v>
      </c>
      <c r="BP26" s="175">
        <f t="shared" si="6"/>
        <v>0</v>
      </c>
      <c r="BQ26" s="175">
        <f t="shared" si="6"/>
        <v>0</v>
      </c>
      <c r="BR26" s="175">
        <f t="shared" si="6"/>
        <v>0</v>
      </c>
      <c r="BS26" s="175">
        <f t="shared" si="6"/>
        <v>0</v>
      </c>
      <c r="BT26" s="175">
        <f t="shared" si="6"/>
        <v>0</v>
      </c>
      <c r="BU26" s="175">
        <f t="shared" si="6"/>
        <v>0</v>
      </c>
      <c r="BV26" s="175">
        <f t="shared" si="6"/>
        <v>0</v>
      </c>
      <c r="BW26" s="175">
        <f t="shared" si="6"/>
        <v>0</v>
      </c>
      <c r="BX26" s="175">
        <f t="shared" si="6"/>
        <v>0</v>
      </c>
      <c r="BY26" s="175">
        <f t="shared" si="6"/>
        <v>0</v>
      </c>
      <c r="BZ26" s="175">
        <f t="shared" si="6"/>
        <v>2</v>
      </c>
      <c r="CA26" s="175">
        <f t="shared" si="6"/>
        <v>0</v>
      </c>
      <c r="CB26" s="175">
        <f t="shared" si="6"/>
        <v>0</v>
      </c>
      <c r="CC26" s="175">
        <f t="shared" si="6"/>
        <v>12</v>
      </c>
      <c r="CD26" s="175">
        <f t="shared" si="6"/>
        <v>3</v>
      </c>
      <c r="CE26" s="175">
        <f t="shared" ref="CE26:DJ26" si="7">SUM(CE8:CE25)</f>
        <v>0</v>
      </c>
      <c r="CF26" s="175">
        <f t="shared" si="7"/>
        <v>12</v>
      </c>
      <c r="CG26" s="175">
        <f t="shared" si="7"/>
        <v>6</v>
      </c>
      <c r="CH26" s="175">
        <f t="shared" si="7"/>
        <v>0</v>
      </c>
      <c r="CI26" s="175">
        <f t="shared" si="7"/>
        <v>0</v>
      </c>
      <c r="CJ26" s="175">
        <f t="shared" si="7"/>
        <v>0</v>
      </c>
      <c r="CK26" s="175">
        <f t="shared" si="7"/>
        <v>0</v>
      </c>
      <c r="CL26" s="175">
        <f t="shared" si="7"/>
        <v>0</v>
      </c>
      <c r="CM26" s="175">
        <f t="shared" si="7"/>
        <v>0</v>
      </c>
      <c r="CN26" s="175">
        <f t="shared" si="7"/>
        <v>0</v>
      </c>
      <c r="CO26" s="175">
        <f t="shared" si="7"/>
        <v>6</v>
      </c>
      <c r="CP26" s="175">
        <f t="shared" si="7"/>
        <v>0</v>
      </c>
      <c r="CQ26" s="175">
        <f t="shared" si="7"/>
        <v>10</v>
      </c>
      <c r="CR26" s="175">
        <f t="shared" si="7"/>
        <v>3</v>
      </c>
      <c r="CS26" s="175">
        <f t="shared" si="7"/>
        <v>6</v>
      </c>
      <c r="CT26" s="175">
        <f t="shared" si="7"/>
        <v>0</v>
      </c>
      <c r="CU26" s="175">
        <f t="shared" si="7"/>
        <v>0</v>
      </c>
      <c r="CV26" s="175">
        <f t="shared" si="7"/>
        <v>0</v>
      </c>
      <c r="CW26" s="175">
        <f t="shared" si="7"/>
        <v>0</v>
      </c>
      <c r="CX26" s="175">
        <f t="shared" si="7"/>
        <v>2</v>
      </c>
      <c r="CY26" s="175">
        <f t="shared" si="7"/>
        <v>2</v>
      </c>
      <c r="CZ26" s="175">
        <f t="shared" si="7"/>
        <v>1</v>
      </c>
      <c r="DA26" s="175">
        <f t="shared" si="7"/>
        <v>0</v>
      </c>
      <c r="DB26" s="175">
        <f t="shared" si="7"/>
        <v>2</v>
      </c>
      <c r="DC26" s="175">
        <f t="shared" si="7"/>
        <v>0</v>
      </c>
      <c r="DD26" s="175">
        <f t="shared" si="7"/>
        <v>0</v>
      </c>
      <c r="DE26" s="175">
        <f t="shared" si="7"/>
        <v>0</v>
      </c>
      <c r="DF26" s="175">
        <f t="shared" si="7"/>
        <v>0</v>
      </c>
      <c r="DG26" s="175">
        <f t="shared" si="7"/>
        <v>0</v>
      </c>
      <c r="DH26" s="175">
        <f t="shared" si="7"/>
        <v>0</v>
      </c>
      <c r="DI26" s="175">
        <f t="shared" si="7"/>
        <v>1</v>
      </c>
      <c r="DJ26" s="175">
        <f t="shared" si="7"/>
        <v>0</v>
      </c>
      <c r="DK26" s="175">
        <f t="shared" ref="DK26:ED26" si="8">SUM(DK8:DK25)</f>
        <v>1</v>
      </c>
      <c r="DL26" s="14">
        <f t="shared" si="8"/>
        <v>2.5</v>
      </c>
      <c r="DM26" s="14">
        <f t="shared" si="8"/>
        <v>0</v>
      </c>
      <c r="DN26" s="14">
        <f t="shared" si="8"/>
        <v>0</v>
      </c>
      <c r="DO26" s="14">
        <f t="shared" si="8"/>
        <v>0</v>
      </c>
      <c r="DP26" s="14">
        <f t="shared" si="8"/>
        <v>0</v>
      </c>
      <c r="DQ26" s="14">
        <f t="shared" si="8"/>
        <v>0</v>
      </c>
      <c r="DR26" s="14">
        <f t="shared" si="8"/>
        <v>0</v>
      </c>
      <c r="DS26" s="14">
        <f t="shared" si="8"/>
        <v>1.5</v>
      </c>
      <c r="DT26" s="14">
        <f t="shared" si="8"/>
        <v>3.5</v>
      </c>
      <c r="DU26" s="14">
        <f t="shared" si="8"/>
        <v>0</v>
      </c>
      <c r="DV26" s="14">
        <f t="shared" si="8"/>
        <v>0</v>
      </c>
      <c r="DW26" s="14">
        <f t="shared" si="8"/>
        <v>0</v>
      </c>
      <c r="DX26" s="14">
        <f t="shared" si="8"/>
        <v>0</v>
      </c>
      <c r="DY26" s="14">
        <f t="shared" si="8"/>
        <v>0</v>
      </c>
      <c r="DZ26" s="14">
        <f t="shared" si="8"/>
        <v>0</v>
      </c>
      <c r="EA26" s="14">
        <f t="shared" si="8"/>
        <v>0</v>
      </c>
      <c r="EB26" s="14">
        <f t="shared" si="8"/>
        <v>0</v>
      </c>
      <c r="EC26" s="14">
        <f t="shared" si="8"/>
        <v>0</v>
      </c>
      <c r="ED26" s="14">
        <f t="shared" si="8"/>
        <v>0</v>
      </c>
      <c r="EE26" s="508"/>
      <c r="EF26" s="14">
        <f t="shared" ref="EF26:FE26" si="9">SUM(EF8:EF25)</f>
        <v>0</v>
      </c>
      <c r="EG26" s="14">
        <f t="shared" si="9"/>
        <v>0</v>
      </c>
      <c r="EH26" s="14">
        <f t="shared" si="9"/>
        <v>0</v>
      </c>
      <c r="EI26" s="14">
        <f t="shared" si="9"/>
        <v>0</v>
      </c>
      <c r="EJ26" s="14">
        <f t="shared" si="9"/>
        <v>0</v>
      </c>
      <c r="EK26" s="14">
        <f t="shared" si="9"/>
        <v>0</v>
      </c>
      <c r="EL26" s="14">
        <f t="shared" si="9"/>
        <v>0</v>
      </c>
      <c r="EM26" s="14">
        <f t="shared" si="9"/>
        <v>0</v>
      </c>
      <c r="EN26" s="14">
        <f t="shared" si="9"/>
        <v>0</v>
      </c>
      <c r="EO26" s="14">
        <f t="shared" si="9"/>
        <v>0</v>
      </c>
      <c r="EP26" s="14">
        <f t="shared" si="9"/>
        <v>0</v>
      </c>
      <c r="EQ26" s="14">
        <f t="shared" si="9"/>
        <v>0</v>
      </c>
      <c r="ER26" s="14">
        <f t="shared" si="9"/>
        <v>0</v>
      </c>
      <c r="ES26" s="14">
        <f t="shared" si="9"/>
        <v>0</v>
      </c>
      <c r="ET26" s="14">
        <f t="shared" si="9"/>
        <v>0</v>
      </c>
      <c r="EU26" s="14">
        <f t="shared" si="9"/>
        <v>0</v>
      </c>
      <c r="EV26" s="14">
        <f t="shared" si="9"/>
        <v>0</v>
      </c>
      <c r="EW26" s="14">
        <f t="shared" si="9"/>
        <v>0</v>
      </c>
      <c r="EX26" s="14">
        <f t="shared" si="9"/>
        <v>0</v>
      </c>
      <c r="EY26" s="14">
        <f t="shared" si="9"/>
        <v>0</v>
      </c>
      <c r="EZ26" s="14">
        <f t="shared" si="9"/>
        <v>0</v>
      </c>
      <c r="FA26" s="14">
        <f t="shared" si="9"/>
        <v>0</v>
      </c>
      <c r="FB26" s="14">
        <f t="shared" si="9"/>
        <v>0</v>
      </c>
      <c r="FC26" s="14">
        <f t="shared" si="9"/>
        <v>0</v>
      </c>
      <c r="FD26" s="14">
        <f t="shared" si="9"/>
        <v>0</v>
      </c>
      <c r="FE26" s="14">
        <f t="shared" si="9"/>
        <v>0</v>
      </c>
      <c r="FF26" s="14"/>
    </row>
    <row r="27" spans="1:162">
      <c r="A27" s="54"/>
      <c r="B27" s="55" t="s">
        <v>2580</v>
      </c>
      <c r="C27" s="11" t="s">
        <v>3593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885"/>
      <c r="AH27" s="176"/>
      <c r="AI27" s="897"/>
      <c r="AJ27" s="907"/>
      <c r="AK27" s="921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503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3"/>
    </row>
    <row r="28" spans="1:162" s="56" customFormat="1">
      <c r="A28" s="54"/>
      <c r="B28" s="55"/>
      <c r="C28" s="491" t="s">
        <v>2999</v>
      </c>
      <c r="D28" s="62"/>
      <c r="E28" s="62">
        <f t="shared" ref="E28:E51" si="10">D28</f>
        <v>0</v>
      </c>
      <c r="F28" s="62"/>
      <c r="G28" s="62"/>
      <c r="H28" s="62"/>
      <c r="I28" s="62"/>
      <c r="J28" s="62"/>
      <c r="K28" s="62"/>
      <c r="L28" s="62">
        <f>D28</f>
        <v>0</v>
      </c>
      <c r="M28" s="62"/>
      <c r="N28" s="62"/>
      <c r="O28" s="62"/>
      <c r="P28" s="62"/>
      <c r="Q28" s="62"/>
      <c r="R28" s="173" t="s">
        <v>2989</v>
      </c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883"/>
      <c r="AH28" s="174"/>
      <c r="AI28" s="492"/>
      <c r="AJ28" s="905"/>
      <c r="AK28" s="919"/>
      <c r="AL28" s="174"/>
      <c r="AM28" s="174"/>
      <c r="AN28" s="174"/>
      <c r="AO28" s="928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>
        <v>1</v>
      </c>
      <c r="CD28" s="174"/>
      <c r="CE28" s="712"/>
      <c r="CF28" s="174">
        <f>CC28</f>
        <v>1</v>
      </c>
      <c r="CG28" s="174">
        <f>CD28*2</f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>
        <v>2</v>
      </c>
      <c r="DC28" s="174"/>
      <c r="DD28" s="174"/>
      <c r="DE28" s="174"/>
      <c r="DF28" s="174"/>
      <c r="DG28" s="174"/>
      <c r="DH28" s="174"/>
      <c r="DI28" s="174"/>
      <c r="DJ28" s="174"/>
      <c r="DK28" s="174"/>
      <c r="DL28" s="62">
        <v>0.5</v>
      </c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>
      <c r="A29" s="54"/>
      <c r="B29" s="55"/>
      <c r="C29" s="491" t="s">
        <v>3000</v>
      </c>
      <c r="D29" s="62">
        <v>35</v>
      </c>
      <c r="E29" s="62">
        <f t="shared" si="10"/>
        <v>35</v>
      </c>
      <c r="F29" s="62"/>
      <c r="G29" s="62"/>
      <c r="H29" s="62"/>
      <c r="I29" s="62"/>
      <c r="J29" s="62"/>
      <c r="K29" s="62"/>
      <c r="L29" s="62">
        <f t="shared" ref="L29:L51" si="11">D29</f>
        <v>35</v>
      </c>
      <c r="M29" s="62"/>
      <c r="N29" s="62"/>
      <c r="O29" s="62"/>
      <c r="P29" s="62"/>
      <c r="Q29" s="62"/>
      <c r="R29" s="173" t="s">
        <v>2989</v>
      </c>
      <c r="S29" s="174"/>
      <c r="T29" s="174"/>
      <c r="U29" s="174"/>
      <c r="V29" s="174">
        <v>2</v>
      </c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883"/>
      <c r="AH29" s="174"/>
      <c r="AI29" s="492"/>
      <c r="AJ29" s="905">
        <v>1</v>
      </c>
      <c r="AK29" s="919"/>
      <c r="AL29" s="174"/>
      <c r="AM29" s="174"/>
      <c r="AN29" s="174"/>
      <c r="AO29" s="928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>
        <v>1</v>
      </c>
      <c r="CA29" s="174"/>
      <c r="CB29" s="174"/>
      <c r="CC29" s="174"/>
      <c r="CD29" s="174"/>
      <c r="CE29" s="713"/>
      <c r="CF29" s="174">
        <f t="shared" ref="CF29:CF51" si="12">CC29</f>
        <v>0</v>
      </c>
      <c r="CG29" s="174">
        <f t="shared" ref="CG29:CG51" si="13">CD29*2</f>
        <v>0</v>
      </c>
      <c r="CH29" s="174"/>
      <c r="CI29" s="174"/>
      <c r="CJ29" s="174"/>
      <c r="CK29" s="174"/>
      <c r="CL29" s="174"/>
      <c r="CM29" s="174"/>
      <c r="CN29" s="174"/>
      <c r="CO29" s="174">
        <v>2</v>
      </c>
      <c r="CP29" s="174"/>
      <c r="CQ29" s="174"/>
      <c r="CR29" s="174"/>
      <c r="CS29" s="174">
        <v>2</v>
      </c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>
        <v>1</v>
      </c>
      <c r="DJ29" s="174"/>
      <c r="DK29" s="174"/>
      <c r="DL29" s="62">
        <v>1</v>
      </c>
      <c r="DM29" s="62"/>
      <c r="DN29" s="62"/>
      <c r="DO29" s="62"/>
      <c r="DP29" s="62"/>
      <c r="DQ29" s="62"/>
      <c r="DR29" s="62"/>
      <c r="DS29" s="62">
        <v>1</v>
      </c>
      <c r="DT29" s="62">
        <v>2</v>
      </c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 s="56" customFormat="1">
      <c r="A30" s="54"/>
      <c r="B30" s="55"/>
      <c r="C30" s="491" t="s">
        <v>3001</v>
      </c>
      <c r="D30" s="62">
        <v>35</v>
      </c>
      <c r="E30" s="62">
        <f t="shared" si="10"/>
        <v>35</v>
      </c>
      <c r="F30" s="62"/>
      <c r="G30" s="62"/>
      <c r="H30" s="62"/>
      <c r="I30" s="62"/>
      <c r="J30" s="62"/>
      <c r="K30" s="62"/>
      <c r="L30" s="62">
        <f t="shared" si="11"/>
        <v>35</v>
      </c>
      <c r="M30" s="62"/>
      <c r="N30" s="62"/>
      <c r="O30" s="62"/>
      <c r="P30" s="62"/>
      <c r="Q30" s="62"/>
      <c r="R30" s="173" t="s">
        <v>1631</v>
      </c>
      <c r="S30" s="174"/>
      <c r="T30" s="174"/>
      <c r="U30" s="174"/>
      <c r="V30" s="174">
        <v>1</v>
      </c>
      <c r="W30" s="174"/>
      <c r="X30" s="174"/>
      <c r="Y30" s="174"/>
      <c r="Z30" s="174"/>
      <c r="AA30" s="174"/>
      <c r="AB30" s="174"/>
      <c r="AC30" s="174"/>
      <c r="AD30" s="174">
        <v>1</v>
      </c>
      <c r="AE30" s="174"/>
      <c r="AF30" s="174"/>
      <c r="AG30" s="883"/>
      <c r="AH30" s="174"/>
      <c r="AI30" s="492"/>
      <c r="AJ30" s="905"/>
      <c r="AK30" s="919"/>
      <c r="AL30" s="174"/>
      <c r="AM30" s="174"/>
      <c r="AN30" s="174"/>
      <c r="AO30" s="928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/>
      <c r="BX30" s="174"/>
      <c r="BY30" s="174"/>
      <c r="BZ30" s="174"/>
      <c r="CA30" s="174"/>
      <c r="CB30" s="174"/>
      <c r="CC30" s="174">
        <v>1</v>
      </c>
      <c r="CD30" s="174"/>
      <c r="CE30" s="713"/>
      <c r="CF30" s="174">
        <f t="shared" si="12"/>
        <v>1</v>
      </c>
      <c r="CG30" s="174">
        <f t="shared" si="13"/>
        <v>0</v>
      </c>
      <c r="CH30" s="174"/>
      <c r="CI30" s="174"/>
      <c r="CJ30" s="174"/>
      <c r="CK30" s="174"/>
      <c r="CL30" s="174"/>
      <c r="CM30" s="174"/>
      <c r="CN30" s="174"/>
      <c r="CO30" s="174"/>
      <c r="CP30" s="174"/>
      <c r="CQ30" s="174">
        <v>1</v>
      </c>
      <c r="CR30" s="174"/>
      <c r="CS30" s="174"/>
      <c r="CT30" s="174"/>
      <c r="CU30" s="174"/>
      <c r="CV30" s="174"/>
      <c r="CW30" s="174"/>
      <c r="CX30" s="174">
        <v>1</v>
      </c>
      <c r="CY30" s="174">
        <v>1</v>
      </c>
      <c r="CZ30" s="174"/>
      <c r="DA30" s="174"/>
      <c r="DB30" s="174"/>
      <c r="DC30" s="174"/>
      <c r="DD30" s="174"/>
      <c r="DE30" s="174"/>
      <c r="DF30" s="174"/>
      <c r="DG30" s="174"/>
      <c r="DH30" s="174"/>
      <c r="DI30" s="174"/>
      <c r="DJ30" s="174"/>
      <c r="DK30" s="174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454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</row>
    <row r="31" spans="1:162" s="56" customFormat="1">
      <c r="A31" s="54"/>
      <c r="B31" s="55"/>
      <c r="C31" s="491" t="s">
        <v>3002</v>
      </c>
      <c r="D31" s="62">
        <v>30</v>
      </c>
      <c r="E31" s="62">
        <f t="shared" si="10"/>
        <v>30</v>
      </c>
      <c r="F31" s="62"/>
      <c r="G31" s="62"/>
      <c r="H31" s="62"/>
      <c r="I31" s="62"/>
      <c r="J31" s="62"/>
      <c r="K31" s="62"/>
      <c r="L31" s="62">
        <f t="shared" si="11"/>
        <v>30</v>
      </c>
      <c r="M31" s="62"/>
      <c r="N31" s="62"/>
      <c r="O31" s="62"/>
      <c r="P31" s="62"/>
      <c r="Q31" s="62"/>
      <c r="R31" s="173" t="s">
        <v>1631</v>
      </c>
      <c r="S31" s="174"/>
      <c r="T31" s="174"/>
      <c r="U31" s="174"/>
      <c r="V31" s="174">
        <v>1</v>
      </c>
      <c r="W31" s="174"/>
      <c r="X31" s="174"/>
      <c r="Y31" s="174"/>
      <c r="Z31" s="174"/>
      <c r="AA31" s="174"/>
      <c r="AB31" s="174"/>
      <c r="AC31" s="174"/>
      <c r="AD31" s="174">
        <v>1</v>
      </c>
      <c r="AE31" s="174"/>
      <c r="AF31" s="174"/>
      <c r="AG31" s="883"/>
      <c r="AH31" s="174"/>
      <c r="AI31" s="492"/>
      <c r="AJ31" s="905"/>
      <c r="AK31" s="919"/>
      <c r="AL31" s="174"/>
      <c r="AM31" s="174"/>
      <c r="AN31" s="174"/>
      <c r="AO31" s="928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>
        <v>1</v>
      </c>
      <c r="BG31" s="174"/>
      <c r="BH31" s="174"/>
      <c r="BI31" s="174"/>
      <c r="BJ31" s="174"/>
      <c r="BK31" s="174"/>
      <c r="BL31" s="174"/>
      <c r="BM31" s="174"/>
      <c r="BN31" s="174"/>
      <c r="BO31" s="174"/>
      <c r="BP31" s="174"/>
      <c r="BQ31" s="174"/>
      <c r="BR31" s="174"/>
      <c r="BS31" s="174"/>
      <c r="BT31" s="174"/>
      <c r="BU31" s="174"/>
      <c r="BV31" s="174"/>
      <c r="BW31" s="174"/>
      <c r="BX31" s="174"/>
      <c r="BY31" s="174"/>
      <c r="BZ31" s="174"/>
      <c r="CA31" s="174"/>
      <c r="CB31" s="174"/>
      <c r="CC31" s="174">
        <v>1</v>
      </c>
      <c r="CD31" s="174"/>
      <c r="CE31" s="713"/>
      <c r="CF31" s="174">
        <f t="shared" si="12"/>
        <v>1</v>
      </c>
      <c r="CG31" s="174">
        <f t="shared" si="13"/>
        <v>0</v>
      </c>
      <c r="CH31" s="174"/>
      <c r="CI31" s="174"/>
      <c r="CJ31" s="174"/>
      <c r="CK31" s="174"/>
      <c r="CL31" s="174"/>
      <c r="CM31" s="174"/>
      <c r="CN31" s="174"/>
      <c r="CO31" s="174"/>
      <c r="CP31" s="174"/>
      <c r="CQ31" s="174">
        <v>1</v>
      </c>
      <c r="CR31" s="174"/>
      <c r="CS31" s="174"/>
      <c r="CT31" s="174"/>
      <c r="CU31" s="174"/>
      <c r="CV31" s="174"/>
      <c r="CW31" s="174"/>
      <c r="CX31" s="174"/>
      <c r="CY31" s="174"/>
      <c r="CZ31" s="174"/>
      <c r="DA31" s="174"/>
      <c r="DB31" s="174"/>
      <c r="DC31" s="174"/>
      <c r="DD31" s="174"/>
      <c r="DE31" s="174"/>
      <c r="DF31" s="174"/>
      <c r="DG31" s="174"/>
      <c r="DH31" s="174"/>
      <c r="DI31" s="174"/>
      <c r="DJ31" s="174"/>
      <c r="DK31" s="174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454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</row>
    <row r="32" spans="1:162" s="56" customFormat="1">
      <c r="A32" s="54"/>
      <c r="B32" s="55"/>
      <c r="C32" s="491" t="s">
        <v>3003</v>
      </c>
      <c r="D32" s="62">
        <v>35</v>
      </c>
      <c r="E32" s="62">
        <f t="shared" si="10"/>
        <v>35</v>
      </c>
      <c r="F32" s="62"/>
      <c r="G32" s="62"/>
      <c r="H32" s="62"/>
      <c r="I32" s="62"/>
      <c r="J32" s="62"/>
      <c r="K32" s="62"/>
      <c r="L32" s="62">
        <f t="shared" si="11"/>
        <v>35</v>
      </c>
      <c r="M32" s="62"/>
      <c r="N32" s="62"/>
      <c r="O32" s="62"/>
      <c r="P32" s="62"/>
      <c r="Q32" s="62"/>
      <c r="R32" s="173" t="s">
        <v>1903</v>
      </c>
      <c r="S32" s="174"/>
      <c r="T32" s="174"/>
      <c r="U32" s="174"/>
      <c r="V32" s="174">
        <v>2</v>
      </c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883"/>
      <c r="AH32" s="174"/>
      <c r="AI32" s="492"/>
      <c r="AJ32" s="905">
        <v>1</v>
      </c>
      <c r="AK32" s="919"/>
      <c r="AL32" s="174"/>
      <c r="AM32" s="174"/>
      <c r="AN32" s="174"/>
      <c r="AO32" s="928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>
        <v>1</v>
      </c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>
        <v>1</v>
      </c>
      <c r="CA32" s="174"/>
      <c r="CB32" s="174"/>
      <c r="CC32" s="174"/>
      <c r="CD32" s="174">
        <v>1</v>
      </c>
      <c r="CE32" s="713"/>
      <c r="CF32" s="174">
        <f t="shared" si="12"/>
        <v>0</v>
      </c>
      <c r="CG32" s="174">
        <f t="shared" si="13"/>
        <v>2</v>
      </c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>
        <v>1</v>
      </c>
      <c r="CS32" s="174"/>
      <c r="CT32" s="174"/>
      <c r="CU32" s="174"/>
      <c r="CV32" s="174"/>
      <c r="CW32" s="174"/>
      <c r="CX32" s="174">
        <v>1</v>
      </c>
      <c r="CY32" s="174">
        <v>1</v>
      </c>
      <c r="CZ32" s="174">
        <v>1</v>
      </c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>
        <v>1</v>
      </c>
      <c r="DL32" s="62"/>
      <c r="DM32" s="62"/>
      <c r="DN32" s="62"/>
      <c r="DO32" s="62"/>
      <c r="DP32" s="62"/>
      <c r="DQ32" s="62"/>
      <c r="DR32" s="62"/>
      <c r="DS32" s="62"/>
      <c r="DT32" s="62">
        <v>1.5</v>
      </c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>
      <c r="A33" s="54"/>
      <c r="B33" s="55"/>
      <c r="C33" s="491" t="s">
        <v>3004</v>
      </c>
      <c r="D33" s="62">
        <v>40</v>
      </c>
      <c r="E33" s="62">
        <f t="shared" si="10"/>
        <v>40</v>
      </c>
      <c r="F33" s="62"/>
      <c r="G33" s="62"/>
      <c r="H33" s="62"/>
      <c r="I33" s="62"/>
      <c r="J33" s="62"/>
      <c r="K33" s="62"/>
      <c r="L33" s="62">
        <f t="shared" si="11"/>
        <v>40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883"/>
      <c r="AH33" s="174"/>
      <c r="AI33" s="492"/>
      <c r="AJ33" s="905">
        <v>1</v>
      </c>
      <c r="AK33" s="919"/>
      <c r="AL33" s="174"/>
      <c r="AM33" s="174"/>
      <c r="AN33" s="174"/>
      <c r="AO33" s="928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>
        <v>1</v>
      </c>
      <c r="CD33" s="174"/>
      <c r="CE33" s="713"/>
      <c r="CF33" s="174">
        <f t="shared" si="12"/>
        <v>1</v>
      </c>
      <c r="CG33" s="174">
        <f t="shared" si="13"/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>
      <c r="A34" s="54"/>
      <c r="B34" s="55"/>
      <c r="C34" s="491" t="s">
        <v>3038</v>
      </c>
      <c r="D34" s="62">
        <v>41</v>
      </c>
      <c r="E34" s="62">
        <f t="shared" si="10"/>
        <v>41</v>
      </c>
      <c r="F34" s="62"/>
      <c r="G34" s="62"/>
      <c r="H34" s="62"/>
      <c r="I34" s="62"/>
      <c r="J34" s="62"/>
      <c r="K34" s="62"/>
      <c r="L34" s="62">
        <f t="shared" si="11"/>
        <v>41</v>
      </c>
      <c r="M34" s="62"/>
      <c r="N34" s="62"/>
      <c r="O34" s="62"/>
      <c r="P34" s="62"/>
      <c r="Q34" s="62"/>
      <c r="R34" s="173" t="s">
        <v>2989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883"/>
      <c r="AH34" s="174"/>
      <c r="AI34" s="492"/>
      <c r="AJ34" s="905"/>
      <c r="AK34" s="919"/>
      <c r="AL34" s="174"/>
      <c r="AM34" s="174"/>
      <c r="AN34" s="174"/>
      <c r="AO34" s="928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>
        <v>2</v>
      </c>
      <c r="CP34" s="174"/>
      <c r="CQ34" s="174"/>
      <c r="CR34" s="174"/>
      <c r="CS34" s="174">
        <v>2</v>
      </c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>
      <c r="A35" s="54"/>
      <c r="B35" s="55"/>
      <c r="C35" s="491" t="s">
        <v>3039</v>
      </c>
      <c r="D35" s="62">
        <v>35</v>
      </c>
      <c r="E35" s="62">
        <f t="shared" si="10"/>
        <v>35</v>
      </c>
      <c r="F35" s="62"/>
      <c r="G35" s="62"/>
      <c r="H35" s="62"/>
      <c r="I35" s="62"/>
      <c r="J35" s="62"/>
      <c r="K35" s="62"/>
      <c r="L35" s="62">
        <f t="shared" si="11"/>
        <v>35</v>
      </c>
      <c r="M35" s="62"/>
      <c r="N35" s="62"/>
      <c r="O35" s="62"/>
      <c r="P35" s="62"/>
      <c r="Q35" s="62"/>
      <c r="R35" s="173" t="s">
        <v>1903</v>
      </c>
      <c r="S35" s="174"/>
      <c r="T35" s="174"/>
      <c r="U35" s="174"/>
      <c r="V35" s="174"/>
      <c r="W35" s="174"/>
      <c r="X35" s="174">
        <v>2</v>
      </c>
      <c r="Y35" s="174"/>
      <c r="Z35" s="174"/>
      <c r="AA35" s="174"/>
      <c r="AB35" s="174"/>
      <c r="AC35" s="174"/>
      <c r="AD35" s="174"/>
      <c r="AE35" s="174"/>
      <c r="AF35" s="174"/>
      <c r="AG35" s="883"/>
      <c r="AH35" s="174"/>
      <c r="AI35" s="492"/>
      <c r="AJ35" s="905"/>
      <c r="AK35" s="919"/>
      <c r="AL35" s="174"/>
      <c r="AM35" s="174"/>
      <c r="AN35" s="174"/>
      <c r="AO35" s="928">
        <v>1</v>
      </c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>
        <v>1</v>
      </c>
      <c r="CE35" s="713"/>
      <c r="CF35" s="174">
        <f t="shared" si="12"/>
        <v>0</v>
      </c>
      <c r="CG35" s="174">
        <f t="shared" si="13"/>
        <v>2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>
      <c r="A36" s="54"/>
      <c r="B36" s="55"/>
      <c r="C36" s="491" t="s">
        <v>3040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1631</v>
      </c>
      <c r="S36" s="174"/>
      <c r="T36" s="174"/>
      <c r="U36" s="174"/>
      <c r="V36" s="174"/>
      <c r="W36" s="174"/>
      <c r="X36" s="174">
        <v>1</v>
      </c>
      <c r="Y36" s="174"/>
      <c r="Z36" s="174"/>
      <c r="AA36" s="174"/>
      <c r="AB36" s="174"/>
      <c r="AC36" s="174"/>
      <c r="AD36" s="174"/>
      <c r="AE36" s="174"/>
      <c r="AF36" s="174"/>
      <c r="AG36" s="883"/>
      <c r="AH36" s="174"/>
      <c r="AI36" s="492"/>
      <c r="AJ36" s="905"/>
      <c r="AK36" s="919"/>
      <c r="AL36" s="174">
        <v>1</v>
      </c>
      <c r="AM36" s="174"/>
      <c r="AN36" s="174"/>
      <c r="AO36" s="928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>
        <v>1</v>
      </c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>
        <v>1</v>
      </c>
      <c r="CD36" s="174"/>
      <c r="CE36" s="713"/>
      <c r="CF36" s="174">
        <f t="shared" si="12"/>
        <v>1</v>
      </c>
      <c r="CG36" s="174">
        <f t="shared" si="13"/>
        <v>0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>
        <v>1</v>
      </c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>
      <c r="A37" s="54"/>
      <c r="B37" s="55"/>
      <c r="C37" s="491" t="s">
        <v>3041</v>
      </c>
      <c r="D37" s="62">
        <v>33</v>
      </c>
      <c r="E37" s="62">
        <f t="shared" si="10"/>
        <v>33</v>
      </c>
      <c r="F37" s="62"/>
      <c r="G37" s="62"/>
      <c r="H37" s="62"/>
      <c r="I37" s="62"/>
      <c r="J37" s="62"/>
      <c r="K37" s="62"/>
      <c r="L37" s="62">
        <f t="shared" si="11"/>
        <v>33</v>
      </c>
      <c r="M37" s="62"/>
      <c r="N37" s="62"/>
      <c r="O37" s="62"/>
      <c r="P37" s="62"/>
      <c r="Q37" s="62"/>
      <c r="R37" s="173" t="s">
        <v>1903</v>
      </c>
      <c r="S37" s="174"/>
      <c r="T37" s="174"/>
      <c r="U37" s="174"/>
      <c r="V37" s="174"/>
      <c r="W37" s="174"/>
      <c r="X37" s="174">
        <v>2</v>
      </c>
      <c r="Y37" s="174"/>
      <c r="Z37" s="174"/>
      <c r="AA37" s="174"/>
      <c r="AB37" s="174"/>
      <c r="AC37" s="174"/>
      <c r="AD37" s="174"/>
      <c r="AE37" s="174"/>
      <c r="AF37" s="174"/>
      <c r="AG37" s="883"/>
      <c r="AH37" s="174"/>
      <c r="AI37" s="492"/>
      <c r="AJ37" s="905"/>
      <c r="AK37" s="919"/>
      <c r="AL37" s="174"/>
      <c r="AM37" s="174"/>
      <c r="AN37" s="174"/>
      <c r="AO37" s="928">
        <v>1</v>
      </c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>
        <v>1</v>
      </c>
      <c r="CE37" s="713"/>
      <c r="CF37" s="174">
        <f t="shared" si="12"/>
        <v>0</v>
      </c>
      <c r="CG37" s="174">
        <f t="shared" si="13"/>
        <v>2</v>
      </c>
      <c r="CH37" s="174"/>
      <c r="CI37" s="174"/>
      <c r="CJ37" s="174"/>
      <c r="CK37" s="174"/>
      <c r="CL37" s="174"/>
      <c r="CM37" s="174"/>
      <c r="CN37" s="174"/>
      <c r="CO37" s="174"/>
      <c r="CP37" s="174"/>
      <c r="CQ37" s="174">
        <v>1</v>
      </c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>
      <c r="A38" s="54"/>
      <c r="B38" s="55"/>
      <c r="C38" s="491" t="s">
        <v>3042</v>
      </c>
      <c r="D38" s="62">
        <v>30.5</v>
      </c>
      <c r="E38" s="62">
        <f t="shared" si="10"/>
        <v>30.5</v>
      </c>
      <c r="F38" s="62"/>
      <c r="G38" s="62"/>
      <c r="H38" s="62"/>
      <c r="I38" s="62"/>
      <c r="J38" s="62"/>
      <c r="K38" s="62"/>
      <c r="L38" s="62">
        <f t="shared" si="11"/>
        <v>30.5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/>
      <c r="W38" s="174"/>
      <c r="X38" s="174">
        <v>2</v>
      </c>
      <c r="Y38" s="174"/>
      <c r="Z38" s="174"/>
      <c r="AA38" s="174"/>
      <c r="AB38" s="174"/>
      <c r="AC38" s="174"/>
      <c r="AD38" s="174"/>
      <c r="AE38" s="174"/>
      <c r="AF38" s="174"/>
      <c r="AG38" s="883"/>
      <c r="AH38" s="174"/>
      <c r="AI38" s="492"/>
      <c r="AJ38" s="905"/>
      <c r="AK38" s="919"/>
      <c r="AL38" s="174"/>
      <c r="AM38" s="174"/>
      <c r="AN38" s="174"/>
      <c r="AO38" s="928">
        <v>1</v>
      </c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>
        <v>1</v>
      </c>
      <c r="DM38" s="62"/>
      <c r="DN38" s="62"/>
      <c r="DO38" s="62"/>
      <c r="DP38" s="62"/>
      <c r="DQ38" s="62"/>
      <c r="DR38" s="62"/>
      <c r="DS38" s="62">
        <v>0.5</v>
      </c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>
      <c r="A39" s="54"/>
      <c r="B39" s="55"/>
      <c r="C39" s="491" t="s">
        <v>3043</v>
      </c>
      <c r="D39" s="62">
        <v>33</v>
      </c>
      <c r="E39" s="62">
        <f t="shared" si="10"/>
        <v>33</v>
      </c>
      <c r="F39" s="62"/>
      <c r="G39" s="62"/>
      <c r="H39" s="62"/>
      <c r="I39" s="62"/>
      <c r="J39" s="62"/>
      <c r="K39" s="62"/>
      <c r="L39" s="62">
        <f t="shared" si="11"/>
        <v>33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883"/>
      <c r="AH39" s="174"/>
      <c r="AI39" s="492"/>
      <c r="AJ39" s="905"/>
      <c r="AK39" s="919"/>
      <c r="AL39" s="174"/>
      <c r="AM39" s="174"/>
      <c r="AN39" s="174"/>
      <c r="AO39" s="928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>
      <c r="A40" s="54"/>
      <c r="B40" s="55"/>
      <c r="C40" s="491" t="s">
        <v>3044</v>
      </c>
      <c r="D40" s="62">
        <v>38</v>
      </c>
      <c r="E40" s="62">
        <f t="shared" si="10"/>
        <v>38</v>
      </c>
      <c r="F40" s="62"/>
      <c r="G40" s="62"/>
      <c r="H40" s="62"/>
      <c r="I40" s="62"/>
      <c r="J40" s="62"/>
      <c r="K40" s="62"/>
      <c r="L40" s="62">
        <f t="shared" si="11"/>
        <v>38</v>
      </c>
      <c r="M40" s="62"/>
      <c r="N40" s="62"/>
      <c r="O40" s="62"/>
      <c r="P40" s="62"/>
      <c r="Q40" s="62"/>
      <c r="R40" s="173" t="s">
        <v>2989</v>
      </c>
      <c r="S40" s="174"/>
      <c r="T40" s="174"/>
      <c r="U40" s="174"/>
      <c r="V40" s="174">
        <v>1</v>
      </c>
      <c r="W40" s="174"/>
      <c r="X40" s="174"/>
      <c r="Y40" s="174"/>
      <c r="Z40" s="174"/>
      <c r="AA40" s="174"/>
      <c r="AB40" s="174"/>
      <c r="AC40" s="174"/>
      <c r="AD40" s="174">
        <v>1</v>
      </c>
      <c r="AE40" s="174"/>
      <c r="AF40" s="174"/>
      <c r="AG40" s="883"/>
      <c r="AH40" s="174"/>
      <c r="AI40" s="492"/>
      <c r="AJ40" s="905"/>
      <c r="AK40" s="919"/>
      <c r="AL40" s="174"/>
      <c r="AM40" s="174"/>
      <c r="AN40" s="174"/>
      <c r="AO40" s="928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>
        <v>2</v>
      </c>
      <c r="CP40" s="174"/>
      <c r="CQ40" s="174"/>
      <c r="CR40" s="174"/>
      <c r="CS40" s="174">
        <v>2</v>
      </c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>
      <c r="A41" s="54"/>
      <c r="B41" s="55"/>
      <c r="C41" s="491" t="s">
        <v>3045</v>
      </c>
      <c r="D41" s="62">
        <v>35</v>
      </c>
      <c r="E41" s="62">
        <f t="shared" si="10"/>
        <v>35</v>
      </c>
      <c r="F41" s="62"/>
      <c r="G41" s="62"/>
      <c r="H41" s="62"/>
      <c r="I41" s="62"/>
      <c r="J41" s="62"/>
      <c r="K41" s="62"/>
      <c r="L41" s="62">
        <f t="shared" si="11"/>
        <v>35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>
        <v>2</v>
      </c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883"/>
      <c r="AH41" s="174"/>
      <c r="AI41" s="492"/>
      <c r="AJ41" s="905">
        <v>1</v>
      </c>
      <c r="AK41" s="919"/>
      <c r="AL41" s="174"/>
      <c r="AM41" s="174"/>
      <c r="AN41" s="174"/>
      <c r="AO41" s="928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1</v>
      </c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>
        <v>1</v>
      </c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/>
      <c r="CR41" s="174">
        <v>1</v>
      </c>
      <c r="CS41" s="174"/>
      <c r="CT41" s="174"/>
      <c r="CU41" s="174"/>
      <c r="CV41" s="174"/>
      <c r="CW41" s="174"/>
      <c r="CX41" s="174">
        <v>1</v>
      </c>
      <c r="CY41" s="174">
        <v>1</v>
      </c>
      <c r="CZ41" s="174">
        <v>1</v>
      </c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>
        <v>1</v>
      </c>
      <c r="DL41" s="62"/>
      <c r="DM41" s="62"/>
      <c r="DN41" s="62"/>
      <c r="DO41" s="62"/>
      <c r="DP41" s="62"/>
      <c r="DQ41" s="62"/>
      <c r="DR41" s="62"/>
      <c r="DS41" s="62"/>
      <c r="DT41" s="62">
        <v>1.5</v>
      </c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>
      <c r="A42" s="54"/>
      <c r="B42" s="55"/>
      <c r="C42" s="491" t="s">
        <v>3046</v>
      </c>
      <c r="D42" s="62">
        <v>35</v>
      </c>
      <c r="E42" s="62">
        <f t="shared" si="10"/>
        <v>35</v>
      </c>
      <c r="F42" s="62"/>
      <c r="G42" s="62"/>
      <c r="H42" s="62"/>
      <c r="I42" s="62"/>
      <c r="J42" s="62"/>
      <c r="K42" s="62"/>
      <c r="L42" s="62">
        <f t="shared" si="11"/>
        <v>35</v>
      </c>
      <c r="M42" s="62"/>
      <c r="N42" s="62"/>
      <c r="O42" s="62"/>
      <c r="P42" s="62"/>
      <c r="Q42" s="62"/>
      <c r="R42" s="173" t="s">
        <v>1903</v>
      </c>
      <c r="S42" s="174"/>
      <c r="T42" s="174"/>
      <c r="U42" s="174"/>
      <c r="V42" s="174">
        <v>1</v>
      </c>
      <c r="W42" s="174"/>
      <c r="X42" s="174"/>
      <c r="Y42" s="174"/>
      <c r="Z42" s="174"/>
      <c r="AA42" s="174"/>
      <c r="AB42" s="174"/>
      <c r="AC42" s="174"/>
      <c r="AD42" s="174">
        <v>1</v>
      </c>
      <c r="AE42" s="174"/>
      <c r="AF42" s="174"/>
      <c r="AG42" s="883"/>
      <c r="AH42" s="174"/>
      <c r="AI42" s="492"/>
      <c r="AJ42" s="905"/>
      <c r="AK42" s="919"/>
      <c r="AL42" s="174"/>
      <c r="AM42" s="174"/>
      <c r="AN42" s="174"/>
      <c r="AO42" s="928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>
        <v>1</v>
      </c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>
        <v>1</v>
      </c>
      <c r="CE42" s="713"/>
      <c r="CF42" s="174">
        <f t="shared" si="12"/>
        <v>0</v>
      </c>
      <c r="CG42" s="174">
        <f t="shared" si="13"/>
        <v>2</v>
      </c>
      <c r="CH42" s="174"/>
      <c r="CI42" s="174"/>
      <c r="CJ42" s="174"/>
      <c r="CK42" s="174"/>
      <c r="CL42" s="174"/>
      <c r="CM42" s="174"/>
      <c r="CN42" s="174"/>
      <c r="CO42" s="174"/>
      <c r="CP42" s="174"/>
      <c r="CQ42" s="174">
        <v>1</v>
      </c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>
      <c r="A43" s="54"/>
      <c r="B43" s="689"/>
      <c r="C43" s="491" t="s">
        <v>3047</v>
      </c>
      <c r="D43" s="62">
        <v>34</v>
      </c>
      <c r="E43" s="62">
        <f t="shared" si="10"/>
        <v>34</v>
      </c>
      <c r="F43" s="62"/>
      <c r="G43" s="62"/>
      <c r="H43" s="62"/>
      <c r="I43" s="62"/>
      <c r="J43" s="62"/>
      <c r="K43" s="62"/>
      <c r="L43" s="62">
        <f t="shared" si="11"/>
        <v>34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>
        <v>2</v>
      </c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883"/>
      <c r="AH43" s="174"/>
      <c r="AI43" s="492"/>
      <c r="AJ43" s="905">
        <v>1</v>
      </c>
      <c r="AK43" s="919"/>
      <c r="AL43" s="174"/>
      <c r="AM43" s="174"/>
      <c r="AN43" s="174"/>
      <c r="AO43" s="928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/>
      <c r="CR43" s="174">
        <v>1</v>
      </c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>
      <c r="A44" s="54"/>
      <c r="B44" s="689"/>
      <c r="C44" s="491" t="s">
        <v>3048</v>
      </c>
      <c r="D44" s="62">
        <v>35</v>
      </c>
      <c r="E44" s="62">
        <f t="shared" si="10"/>
        <v>35</v>
      </c>
      <c r="F44" s="62"/>
      <c r="G44" s="62"/>
      <c r="H44" s="62"/>
      <c r="I44" s="62"/>
      <c r="J44" s="62"/>
      <c r="K44" s="62"/>
      <c r="L44" s="62">
        <f t="shared" si="11"/>
        <v>35</v>
      </c>
      <c r="M44" s="62"/>
      <c r="N44" s="62"/>
      <c r="O44" s="62"/>
      <c r="P44" s="62"/>
      <c r="Q44" s="62"/>
      <c r="R44" s="173" t="s">
        <v>1903</v>
      </c>
      <c r="S44" s="174"/>
      <c r="T44" s="174"/>
      <c r="U44" s="174"/>
      <c r="V44" s="174">
        <v>2</v>
      </c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883"/>
      <c r="AH44" s="174"/>
      <c r="AI44" s="492"/>
      <c r="AJ44" s="905">
        <v>1</v>
      </c>
      <c r="AK44" s="919"/>
      <c r="AL44" s="174"/>
      <c r="AM44" s="174"/>
      <c r="AN44" s="174"/>
      <c r="AO44" s="928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>
        <v>1</v>
      </c>
      <c r="CE44" s="713"/>
      <c r="CF44" s="174">
        <f t="shared" si="12"/>
        <v>0</v>
      </c>
      <c r="CG44" s="174">
        <f t="shared" si="13"/>
        <v>2</v>
      </c>
      <c r="CH44" s="174"/>
      <c r="CI44" s="174"/>
      <c r="CJ44" s="174"/>
      <c r="CK44" s="174"/>
      <c r="CL44" s="174"/>
      <c r="CM44" s="174"/>
      <c r="CN44" s="174"/>
      <c r="CO44" s="174"/>
      <c r="CP44" s="174"/>
      <c r="CQ44" s="174"/>
      <c r="CR44" s="174">
        <v>1</v>
      </c>
      <c r="CS44" s="174"/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>
      <c r="A45" s="54"/>
      <c r="B45" s="689"/>
      <c r="C45" s="491" t="s">
        <v>3049</v>
      </c>
      <c r="D45" s="62">
        <v>30</v>
      </c>
      <c r="E45" s="62">
        <f t="shared" si="10"/>
        <v>30</v>
      </c>
      <c r="F45" s="62"/>
      <c r="G45" s="62"/>
      <c r="H45" s="62"/>
      <c r="I45" s="62"/>
      <c r="J45" s="62"/>
      <c r="K45" s="62"/>
      <c r="L45" s="62">
        <f t="shared" si="11"/>
        <v>30</v>
      </c>
      <c r="M45" s="62"/>
      <c r="N45" s="62"/>
      <c r="O45" s="62"/>
      <c r="P45" s="62"/>
      <c r="Q45" s="62"/>
      <c r="R45" s="173" t="s">
        <v>1631</v>
      </c>
      <c r="S45" s="174"/>
      <c r="T45" s="174"/>
      <c r="U45" s="174"/>
      <c r="V45" s="174">
        <v>1</v>
      </c>
      <c r="W45" s="174"/>
      <c r="X45" s="174"/>
      <c r="Y45" s="174"/>
      <c r="Z45" s="174"/>
      <c r="AA45" s="174"/>
      <c r="AB45" s="174"/>
      <c r="AC45" s="174"/>
      <c r="AD45" s="174">
        <v>1</v>
      </c>
      <c r="AE45" s="174"/>
      <c r="AF45" s="174"/>
      <c r="AG45" s="883"/>
      <c r="AH45" s="174"/>
      <c r="AI45" s="492"/>
      <c r="AJ45" s="905"/>
      <c r="AK45" s="919"/>
      <c r="AL45" s="174"/>
      <c r="AM45" s="174"/>
      <c r="AN45" s="174"/>
      <c r="AO45" s="928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>
        <v>1</v>
      </c>
      <c r="CD45" s="174"/>
      <c r="CE45" s="713"/>
      <c r="CF45" s="174">
        <f t="shared" si="12"/>
        <v>1</v>
      </c>
      <c r="CG45" s="174">
        <f t="shared" si="13"/>
        <v>0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>
        <v>1</v>
      </c>
      <c r="CR45" s="174"/>
      <c r="CS45" s="174"/>
      <c r="CT45" s="174"/>
      <c r="CU45" s="174"/>
      <c r="CV45" s="174"/>
      <c r="CW45" s="174"/>
      <c r="CX45" s="174"/>
      <c r="CY45" s="174"/>
      <c r="CZ45" s="174"/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>
      <c r="A46" s="54"/>
      <c r="B46" s="689"/>
      <c r="C46" s="491" t="s">
        <v>3020</v>
      </c>
      <c r="D46" s="62">
        <v>37</v>
      </c>
      <c r="E46" s="62">
        <f t="shared" si="10"/>
        <v>37</v>
      </c>
      <c r="F46" s="62"/>
      <c r="G46" s="62"/>
      <c r="H46" s="62"/>
      <c r="I46" s="62"/>
      <c r="J46" s="62"/>
      <c r="K46" s="62"/>
      <c r="L46" s="62">
        <f t="shared" si="11"/>
        <v>37</v>
      </c>
      <c r="M46" s="62"/>
      <c r="N46" s="62"/>
      <c r="O46" s="62"/>
      <c r="P46" s="62"/>
      <c r="Q46" s="62"/>
      <c r="R46" s="173" t="s">
        <v>2989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883"/>
      <c r="AH46" s="174"/>
      <c r="AI46" s="492"/>
      <c r="AJ46" s="905"/>
      <c r="AK46" s="919"/>
      <c r="AL46" s="174"/>
      <c r="AM46" s="174"/>
      <c r="AN46" s="174"/>
      <c r="AO46" s="928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>
        <v>1</v>
      </c>
      <c r="CD46" s="174"/>
      <c r="CE46" s="713"/>
      <c r="CF46" s="174">
        <f t="shared" si="12"/>
        <v>1</v>
      </c>
      <c r="CG46" s="174">
        <f t="shared" si="13"/>
        <v>0</v>
      </c>
      <c r="CH46" s="174"/>
      <c r="CI46" s="174"/>
      <c r="CJ46" s="174"/>
      <c r="CK46" s="174"/>
      <c r="CL46" s="174"/>
      <c r="CM46" s="174"/>
      <c r="CN46" s="174"/>
      <c r="CO46" s="174">
        <v>2</v>
      </c>
      <c r="CP46" s="174"/>
      <c r="CQ46" s="174"/>
      <c r="CR46" s="174"/>
      <c r="CS46" s="174">
        <v>2</v>
      </c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>
        <v>1</v>
      </c>
      <c r="DM46" s="62"/>
      <c r="DN46" s="62"/>
      <c r="DO46" s="62"/>
      <c r="DP46" s="62"/>
      <c r="DQ46" s="62"/>
      <c r="DR46" s="62"/>
      <c r="DS46" s="62">
        <v>0.5</v>
      </c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>
      <c r="A47" s="54"/>
      <c r="B47" s="689"/>
      <c r="C47" s="491" t="s">
        <v>3050</v>
      </c>
      <c r="D47" s="62">
        <v>40</v>
      </c>
      <c r="E47" s="62">
        <f t="shared" si="10"/>
        <v>40</v>
      </c>
      <c r="F47" s="62"/>
      <c r="G47" s="62"/>
      <c r="H47" s="62"/>
      <c r="I47" s="62"/>
      <c r="J47" s="62"/>
      <c r="K47" s="62"/>
      <c r="L47" s="62">
        <f t="shared" si="11"/>
        <v>40</v>
      </c>
      <c r="M47" s="62"/>
      <c r="N47" s="62"/>
      <c r="O47" s="62"/>
      <c r="P47" s="62"/>
      <c r="Q47" s="62"/>
      <c r="R47" s="173" t="s">
        <v>1631</v>
      </c>
      <c r="S47" s="174"/>
      <c r="T47" s="174"/>
      <c r="U47" s="174"/>
      <c r="V47" s="174">
        <v>1</v>
      </c>
      <c r="W47" s="174"/>
      <c r="X47" s="174"/>
      <c r="Y47" s="174"/>
      <c r="Z47" s="174"/>
      <c r="AA47" s="174"/>
      <c r="AB47" s="174"/>
      <c r="AC47" s="174"/>
      <c r="AD47" s="174">
        <v>1</v>
      </c>
      <c r="AE47" s="174"/>
      <c r="AF47" s="174"/>
      <c r="AG47" s="883"/>
      <c r="AH47" s="174"/>
      <c r="AI47" s="492"/>
      <c r="AJ47" s="905"/>
      <c r="AK47" s="919"/>
      <c r="AL47" s="174"/>
      <c r="AM47" s="174"/>
      <c r="AN47" s="174"/>
      <c r="AO47" s="928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>
        <v>1</v>
      </c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>
        <v>1</v>
      </c>
      <c r="CD47" s="174"/>
      <c r="CE47" s="713"/>
      <c r="CF47" s="174">
        <f t="shared" si="12"/>
        <v>1</v>
      </c>
      <c r="CG47" s="174">
        <f t="shared" si="13"/>
        <v>0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>
        <v>1</v>
      </c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>
      <c r="A48" s="54"/>
      <c r="B48" s="689"/>
      <c r="C48" s="491" t="s">
        <v>3081</v>
      </c>
      <c r="D48" s="62">
        <v>40</v>
      </c>
      <c r="E48" s="62">
        <f t="shared" si="10"/>
        <v>40</v>
      </c>
      <c r="F48" s="62"/>
      <c r="G48" s="62"/>
      <c r="H48" s="62"/>
      <c r="I48" s="62"/>
      <c r="J48" s="62"/>
      <c r="K48" s="62"/>
      <c r="L48" s="62">
        <f t="shared" si="11"/>
        <v>40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883"/>
      <c r="AH48" s="174"/>
      <c r="AI48" s="492"/>
      <c r="AJ48" s="905">
        <v>1</v>
      </c>
      <c r="AK48" s="919"/>
      <c r="AL48" s="174"/>
      <c r="AM48" s="174"/>
      <c r="AN48" s="174"/>
      <c r="AO48" s="928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>
      <c r="A49" s="54"/>
      <c r="B49" s="689"/>
      <c r="C49" s="491" t="s">
        <v>3022</v>
      </c>
      <c r="D49" s="62">
        <v>37</v>
      </c>
      <c r="E49" s="62">
        <f t="shared" si="10"/>
        <v>37</v>
      </c>
      <c r="F49" s="62"/>
      <c r="G49" s="62"/>
      <c r="H49" s="62"/>
      <c r="I49" s="62"/>
      <c r="J49" s="62"/>
      <c r="K49" s="62"/>
      <c r="L49" s="62">
        <f t="shared" si="11"/>
        <v>37</v>
      </c>
      <c r="M49" s="62"/>
      <c r="N49" s="62"/>
      <c r="O49" s="62"/>
      <c r="P49" s="62"/>
      <c r="Q49" s="62"/>
      <c r="R49" s="173" t="s">
        <v>1903</v>
      </c>
      <c r="S49" s="174"/>
      <c r="T49" s="174"/>
      <c r="U49" s="174"/>
      <c r="V49" s="174">
        <v>2</v>
      </c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883"/>
      <c r="AH49" s="174"/>
      <c r="AI49" s="492"/>
      <c r="AJ49" s="905">
        <v>1</v>
      </c>
      <c r="AK49" s="919"/>
      <c r="AL49" s="174"/>
      <c r="AM49" s="174"/>
      <c r="AN49" s="174"/>
      <c r="AO49" s="928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>
        <v>1</v>
      </c>
      <c r="CE49" s="713"/>
      <c r="CF49" s="174">
        <f t="shared" si="12"/>
        <v>0</v>
      </c>
      <c r="CG49" s="174">
        <f t="shared" si="13"/>
        <v>2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>
        <v>1</v>
      </c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>
      <c r="A50" s="54"/>
      <c r="B50" s="689"/>
      <c r="C50" s="491" t="s">
        <v>3027</v>
      </c>
      <c r="D50" s="62">
        <v>36</v>
      </c>
      <c r="E50" s="62">
        <f t="shared" si="10"/>
        <v>36</v>
      </c>
      <c r="F50" s="62"/>
      <c r="G50" s="62"/>
      <c r="H50" s="62"/>
      <c r="I50" s="62"/>
      <c r="J50" s="62"/>
      <c r="K50" s="62"/>
      <c r="L50" s="62">
        <f t="shared" si="11"/>
        <v>36</v>
      </c>
      <c r="M50" s="62"/>
      <c r="N50" s="62"/>
      <c r="O50" s="62"/>
      <c r="P50" s="62"/>
      <c r="Q50" s="62"/>
      <c r="R50" s="173" t="s">
        <v>2990</v>
      </c>
      <c r="S50" s="174"/>
      <c r="T50" s="174"/>
      <c r="U50" s="174"/>
      <c r="V50" s="174">
        <v>2</v>
      </c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883"/>
      <c r="AH50" s="174"/>
      <c r="AI50" s="492"/>
      <c r="AJ50" s="905">
        <v>1</v>
      </c>
      <c r="AK50" s="919"/>
      <c r="AL50" s="174"/>
      <c r="AM50" s="174"/>
      <c r="AN50" s="174"/>
      <c r="AO50" s="928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713"/>
      <c r="CF50" s="174">
        <f t="shared" si="12"/>
        <v>0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1</v>
      </c>
      <c r="CP50" s="174"/>
      <c r="CQ50" s="174"/>
      <c r="CR50" s="174"/>
      <c r="CS50" s="174">
        <v>1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>
      <c r="A51" s="54"/>
      <c r="B51" s="55"/>
      <c r="C51" s="491"/>
      <c r="D51" s="62"/>
      <c r="E51" s="62">
        <f t="shared" si="10"/>
        <v>0</v>
      </c>
      <c r="F51" s="62"/>
      <c r="G51" s="62"/>
      <c r="H51" s="62"/>
      <c r="I51" s="62"/>
      <c r="J51" s="62"/>
      <c r="K51" s="62"/>
      <c r="L51" s="62">
        <f t="shared" si="11"/>
        <v>0</v>
      </c>
      <c r="M51" s="62"/>
      <c r="N51" s="62"/>
      <c r="O51" s="62"/>
      <c r="P51" s="62"/>
      <c r="Q51" s="62"/>
      <c r="R51" s="173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883"/>
      <c r="AH51" s="174"/>
      <c r="AI51" s="492"/>
      <c r="AJ51" s="905"/>
      <c r="AK51" s="919"/>
      <c r="AL51" s="174"/>
      <c r="AM51" s="174"/>
      <c r="AN51" s="174"/>
      <c r="AO51" s="928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>
        <f t="shared" si="12"/>
        <v>0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>
      <c r="A52" s="487">
        <f>MATCH(C52,$C$5:$C$361,0)</f>
        <v>48</v>
      </c>
      <c r="C52" s="14" t="s">
        <v>1429</v>
      </c>
      <c r="D52" s="14">
        <f t="shared" ref="D52:Q52" si="14">SUM(D28:D51)</f>
        <v>779.5</v>
      </c>
      <c r="E52" s="14">
        <f t="shared" si="14"/>
        <v>779.5</v>
      </c>
      <c r="F52" s="14">
        <f t="shared" si="14"/>
        <v>0</v>
      </c>
      <c r="G52" s="14">
        <f t="shared" si="14"/>
        <v>0</v>
      </c>
      <c r="H52" s="14">
        <f t="shared" si="14"/>
        <v>0</v>
      </c>
      <c r="I52" s="14">
        <f t="shared" si="14"/>
        <v>0</v>
      </c>
      <c r="J52" s="14">
        <f t="shared" si="14"/>
        <v>0</v>
      </c>
      <c r="K52" s="14">
        <f t="shared" si="14"/>
        <v>0</v>
      </c>
      <c r="L52" s="14">
        <f t="shared" si="14"/>
        <v>779.5</v>
      </c>
      <c r="M52" s="14">
        <f t="shared" si="14"/>
        <v>0</v>
      </c>
      <c r="N52" s="14">
        <f t="shared" si="14"/>
        <v>0</v>
      </c>
      <c r="O52" s="14">
        <f t="shared" si="14"/>
        <v>0</v>
      </c>
      <c r="P52" s="14">
        <f t="shared" si="14"/>
        <v>0</v>
      </c>
      <c r="Q52" s="14">
        <f t="shared" si="14"/>
        <v>0</v>
      </c>
      <c r="R52" s="14"/>
      <c r="S52" s="175">
        <f t="shared" ref="S52:AX52" si="15">SUM(S28:S51)</f>
        <v>0</v>
      </c>
      <c r="T52" s="175">
        <f t="shared" si="15"/>
        <v>0</v>
      </c>
      <c r="U52" s="175">
        <f t="shared" si="15"/>
        <v>0</v>
      </c>
      <c r="V52" s="175">
        <f t="shared" si="15"/>
        <v>26</v>
      </c>
      <c r="W52" s="175">
        <f t="shared" si="15"/>
        <v>0</v>
      </c>
      <c r="X52" s="175">
        <f t="shared" si="15"/>
        <v>9</v>
      </c>
      <c r="Y52" s="175">
        <f t="shared" si="15"/>
        <v>0</v>
      </c>
      <c r="Z52" s="175">
        <f t="shared" si="15"/>
        <v>0</v>
      </c>
      <c r="AA52" s="175">
        <f t="shared" si="15"/>
        <v>0</v>
      </c>
      <c r="AB52" s="175">
        <f t="shared" si="15"/>
        <v>0</v>
      </c>
      <c r="AC52" s="175">
        <f t="shared" si="15"/>
        <v>0</v>
      </c>
      <c r="AD52" s="175">
        <f t="shared" si="15"/>
        <v>8</v>
      </c>
      <c r="AE52" s="175">
        <f t="shared" si="15"/>
        <v>0</v>
      </c>
      <c r="AF52" s="175">
        <f t="shared" si="15"/>
        <v>0</v>
      </c>
      <c r="AG52" s="884">
        <f t="shared" si="15"/>
        <v>0</v>
      </c>
      <c r="AH52" s="175">
        <f t="shared" si="15"/>
        <v>0</v>
      </c>
      <c r="AI52" s="178">
        <f t="shared" si="15"/>
        <v>0</v>
      </c>
      <c r="AJ52" s="906">
        <f t="shared" si="15"/>
        <v>9</v>
      </c>
      <c r="AK52" s="920">
        <f t="shared" si="15"/>
        <v>0</v>
      </c>
      <c r="AL52" s="175">
        <f t="shared" si="15"/>
        <v>1</v>
      </c>
      <c r="AM52" s="175">
        <f t="shared" si="15"/>
        <v>0</v>
      </c>
      <c r="AN52" s="175">
        <f t="shared" si="15"/>
        <v>0</v>
      </c>
      <c r="AO52" s="929">
        <f t="shared" si="15"/>
        <v>4</v>
      </c>
      <c r="AP52" s="175">
        <f t="shared" si="15"/>
        <v>0</v>
      </c>
      <c r="AQ52" s="175">
        <f t="shared" si="15"/>
        <v>0</v>
      </c>
      <c r="AR52" s="175">
        <f t="shared" si="15"/>
        <v>0</v>
      </c>
      <c r="AS52" s="175">
        <f t="shared" si="15"/>
        <v>0</v>
      </c>
      <c r="AT52" s="175">
        <f t="shared" si="15"/>
        <v>0</v>
      </c>
      <c r="AU52" s="175">
        <f t="shared" si="15"/>
        <v>0</v>
      </c>
      <c r="AV52" s="175">
        <f t="shared" si="15"/>
        <v>0</v>
      </c>
      <c r="AW52" s="175">
        <f t="shared" si="15"/>
        <v>0</v>
      </c>
      <c r="AX52" s="175">
        <f t="shared" si="15"/>
        <v>0</v>
      </c>
      <c r="AY52" s="175">
        <f t="shared" ref="AY52:CD52" si="16">SUM(AY28:AY51)</f>
        <v>0</v>
      </c>
      <c r="AZ52" s="175">
        <f t="shared" si="16"/>
        <v>0</v>
      </c>
      <c r="BA52" s="175">
        <f t="shared" si="16"/>
        <v>0</v>
      </c>
      <c r="BB52" s="175">
        <f t="shared" si="16"/>
        <v>0</v>
      </c>
      <c r="BC52" s="175">
        <f t="shared" si="16"/>
        <v>0</v>
      </c>
      <c r="BD52" s="175">
        <f t="shared" si="16"/>
        <v>0</v>
      </c>
      <c r="BE52" s="175">
        <f t="shared" si="16"/>
        <v>0</v>
      </c>
      <c r="BF52" s="175">
        <f t="shared" si="16"/>
        <v>4</v>
      </c>
      <c r="BG52" s="175">
        <f t="shared" si="16"/>
        <v>0</v>
      </c>
      <c r="BH52" s="175">
        <f t="shared" si="16"/>
        <v>0</v>
      </c>
      <c r="BI52" s="175">
        <f t="shared" si="16"/>
        <v>0</v>
      </c>
      <c r="BJ52" s="175">
        <f t="shared" si="16"/>
        <v>2</v>
      </c>
      <c r="BK52" s="175">
        <f t="shared" si="16"/>
        <v>0</v>
      </c>
      <c r="BL52" s="175">
        <f t="shared" si="16"/>
        <v>0</v>
      </c>
      <c r="BM52" s="175">
        <f t="shared" si="16"/>
        <v>0</v>
      </c>
      <c r="BN52" s="175">
        <f t="shared" si="16"/>
        <v>0</v>
      </c>
      <c r="BO52" s="175">
        <f t="shared" si="16"/>
        <v>0</v>
      </c>
      <c r="BP52" s="175">
        <f t="shared" si="16"/>
        <v>0</v>
      </c>
      <c r="BQ52" s="175">
        <f t="shared" si="16"/>
        <v>0</v>
      </c>
      <c r="BR52" s="175">
        <f t="shared" si="16"/>
        <v>0</v>
      </c>
      <c r="BS52" s="175">
        <f t="shared" si="16"/>
        <v>0</v>
      </c>
      <c r="BT52" s="175">
        <f t="shared" si="16"/>
        <v>0</v>
      </c>
      <c r="BU52" s="175">
        <f t="shared" si="16"/>
        <v>0</v>
      </c>
      <c r="BV52" s="175">
        <f t="shared" si="16"/>
        <v>0</v>
      </c>
      <c r="BW52" s="175">
        <f t="shared" si="16"/>
        <v>0</v>
      </c>
      <c r="BX52" s="175">
        <f t="shared" si="16"/>
        <v>0</v>
      </c>
      <c r="BY52" s="175">
        <f t="shared" si="16"/>
        <v>0</v>
      </c>
      <c r="BZ52" s="175">
        <f t="shared" si="16"/>
        <v>3</v>
      </c>
      <c r="CA52" s="175">
        <f t="shared" si="16"/>
        <v>0</v>
      </c>
      <c r="CB52" s="175">
        <f t="shared" si="16"/>
        <v>0</v>
      </c>
      <c r="CC52" s="175">
        <f t="shared" si="16"/>
        <v>11</v>
      </c>
      <c r="CD52" s="175">
        <f t="shared" si="16"/>
        <v>10</v>
      </c>
      <c r="CE52" s="175">
        <f t="shared" ref="CE52:DJ52" si="17">SUM(CE28:CE51)</f>
        <v>0</v>
      </c>
      <c r="CF52" s="175">
        <f t="shared" si="17"/>
        <v>11</v>
      </c>
      <c r="CG52" s="175">
        <f t="shared" si="17"/>
        <v>20</v>
      </c>
      <c r="CH52" s="175">
        <f t="shared" si="17"/>
        <v>0</v>
      </c>
      <c r="CI52" s="175">
        <f t="shared" si="17"/>
        <v>0</v>
      </c>
      <c r="CJ52" s="175">
        <f t="shared" si="17"/>
        <v>0</v>
      </c>
      <c r="CK52" s="175">
        <f t="shared" si="17"/>
        <v>0</v>
      </c>
      <c r="CL52" s="175">
        <f t="shared" si="17"/>
        <v>0</v>
      </c>
      <c r="CM52" s="175">
        <f t="shared" si="17"/>
        <v>0</v>
      </c>
      <c r="CN52" s="175">
        <f t="shared" si="17"/>
        <v>0</v>
      </c>
      <c r="CO52" s="175">
        <f t="shared" si="17"/>
        <v>14</v>
      </c>
      <c r="CP52" s="175">
        <f t="shared" si="17"/>
        <v>0</v>
      </c>
      <c r="CQ52" s="175">
        <f t="shared" si="17"/>
        <v>9</v>
      </c>
      <c r="CR52" s="175">
        <f t="shared" si="17"/>
        <v>6</v>
      </c>
      <c r="CS52" s="175">
        <f t="shared" si="17"/>
        <v>14</v>
      </c>
      <c r="CT52" s="175">
        <f t="shared" si="17"/>
        <v>0</v>
      </c>
      <c r="CU52" s="175">
        <f t="shared" si="17"/>
        <v>0</v>
      </c>
      <c r="CV52" s="175">
        <f t="shared" si="17"/>
        <v>0</v>
      </c>
      <c r="CW52" s="175">
        <f t="shared" si="17"/>
        <v>0</v>
      </c>
      <c r="CX52" s="175">
        <f t="shared" si="17"/>
        <v>3</v>
      </c>
      <c r="CY52" s="175">
        <f t="shared" si="17"/>
        <v>3</v>
      </c>
      <c r="CZ52" s="175">
        <f t="shared" si="17"/>
        <v>2</v>
      </c>
      <c r="DA52" s="175">
        <f t="shared" si="17"/>
        <v>0</v>
      </c>
      <c r="DB52" s="175">
        <f t="shared" si="17"/>
        <v>2</v>
      </c>
      <c r="DC52" s="175">
        <f t="shared" si="17"/>
        <v>0</v>
      </c>
      <c r="DD52" s="175">
        <f t="shared" si="17"/>
        <v>0</v>
      </c>
      <c r="DE52" s="175">
        <f t="shared" si="17"/>
        <v>0</v>
      </c>
      <c r="DF52" s="175">
        <f t="shared" si="17"/>
        <v>0</v>
      </c>
      <c r="DG52" s="175">
        <f t="shared" si="17"/>
        <v>0</v>
      </c>
      <c r="DH52" s="175">
        <f t="shared" si="17"/>
        <v>0</v>
      </c>
      <c r="DI52" s="175">
        <f t="shared" si="17"/>
        <v>1</v>
      </c>
      <c r="DJ52" s="175">
        <f t="shared" si="17"/>
        <v>0</v>
      </c>
      <c r="DK52" s="175">
        <f t="shared" ref="DK52:ED52" si="18">SUM(DK28:DK51)</f>
        <v>2</v>
      </c>
      <c r="DL52" s="14">
        <f t="shared" si="18"/>
        <v>3.5</v>
      </c>
      <c r="DM52" s="14">
        <f t="shared" si="18"/>
        <v>0</v>
      </c>
      <c r="DN52" s="14">
        <f t="shared" si="18"/>
        <v>0</v>
      </c>
      <c r="DO52" s="14">
        <f t="shared" si="18"/>
        <v>0</v>
      </c>
      <c r="DP52" s="14">
        <f t="shared" si="18"/>
        <v>0</v>
      </c>
      <c r="DQ52" s="14">
        <f t="shared" si="18"/>
        <v>0</v>
      </c>
      <c r="DR52" s="14">
        <f t="shared" si="18"/>
        <v>0</v>
      </c>
      <c r="DS52" s="14">
        <f t="shared" si="18"/>
        <v>2</v>
      </c>
      <c r="DT52" s="14">
        <f t="shared" si="18"/>
        <v>5</v>
      </c>
      <c r="DU52" s="14">
        <f t="shared" si="18"/>
        <v>0</v>
      </c>
      <c r="DV52" s="14">
        <f t="shared" si="18"/>
        <v>0</v>
      </c>
      <c r="DW52" s="14">
        <f t="shared" si="18"/>
        <v>0</v>
      </c>
      <c r="DX52" s="14">
        <f t="shared" si="18"/>
        <v>0</v>
      </c>
      <c r="DY52" s="14">
        <f t="shared" si="18"/>
        <v>0</v>
      </c>
      <c r="DZ52" s="14">
        <f t="shared" si="18"/>
        <v>0</v>
      </c>
      <c r="EA52" s="14">
        <f t="shared" si="18"/>
        <v>0</v>
      </c>
      <c r="EB52" s="14">
        <f t="shared" si="18"/>
        <v>0</v>
      </c>
      <c r="EC52" s="14">
        <f t="shared" si="18"/>
        <v>0</v>
      </c>
      <c r="ED52" s="14">
        <f t="shared" si="18"/>
        <v>0</v>
      </c>
      <c r="EE52" s="508"/>
      <c r="EF52" s="14">
        <f t="shared" ref="EF52:FE52" si="19">SUM(EF28:EF51)</f>
        <v>0</v>
      </c>
      <c r="EG52" s="14">
        <f t="shared" si="19"/>
        <v>0</v>
      </c>
      <c r="EH52" s="14">
        <f t="shared" si="19"/>
        <v>0</v>
      </c>
      <c r="EI52" s="14">
        <f t="shared" si="19"/>
        <v>0</v>
      </c>
      <c r="EJ52" s="14">
        <f t="shared" si="19"/>
        <v>0</v>
      </c>
      <c r="EK52" s="14">
        <f t="shared" si="19"/>
        <v>0</v>
      </c>
      <c r="EL52" s="14">
        <f t="shared" si="19"/>
        <v>0</v>
      </c>
      <c r="EM52" s="14">
        <f t="shared" si="19"/>
        <v>0</v>
      </c>
      <c r="EN52" s="14">
        <f t="shared" si="19"/>
        <v>0</v>
      </c>
      <c r="EO52" s="14">
        <f t="shared" si="19"/>
        <v>0</v>
      </c>
      <c r="EP52" s="14">
        <f t="shared" si="19"/>
        <v>0</v>
      </c>
      <c r="EQ52" s="14">
        <f t="shared" si="19"/>
        <v>0</v>
      </c>
      <c r="ER52" s="14">
        <f t="shared" si="19"/>
        <v>0</v>
      </c>
      <c r="ES52" s="14">
        <f t="shared" si="19"/>
        <v>0</v>
      </c>
      <c r="ET52" s="14">
        <f t="shared" si="19"/>
        <v>0</v>
      </c>
      <c r="EU52" s="14">
        <f t="shared" si="19"/>
        <v>0</v>
      </c>
      <c r="EV52" s="14">
        <f t="shared" si="19"/>
        <v>0</v>
      </c>
      <c r="EW52" s="14">
        <f t="shared" si="19"/>
        <v>0</v>
      </c>
      <c r="EX52" s="14">
        <f t="shared" si="19"/>
        <v>0</v>
      </c>
      <c r="EY52" s="14">
        <f t="shared" si="19"/>
        <v>0</v>
      </c>
      <c r="EZ52" s="14">
        <f t="shared" si="19"/>
        <v>0</v>
      </c>
      <c r="FA52" s="14">
        <f t="shared" si="19"/>
        <v>0</v>
      </c>
      <c r="FB52" s="14">
        <f t="shared" si="19"/>
        <v>0</v>
      </c>
      <c r="FC52" s="14">
        <f t="shared" si="19"/>
        <v>0</v>
      </c>
      <c r="FD52" s="14">
        <f t="shared" si="19"/>
        <v>0</v>
      </c>
      <c r="FE52" s="14">
        <f t="shared" si="19"/>
        <v>0</v>
      </c>
      <c r="FF52" s="14"/>
    </row>
    <row r="53" spans="1:162">
      <c r="A53" s="54"/>
      <c r="B53" s="55" t="s">
        <v>2581</v>
      </c>
      <c r="C53" s="11" t="s">
        <v>3594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885"/>
      <c r="AH53" s="176"/>
      <c r="AI53" s="897"/>
      <c r="AJ53" s="907"/>
      <c r="AK53" s="921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503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3"/>
    </row>
    <row r="54" spans="1:162" s="56" customFormat="1">
      <c r="A54" s="54"/>
      <c r="B54" s="55"/>
      <c r="C54" s="491" t="s">
        <v>3909</v>
      </c>
      <c r="D54" s="62"/>
      <c r="E54" s="62">
        <f>D54</f>
        <v>0</v>
      </c>
      <c r="F54" s="62"/>
      <c r="G54" s="62"/>
      <c r="H54" s="62"/>
      <c r="I54" s="62"/>
      <c r="J54" s="62"/>
      <c r="K54" s="62"/>
      <c r="L54" s="62">
        <f>D54</f>
        <v>0</v>
      </c>
      <c r="M54" s="62"/>
      <c r="N54" s="62"/>
      <c r="O54" s="62"/>
      <c r="P54" s="62"/>
      <c r="Q54" s="62"/>
      <c r="R54" s="173" t="s">
        <v>3005</v>
      </c>
      <c r="S54" s="174"/>
      <c r="T54" s="174"/>
      <c r="U54" s="174"/>
      <c r="V54" s="174">
        <v>1</v>
      </c>
      <c r="W54" s="174"/>
      <c r="X54" s="174"/>
      <c r="Y54" s="174"/>
      <c r="Z54" s="174"/>
      <c r="AA54" s="174"/>
      <c r="AB54" s="174"/>
      <c r="AC54" s="174"/>
      <c r="AD54" s="174">
        <v>1</v>
      </c>
      <c r="AE54" s="174"/>
      <c r="AF54" s="174"/>
      <c r="AG54" s="883"/>
      <c r="AH54" s="174"/>
      <c r="AI54" s="492"/>
      <c r="AJ54" s="905"/>
      <c r="AK54" s="919"/>
      <c r="AL54" s="174"/>
      <c r="AM54" s="174"/>
      <c r="AN54" s="174"/>
      <c r="AO54" s="928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>
        <v>1</v>
      </c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>
        <v>1</v>
      </c>
      <c r="CD54" s="174"/>
      <c r="CE54" s="174">
        <v>2</v>
      </c>
      <c r="CF54" s="174">
        <v>3</v>
      </c>
      <c r="CG54" s="174"/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>
        <v>1</v>
      </c>
      <c r="CR54" s="174"/>
      <c r="CS54" s="174">
        <v>1</v>
      </c>
      <c r="CT54" s="174"/>
      <c r="CU54" s="174"/>
      <c r="CV54" s="174"/>
      <c r="CW54" s="174"/>
      <c r="CX54" s="174">
        <v>1</v>
      </c>
      <c r="CY54" s="174">
        <v>1</v>
      </c>
      <c r="CZ54" s="174">
        <v>1</v>
      </c>
      <c r="DA54" s="174"/>
      <c r="DB54" s="174">
        <v>2</v>
      </c>
      <c r="DC54" s="174"/>
      <c r="DD54" s="174"/>
      <c r="DE54" s="174"/>
      <c r="DF54" s="174"/>
      <c r="DG54" s="174"/>
      <c r="DH54" s="174"/>
      <c r="DI54" s="174"/>
      <c r="DJ54" s="174"/>
      <c r="DK54" s="174"/>
      <c r="DL54" s="62">
        <v>0.5</v>
      </c>
      <c r="DM54" s="62"/>
      <c r="DN54" s="62"/>
      <c r="DO54" s="62"/>
      <c r="DP54" s="62"/>
      <c r="DQ54" s="62"/>
      <c r="DR54" s="62"/>
      <c r="DS54" s="62">
        <v>0.5</v>
      </c>
      <c r="DT54" s="62">
        <v>1</v>
      </c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>
      <c r="A55" s="54"/>
      <c r="B55" s="55"/>
      <c r="C55" s="491" t="s">
        <v>3006</v>
      </c>
      <c r="D55" s="62">
        <v>25</v>
      </c>
      <c r="E55" s="62">
        <f t="shared" ref="E55:E71" si="20">D55</f>
        <v>25</v>
      </c>
      <c r="F55" s="62"/>
      <c r="G55" s="62"/>
      <c r="H55" s="62"/>
      <c r="I55" s="62"/>
      <c r="J55" s="62"/>
      <c r="K55" s="62"/>
      <c r="L55" s="62">
        <f t="shared" ref="L55:L71" si="21">D55</f>
        <v>25</v>
      </c>
      <c r="M55" s="62"/>
      <c r="N55" s="62"/>
      <c r="O55" s="62"/>
      <c r="P55" s="62"/>
      <c r="Q55" s="62"/>
      <c r="R55" s="173" t="s">
        <v>2989</v>
      </c>
      <c r="S55" s="174"/>
      <c r="T55" s="174"/>
      <c r="U55" s="174"/>
      <c r="V55" s="174">
        <v>1</v>
      </c>
      <c r="W55" s="174"/>
      <c r="X55" s="174"/>
      <c r="Y55" s="174"/>
      <c r="Z55" s="174"/>
      <c r="AA55" s="174"/>
      <c r="AB55" s="174"/>
      <c r="AC55" s="174"/>
      <c r="AD55" s="174">
        <v>1</v>
      </c>
      <c r="AE55" s="174"/>
      <c r="AF55" s="174"/>
      <c r="AG55" s="883"/>
      <c r="AH55" s="174"/>
      <c r="AI55" s="492"/>
      <c r="AJ55" s="905"/>
      <c r="AK55" s="919"/>
      <c r="AL55" s="174"/>
      <c r="AM55" s="174"/>
      <c r="AN55" s="174"/>
      <c r="AO55" s="928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>
        <v>1</v>
      </c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>
        <v>1</v>
      </c>
      <c r="CA55" s="174"/>
      <c r="CB55" s="174"/>
      <c r="CC55" s="174"/>
      <c r="CD55" s="174"/>
      <c r="CE55" s="174"/>
      <c r="CF55" s="174">
        <f t="shared" ref="CF55:CF72" si="22">CC55</f>
        <v>0</v>
      </c>
      <c r="CG55" s="174">
        <f t="shared" ref="CG55:CG72" si="23">CD55*2</f>
        <v>0</v>
      </c>
      <c r="CH55" s="174"/>
      <c r="CI55" s="174"/>
      <c r="CJ55" s="174"/>
      <c r="CK55" s="174"/>
      <c r="CL55" s="174"/>
      <c r="CM55" s="174"/>
      <c r="CN55" s="174"/>
      <c r="CO55" s="174">
        <v>2</v>
      </c>
      <c r="CP55" s="174"/>
      <c r="CQ55" s="174"/>
      <c r="CR55" s="174"/>
      <c r="CS55" s="174">
        <v>2</v>
      </c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>
        <v>1</v>
      </c>
      <c r="DJ55" s="174"/>
      <c r="DK55" s="174"/>
      <c r="DL55" s="62">
        <v>1</v>
      </c>
      <c r="DM55" s="62"/>
      <c r="DN55" s="62"/>
      <c r="DO55" s="62"/>
      <c r="DP55" s="62"/>
      <c r="DQ55" s="62"/>
      <c r="DR55" s="62"/>
      <c r="DS55" s="62">
        <v>1</v>
      </c>
      <c r="DT55" s="62">
        <v>2</v>
      </c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 s="56" customFormat="1">
      <c r="A56" s="54"/>
      <c r="B56" s="55"/>
      <c r="C56" s="491" t="s">
        <v>2991</v>
      </c>
      <c r="D56" s="62">
        <v>40</v>
      </c>
      <c r="E56" s="62">
        <f t="shared" si="20"/>
        <v>40</v>
      </c>
      <c r="F56" s="62"/>
      <c r="G56" s="62"/>
      <c r="H56" s="62"/>
      <c r="I56" s="62"/>
      <c r="J56" s="62"/>
      <c r="K56" s="62"/>
      <c r="L56" s="62">
        <f t="shared" si="21"/>
        <v>40</v>
      </c>
      <c r="M56" s="62"/>
      <c r="N56" s="62"/>
      <c r="O56" s="62"/>
      <c r="P56" s="62"/>
      <c r="Q56" s="62"/>
      <c r="R56" s="173" t="s">
        <v>1631</v>
      </c>
      <c r="S56" s="174"/>
      <c r="T56" s="174"/>
      <c r="U56" s="174"/>
      <c r="V56" s="174">
        <v>1</v>
      </c>
      <c r="W56" s="174"/>
      <c r="X56" s="174"/>
      <c r="Y56" s="174"/>
      <c r="Z56" s="174"/>
      <c r="AA56" s="174"/>
      <c r="AB56" s="174"/>
      <c r="AC56" s="174"/>
      <c r="AD56" s="174">
        <v>1</v>
      </c>
      <c r="AE56" s="174"/>
      <c r="AF56" s="174"/>
      <c r="AG56" s="883"/>
      <c r="AH56" s="174"/>
      <c r="AI56" s="492"/>
      <c r="AJ56" s="905"/>
      <c r="AK56" s="919"/>
      <c r="AL56" s="174"/>
      <c r="AM56" s="174"/>
      <c r="AN56" s="174"/>
      <c r="AO56" s="928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>
        <v>1</v>
      </c>
      <c r="CD56" s="174"/>
      <c r="CE56" s="174"/>
      <c r="CF56" s="174">
        <f t="shared" si="22"/>
        <v>1</v>
      </c>
      <c r="CG56" s="174">
        <f t="shared" si="23"/>
        <v>0</v>
      </c>
      <c r="CH56" s="174"/>
      <c r="CI56" s="174"/>
      <c r="CJ56" s="174"/>
      <c r="CK56" s="174"/>
      <c r="CL56" s="174"/>
      <c r="CM56" s="174"/>
      <c r="CN56" s="174"/>
      <c r="CO56" s="174"/>
      <c r="CP56" s="174"/>
      <c r="CQ56" s="174">
        <v>1</v>
      </c>
      <c r="CR56" s="174"/>
      <c r="CS56" s="174"/>
      <c r="CT56" s="174"/>
      <c r="CU56" s="174"/>
      <c r="CV56" s="174"/>
      <c r="CW56" s="174"/>
      <c r="CX56" s="174">
        <v>1</v>
      </c>
      <c r="CY56" s="174">
        <v>1</v>
      </c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62"/>
      <c r="DM56" s="62"/>
      <c r="DN56" s="62"/>
      <c r="DO56" s="62"/>
      <c r="DP56" s="62"/>
      <c r="DQ56" s="62"/>
      <c r="DR56" s="62"/>
      <c r="DS56" s="62"/>
      <c r="DT56" s="711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454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</row>
    <row r="57" spans="1:162" s="56" customFormat="1">
      <c r="A57" s="54"/>
      <c r="B57" s="55"/>
      <c r="C57" s="491" t="s">
        <v>2992</v>
      </c>
      <c r="D57" s="62">
        <v>40</v>
      </c>
      <c r="E57" s="62">
        <f t="shared" si="20"/>
        <v>40</v>
      </c>
      <c r="F57" s="62"/>
      <c r="G57" s="62"/>
      <c r="H57" s="62"/>
      <c r="I57" s="62"/>
      <c r="J57" s="62"/>
      <c r="K57" s="62"/>
      <c r="L57" s="62">
        <f t="shared" si="21"/>
        <v>40</v>
      </c>
      <c r="M57" s="62"/>
      <c r="N57" s="62"/>
      <c r="O57" s="62"/>
      <c r="P57" s="62"/>
      <c r="Q57" s="62"/>
      <c r="R57" s="173" t="s">
        <v>1631</v>
      </c>
      <c r="S57" s="174"/>
      <c r="T57" s="174"/>
      <c r="U57" s="174"/>
      <c r="V57" s="174">
        <v>1</v>
      </c>
      <c r="W57" s="174"/>
      <c r="X57" s="174"/>
      <c r="Y57" s="174"/>
      <c r="Z57" s="174"/>
      <c r="AA57" s="174"/>
      <c r="AB57" s="174"/>
      <c r="AC57" s="174"/>
      <c r="AD57" s="174">
        <v>1</v>
      </c>
      <c r="AE57" s="174"/>
      <c r="AF57" s="174"/>
      <c r="AG57" s="883"/>
      <c r="AH57" s="174"/>
      <c r="AI57" s="492"/>
      <c r="AJ57" s="905"/>
      <c r="AK57" s="919"/>
      <c r="AL57" s="174"/>
      <c r="AM57" s="174"/>
      <c r="AN57" s="174"/>
      <c r="AO57" s="928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>
        <v>1</v>
      </c>
      <c r="CD57" s="174"/>
      <c r="CE57" s="174"/>
      <c r="CF57" s="174">
        <f t="shared" si="22"/>
        <v>1</v>
      </c>
      <c r="CG57" s="174">
        <f t="shared" si="23"/>
        <v>0</v>
      </c>
      <c r="CH57" s="174"/>
      <c r="CI57" s="174"/>
      <c r="CJ57" s="174"/>
      <c r="CK57" s="174"/>
      <c r="CL57" s="174"/>
      <c r="CM57" s="174"/>
      <c r="CN57" s="174"/>
      <c r="CO57" s="174"/>
      <c r="CP57" s="174"/>
      <c r="CQ57" s="174">
        <v>1</v>
      </c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454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</row>
    <row r="58" spans="1:162" s="56" customFormat="1">
      <c r="A58" s="54"/>
      <c r="B58" s="55"/>
      <c r="C58" s="491" t="s">
        <v>2993</v>
      </c>
      <c r="D58" s="62">
        <v>40</v>
      </c>
      <c r="E58" s="62">
        <f t="shared" si="20"/>
        <v>40</v>
      </c>
      <c r="F58" s="62"/>
      <c r="G58" s="62"/>
      <c r="H58" s="62"/>
      <c r="I58" s="62"/>
      <c r="J58" s="62"/>
      <c r="K58" s="62"/>
      <c r="L58" s="62">
        <f t="shared" si="21"/>
        <v>40</v>
      </c>
      <c r="M58" s="62"/>
      <c r="N58" s="62"/>
      <c r="O58" s="62"/>
      <c r="P58" s="62"/>
      <c r="Q58" s="62"/>
      <c r="R58" s="173" t="s">
        <v>1631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883"/>
      <c r="AH58" s="174"/>
      <c r="AI58" s="492"/>
      <c r="AJ58" s="905"/>
      <c r="AK58" s="919"/>
      <c r="AL58" s="174"/>
      <c r="AM58" s="174"/>
      <c r="AN58" s="174"/>
      <c r="AO58" s="928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/>
      <c r="CF58" s="174">
        <f t="shared" si="22"/>
        <v>1</v>
      </c>
      <c r="CG58" s="174">
        <f t="shared" si="23"/>
        <v>0</v>
      </c>
      <c r="CH58" s="174"/>
      <c r="CI58" s="174"/>
      <c r="CJ58" s="174"/>
      <c r="CK58" s="174"/>
      <c r="CL58" s="174"/>
      <c r="CM58" s="174"/>
      <c r="CN58" s="174"/>
      <c r="CO58" s="174"/>
      <c r="CP58" s="174"/>
      <c r="CQ58" s="174">
        <v>1</v>
      </c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>
      <c r="A59" s="54"/>
      <c r="B59" s="55"/>
      <c r="C59" s="491" t="s">
        <v>2994</v>
      </c>
      <c r="D59" s="62">
        <v>40</v>
      </c>
      <c r="E59" s="62">
        <f t="shared" si="20"/>
        <v>40</v>
      </c>
      <c r="F59" s="62"/>
      <c r="G59" s="62"/>
      <c r="H59" s="62"/>
      <c r="I59" s="62"/>
      <c r="J59" s="62"/>
      <c r="K59" s="62"/>
      <c r="L59" s="62">
        <f t="shared" si="21"/>
        <v>40</v>
      </c>
      <c r="M59" s="62"/>
      <c r="N59" s="62"/>
      <c r="O59" s="62"/>
      <c r="P59" s="62"/>
      <c r="Q59" s="62"/>
      <c r="R59" s="173" t="s">
        <v>1631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883"/>
      <c r="AH59" s="174"/>
      <c r="AI59" s="492"/>
      <c r="AJ59" s="905"/>
      <c r="AK59" s="919"/>
      <c r="AL59" s="174"/>
      <c r="AM59" s="174"/>
      <c r="AN59" s="174"/>
      <c r="AO59" s="928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>
        <v>1</v>
      </c>
      <c r="CD59" s="174"/>
      <c r="CE59" s="174"/>
      <c r="CF59" s="174">
        <f t="shared" si="22"/>
        <v>1</v>
      </c>
      <c r="CG59" s="174">
        <f t="shared" si="23"/>
        <v>0</v>
      </c>
      <c r="CH59" s="174"/>
      <c r="CI59" s="174"/>
      <c r="CJ59" s="174"/>
      <c r="CK59" s="174"/>
      <c r="CL59" s="174"/>
      <c r="CM59" s="174"/>
      <c r="CN59" s="174"/>
      <c r="CO59" s="174"/>
      <c r="CP59" s="174"/>
      <c r="CQ59" s="174">
        <v>1</v>
      </c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>
      <c r="A60" s="54"/>
      <c r="B60" s="55"/>
      <c r="C60" s="491" t="s">
        <v>2995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883"/>
      <c r="AH60" s="174"/>
      <c r="AI60" s="492"/>
      <c r="AJ60" s="905"/>
      <c r="AK60" s="919"/>
      <c r="AL60" s="174"/>
      <c r="AM60" s="174"/>
      <c r="AN60" s="174"/>
      <c r="AO60" s="928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>
      <c r="A61" s="54"/>
      <c r="B61" s="55"/>
      <c r="C61" s="491" t="s">
        <v>2996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883">
        <v>1</v>
      </c>
      <c r="AH61" s="174"/>
      <c r="AI61" s="492"/>
      <c r="AJ61" s="905"/>
      <c r="AK61" s="919"/>
      <c r="AL61" s="174"/>
      <c r="AM61" s="174"/>
      <c r="AN61" s="174"/>
      <c r="AO61" s="928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>
      <c r="A62" s="54"/>
      <c r="B62" s="55"/>
      <c r="C62" s="491" t="s">
        <v>2997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883"/>
      <c r="AH62" s="174"/>
      <c r="AI62" s="492"/>
      <c r="AJ62" s="905"/>
      <c r="AK62" s="919"/>
      <c r="AL62" s="174"/>
      <c r="AM62" s="174"/>
      <c r="AN62" s="174"/>
      <c r="AO62" s="928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>
      <c r="A63" s="54"/>
      <c r="B63" s="55"/>
      <c r="C63" s="491" t="s">
        <v>2998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883"/>
      <c r="AH63" s="174"/>
      <c r="AI63" s="492"/>
      <c r="AJ63" s="905"/>
      <c r="AK63" s="919"/>
      <c r="AL63" s="174"/>
      <c r="AM63" s="174"/>
      <c r="AN63" s="174"/>
      <c r="AO63" s="928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>
      <c r="A64" s="54"/>
      <c r="B64" s="55"/>
      <c r="C64" s="491" t="s">
        <v>2999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883"/>
      <c r="AH64" s="174"/>
      <c r="AI64" s="492"/>
      <c r="AJ64" s="905"/>
      <c r="AK64" s="919"/>
      <c r="AL64" s="174"/>
      <c r="AM64" s="174"/>
      <c r="AN64" s="174"/>
      <c r="AO64" s="928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>
        <v>1</v>
      </c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>
      <c r="A65" s="54"/>
      <c r="B65" s="55"/>
      <c r="C65" s="491" t="s">
        <v>3000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1903</v>
      </c>
      <c r="S65" s="174"/>
      <c r="T65" s="174"/>
      <c r="U65" s="174"/>
      <c r="V65" s="174">
        <v>2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883"/>
      <c r="AH65" s="174"/>
      <c r="AI65" s="492"/>
      <c r="AJ65" s="905">
        <v>1</v>
      </c>
      <c r="AK65" s="919"/>
      <c r="AL65" s="174"/>
      <c r="AM65" s="174"/>
      <c r="AN65" s="174"/>
      <c r="AO65" s="928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>
        <v>1</v>
      </c>
      <c r="CE65" s="174"/>
      <c r="CF65" s="174">
        <f t="shared" si="22"/>
        <v>0</v>
      </c>
      <c r="CG65" s="174">
        <f t="shared" si="23"/>
        <v>2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>
        <v>1</v>
      </c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>
      <c r="A66" s="54"/>
      <c r="B66" s="689"/>
      <c r="C66" s="491" t="s">
        <v>3001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1903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883"/>
      <c r="AH66" s="174"/>
      <c r="AI66" s="492"/>
      <c r="AJ66" s="905"/>
      <c r="AK66" s="919"/>
      <c r="AL66" s="174"/>
      <c r="AM66" s="174"/>
      <c r="AN66" s="174"/>
      <c r="AO66" s="928"/>
      <c r="AP66" s="174"/>
      <c r="AQ66" s="174"/>
      <c r="AR66" s="174"/>
      <c r="AS66" s="174"/>
      <c r="AT66" s="174">
        <v>1</v>
      </c>
      <c r="AU66" s="174"/>
      <c r="AV66" s="174"/>
      <c r="AW66" s="174"/>
      <c r="AX66" s="174"/>
      <c r="AY66" s="174"/>
      <c r="AZ66" s="174"/>
      <c r="BA66" s="174">
        <v>1</v>
      </c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>
        <v>1</v>
      </c>
      <c r="CE66" s="174"/>
      <c r="CF66" s="174">
        <f t="shared" si="22"/>
        <v>0</v>
      </c>
      <c r="CG66" s="174">
        <f t="shared" si="23"/>
        <v>2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711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>
      <c r="A67" s="54"/>
      <c r="B67" s="689"/>
      <c r="C67" s="491" t="s">
        <v>3002</v>
      </c>
      <c r="D67" s="62">
        <v>38</v>
      </c>
      <c r="E67" s="62">
        <f t="shared" si="20"/>
        <v>38</v>
      </c>
      <c r="F67" s="62"/>
      <c r="G67" s="62"/>
      <c r="H67" s="62"/>
      <c r="I67" s="62"/>
      <c r="J67" s="62"/>
      <c r="K67" s="62"/>
      <c r="L67" s="62">
        <f t="shared" si="21"/>
        <v>38</v>
      </c>
      <c r="M67" s="62"/>
      <c r="N67" s="62"/>
      <c r="O67" s="62"/>
      <c r="P67" s="62"/>
      <c r="Q67" s="62"/>
      <c r="R67" s="173" t="s">
        <v>2989</v>
      </c>
      <c r="S67" s="174"/>
      <c r="T67" s="174"/>
      <c r="U67" s="174"/>
      <c r="V67" s="174">
        <v>2</v>
      </c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883"/>
      <c r="AH67" s="174"/>
      <c r="AI67" s="492"/>
      <c r="AJ67" s="905">
        <v>1</v>
      </c>
      <c r="AK67" s="919"/>
      <c r="AL67" s="174"/>
      <c r="AM67" s="174"/>
      <c r="AN67" s="174"/>
      <c r="AO67" s="928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>
        <v>2</v>
      </c>
      <c r="CP67" s="174"/>
      <c r="CQ67" s="174"/>
      <c r="CR67" s="174"/>
      <c r="CS67" s="174">
        <v>2</v>
      </c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>
        <v>1</v>
      </c>
      <c r="DM67" s="62"/>
      <c r="DN67" s="62"/>
      <c r="DO67" s="62"/>
      <c r="DP67" s="62"/>
      <c r="DQ67" s="62"/>
      <c r="DR67" s="62"/>
      <c r="DS67" s="62">
        <v>0.5</v>
      </c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>
      <c r="A68" s="54"/>
      <c r="B68" s="689"/>
      <c r="C68" s="491" t="s">
        <v>3003</v>
      </c>
      <c r="D68" s="62">
        <v>27</v>
      </c>
      <c r="E68" s="62">
        <f t="shared" si="20"/>
        <v>27</v>
      </c>
      <c r="F68" s="62"/>
      <c r="G68" s="62"/>
      <c r="H68" s="62"/>
      <c r="I68" s="62"/>
      <c r="J68" s="62"/>
      <c r="K68" s="62"/>
      <c r="L68" s="62">
        <f t="shared" si="21"/>
        <v>27</v>
      </c>
      <c r="M68" s="62"/>
      <c r="N68" s="62"/>
      <c r="O68" s="62"/>
      <c r="P68" s="62"/>
      <c r="Q68" s="62"/>
      <c r="R68" s="173" t="s">
        <v>2989</v>
      </c>
      <c r="S68" s="174"/>
      <c r="T68" s="174"/>
      <c r="U68" s="174"/>
      <c r="V68" s="174">
        <v>2</v>
      </c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883"/>
      <c r="AH68" s="174"/>
      <c r="AI68" s="492"/>
      <c r="AJ68" s="905">
        <v>1</v>
      </c>
      <c r="AK68" s="919"/>
      <c r="AL68" s="174"/>
      <c r="AM68" s="174"/>
      <c r="AN68" s="174"/>
      <c r="AO68" s="928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>
        <v>2</v>
      </c>
      <c r="CP68" s="174"/>
      <c r="CQ68" s="174"/>
      <c r="CR68" s="174"/>
      <c r="CS68" s="174">
        <v>2</v>
      </c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>
      <c r="A69" s="54"/>
      <c r="B69" s="689"/>
      <c r="C69" s="491" t="s">
        <v>3004</v>
      </c>
      <c r="D69" s="62">
        <v>35</v>
      </c>
      <c r="E69" s="62">
        <f t="shared" si="20"/>
        <v>35</v>
      </c>
      <c r="F69" s="62"/>
      <c r="G69" s="62"/>
      <c r="H69" s="62"/>
      <c r="I69" s="62"/>
      <c r="J69" s="62"/>
      <c r="K69" s="62"/>
      <c r="L69" s="62">
        <f t="shared" si="21"/>
        <v>35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883"/>
      <c r="AH69" s="174"/>
      <c r="AI69" s="492"/>
      <c r="AJ69" s="905">
        <v>1</v>
      </c>
      <c r="AK69" s="919"/>
      <c r="AL69" s="174"/>
      <c r="AM69" s="174"/>
      <c r="AN69" s="174"/>
      <c r="AO69" s="928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>
      <c r="A70" s="54"/>
      <c r="B70" s="689"/>
      <c r="C70" s="491" t="s">
        <v>3038</v>
      </c>
      <c r="D70" s="62">
        <v>21</v>
      </c>
      <c r="E70" s="62">
        <f t="shared" si="20"/>
        <v>21</v>
      </c>
      <c r="F70" s="62"/>
      <c r="G70" s="62"/>
      <c r="H70" s="62"/>
      <c r="I70" s="62"/>
      <c r="J70" s="62"/>
      <c r="K70" s="62"/>
      <c r="L70" s="62">
        <f t="shared" si="21"/>
        <v>21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2</v>
      </c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883"/>
      <c r="AH70" s="174"/>
      <c r="AI70" s="492"/>
      <c r="AJ70" s="905">
        <v>1</v>
      </c>
      <c r="AK70" s="919"/>
      <c r="AL70" s="174"/>
      <c r="AM70" s="174"/>
      <c r="AN70" s="174"/>
      <c r="AO70" s="928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>
        <v>1</v>
      </c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>
      <c r="A71" s="54"/>
      <c r="B71" s="689"/>
      <c r="C71" s="491" t="s">
        <v>3039</v>
      </c>
      <c r="D71" s="62">
        <v>41</v>
      </c>
      <c r="E71" s="62">
        <f t="shared" si="20"/>
        <v>41</v>
      </c>
      <c r="F71" s="62"/>
      <c r="G71" s="62"/>
      <c r="H71" s="62"/>
      <c r="I71" s="62"/>
      <c r="J71" s="62"/>
      <c r="K71" s="62"/>
      <c r="L71" s="62">
        <f t="shared" si="21"/>
        <v>41</v>
      </c>
      <c r="M71" s="62"/>
      <c r="N71" s="62"/>
      <c r="O71" s="62"/>
      <c r="P71" s="62"/>
      <c r="Q71" s="62"/>
      <c r="R71" s="173" t="s">
        <v>2990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883"/>
      <c r="AH71" s="174"/>
      <c r="AI71" s="492"/>
      <c r="AJ71" s="905">
        <v>1</v>
      </c>
      <c r="AK71" s="919"/>
      <c r="AL71" s="174"/>
      <c r="AM71" s="174"/>
      <c r="AN71" s="174"/>
      <c r="AO71" s="928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>
        <f t="shared" si="22"/>
        <v>0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1</v>
      </c>
      <c r="CP71" s="174"/>
      <c r="CQ71" s="174"/>
      <c r="CR71" s="174"/>
      <c r="CS71" s="174">
        <v>1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>
      <c r="A72" s="54"/>
      <c r="B72" s="55"/>
      <c r="C72" s="491"/>
      <c r="D72" s="62"/>
      <c r="E72" s="62">
        <f>D72</f>
        <v>0</v>
      </c>
      <c r="F72" s="62"/>
      <c r="G72" s="62"/>
      <c r="H72" s="62"/>
      <c r="I72" s="62"/>
      <c r="J72" s="62"/>
      <c r="K72" s="62"/>
      <c r="L72" s="62">
        <f>D72</f>
        <v>0</v>
      </c>
      <c r="M72" s="62"/>
      <c r="N72" s="62"/>
      <c r="O72" s="62"/>
      <c r="P72" s="62"/>
      <c r="Q72" s="62"/>
      <c r="R72" s="173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883"/>
      <c r="AH72" s="174"/>
      <c r="AI72" s="492"/>
      <c r="AJ72" s="905"/>
      <c r="AK72" s="919"/>
      <c r="AL72" s="174"/>
      <c r="AM72" s="174"/>
      <c r="AN72" s="174"/>
      <c r="AO72" s="928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>
        <f t="shared" si="22"/>
        <v>0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>
      <c r="A73" s="487">
        <f>MATCH(C73,$C$5:$C$361,0)</f>
        <v>69</v>
      </c>
      <c r="C73" s="14" t="s">
        <v>1430</v>
      </c>
      <c r="D73" s="14">
        <f t="shared" ref="D73:Q73" si="24">SUM(D54:D72)</f>
        <v>627</v>
      </c>
      <c r="E73" s="14">
        <f t="shared" si="24"/>
        <v>627</v>
      </c>
      <c r="F73" s="14">
        <f t="shared" si="24"/>
        <v>0</v>
      </c>
      <c r="G73" s="14">
        <f t="shared" si="24"/>
        <v>0</v>
      </c>
      <c r="H73" s="14">
        <f t="shared" si="24"/>
        <v>0</v>
      </c>
      <c r="I73" s="14">
        <f t="shared" si="24"/>
        <v>0</v>
      </c>
      <c r="J73" s="14">
        <f t="shared" si="24"/>
        <v>0</v>
      </c>
      <c r="K73" s="14">
        <f t="shared" si="24"/>
        <v>0</v>
      </c>
      <c r="L73" s="14">
        <f t="shared" si="24"/>
        <v>627</v>
      </c>
      <c r="M73" s="14">
        <f t="shared" si="24"/>
        <v>0</v>
      </c>
      <c r="N73" s="14">
        <f t="shared" si="24"/>
        <v>0</v>
      </c>
      <c r="O73" s="14">
        <f t="shared" si="24"/>
        <v>0</v>
      </c>
      <c r="P73" s="14">
        <f t="shared" si="24"/>
        <v>0</v>
      </c>
      <c r="Q73" s="14">
        <f t="shared" si="24"/>
        <v>0</v>
      </c>
      <c r="R73" s="14"/>
      <c r="S73" s="175">
        <f t="shared" ref="S73:AX73" si="25">SUM(S54:S72)</f>
        <v>0</v>
      </c>
      <c r="T73" s="175">
        <f t="shared" si="25"/>
        <v>0</v>
      </c>
      <c r="U73" s="175">
        <f t="shared" si="25"/>
        <v>0</v>
      </c>
      <c r="V73" s="175">
        <f t="shared" si="25"/>
        <v>24</v>
      </c>
      <c r="W73" s="175">
        <f t="shared" si="25"/>
        <v>0</v>
      </c>
      <c r="X73" s="175">
        <f t="shared" si="25"/>
        <v>0</v>
      </c>
      <c r="Y73" s="175">
        <f t="shared" si="25"/>
        <v>0</v>
      </c>
      <c r="Z73" s="175">
        <f t="shared" si="25"/>
        <v>0</v>
      </c>
      <c r="AA73" s="175">
        <f t="shared" si="25"/>
        <v>0</v>
      </c>
      <c r="AB73" s="175">
        <f t="shared" si="25"/>
        <v>0</v>
      </c>
      <c r="AC73" s="175">
        <f t="shared" si="25"/>
        <v>0</v>
      </c>
      <c r="AD73" s="175">
        <f t="shared" si="25"/>
        <v>11</v>
      </c>
      <c r="AE73" s="175">
        <f t="shared" si="25"/>
        <v>0</v>
      </c>
      <c r="AF73" s="175">
        <f t="shared" si="25"/>
        <v>0</v>
      </c>
      <c r="AG73" s="884">
        <f t="shared" si="25"/>
        <v>1</v>
      </c>
      <c r="AH73" s="175">
        <f t="shared" si="25"/>
        <v>0</v>
      </c>
      <c r="AI73" s="178">
        <f t="shared" si="25"/>
        <v>0</v>
      </c>
      <c r="AJ73" s="906">
        <f t="shared" si="25"/>
        <v>6</v>
      </c>
      <c r="AK73" s="920">
        <f t="shared" si="25"/>
        <v>0</v>
      </c>
      <c r="AL73" s="175">
        <f t="shared" si="25"/>
        <v>0</v>
      </c>
      <c r="AM73" s="175">
        <f t="shared" si="25"/>
        <v>0</v>
      </c>
      <c r="AN73" s="175">
        <f t="shared" si="25"/>
        <v>0</v>
      </c>
      <c r="AO73" s="929">
        <f t="shared" si="25"/>
        <v>0</v>
      </c>
      <c r="AP73" s="175">
        <f t="shared" si="25"/>
        <v>0</v>
      </c>
      <c r="AQ73" s="175">
        <f t="shared" si="25"/>
        <v>0</v>
      </c>
      <c r="AR73" s="175">
        <f t="shared" si="25"/>
        <v>0</v>
      </c>
      <c r="AS73" s="175">
        <f t="shared" si="25"/>
        <v>0</v>
      </c>
      <c r="AT73" s="175">
        <f t="shared" si="25"/>
        <v>1</v>
      </c>
      <c r="AU73" s="175">
        <f t="shared" si="25"/>
        <v>0</v>
      </c>
      <c r="AV73" s="175">
        <f t="shared" si="25"/>
        <v>0</v>
      </c>
      <c r="AW73" s="175">
        <f t="shared" si="25"/>
        <v>0</v>
      </c>
      <c r="AX73" s="175">
        <f t="shared" si="25"/>
        <v>0</v>
      </c>
      <c r="AY73" s="175">
        <f t="shared" ref="AY73:CD73" si="26">SUM(AY54:AY72)</f>
        <v>0</v>
      </c>
      <c r="AZ73" s="175">
        <f t="shared" si="26"/>
        <v>0</v>
      </c>
      <c r="BA73" s="175">
        <f t="shared" si="26"/>
        <v>1</v>
      </c>
      <c r="BB73" s="175">
        <f t="shared" si="26"/>
        <v>0</v>
      </c>
      <c r="BC73" s="175">
        <f t="shared" si="26"/>
        <v>0</v>
      </c>
      <c r="BD73" s="175">
        <f t="shared" si="26"/>
        <v>0</v>
      </c>
      <c r="BE73" s="175">
        <f t="shared" si="26"/>
        <v>0</v>
      </c>
      <c r="BF73" s="175">
        <f t="shared" si="26"/>
        <v>2</v>
      </c>
      <c r="BG73" s="175">
        <f t="shared" si="26"/>
        <v>0</v>
      </c>
      <c r="BH73" s="175">
        <f t="shared" si="26"/>
        <v>0</v>
      </c>
      <c r="BI73" s="175">
        <f t="shared" si="26"/>
        <v>0</v>
      </c>
      <c r="BJ73" s="175">
        <f t="shared" si="26"/>
        <v>0</v>
      </c>
      <c r="BK73" s="175">
        <f t="shared" si="26"/>
        <v>1</v>
      </c>
      <c r="BL73" s="175">
        <f t="shared" si="26"/>
        <v>0</v>
      </c>
      <c r="BM73" s="175">
        <f t="shared" si="26"/>
        <v>0</v>
      </c>
      <c r="BN73" s="175">
        <f t="shared" si="26"/>
        <v>0</v>
      </c>
      <c r="BO73" s="175">
        <f t="shared" si="26"/>
        <v>0</v>
      </c>
      <c r="BP73" s="175">
        <f t="shared" si="26"/>
        <v>0</v>
      </c>
      <c r="BQ73" s="175">
        <f t="shared" si="26"/>
        <v>0</v>
      </c>
      <c r="BR73" s="175">
        <f t="shared" si="26"/>
        <v>0</v>
      </c>
      <c r="BS73" s="175">
        <f t="shared" si="26"/>
        <v>0</v>
      </c>
      <c r="BT73" s="175">
        <f t="shared" si="26"/>
        <v>0</v>
      </c>
      <c r="BU73" s="175">
        <f t="shared" si="26"/>
        <v>0</v>
      </c>
      <c r="BV73" s="175">
        <f t="shared" si="26"/>
        <v>0</v>
      </c>
      <c r="BW73" s="175">
        <f t="shared" si="26"/>
        <v>0</v>
      </c>
      <c r="BX73" s="175">
        <f t="shared" si="26"/>
        <v>0</v>
      </c>
      <c r="BY73" s="175">
        <f t="shared" si="26"/>
        <v>0</v>
      </c>
      <c r="BZ73" s="175">
        <f t="shared" si="26"/>
        <v>1</v>
      </c>
      <c r="CA73" s="175">
        <f t="shared" si="26"/>
        <v>0</v>
      </c>
      <c r="CB73" s="175">
        <f t="shared" si="26"/>
        <v>0</v>
      </c>
      <c r="CC73" s="175">
        <f t="shared" si="26"/>
        <v>12</v>
      </c>
      <c r="CD73" s="175">
        <f t="shared" si="26"/>
        <v>4</v>
      </c>
      <c r="CE73" s="175">
        <f t="shared" ref="CE73:DJ73" si="27">SUM(CE54:CE72)</f>
        <v>2</v>
      </c>
      <c r="CF73" s="175">
        <f t="shared" si="27"/>
        <v>14</v>
      </c>
      <c r="CG73" s="175">
        <f t="shared" si="27"/>
        <v>8</v>
      </c>
      <c r="CH73" s="175">
        <f t="shared" si="27"/>
        <v>0</v>
      </c>
      <c r="CI73" s="175">
        <f t="shared" si="27"/>
        <v>0</v>
      </c>
      <c r="CJ73" s="175">
        <f t="shared" si="27"/>
        <v>0</v>
      </c>
      <c r="CK73" s="175">
        <f t="shared" si="27"/>
        <v>0</v>
      </c>
      <c r="CL73" s="175">
        <f t="shared" si="27"/>
        <v>0</v>
      </c>
      <c r="CM73" s="175">
        <f t="shared" si="27"/>
        <v>0</v>
      </c>
      <c r="CN73" s="175">
        <f t="shared" si="27"/>
        <v>0</v>
      </c>
      <c r="CO73" s="175">
        <f t="shared" si="27"/>
        <v>8</v>
      </c>
      <c r="CP73" s="175">
        <f t="shared" si="27"/>
        <v>0</v>
      </c>
      <c r="CQ73" s="175">
        <f t="shared" si="27"/>
        <v>11</v>
      </c>
      <c r="CR73" s="175">
        <f t="shared" si="27"/>
        <v>3</v>
      </c>
      <c r="CS73" s="175">
        <f t="shared" si="27"/>
        <v>8</v>
      </c>
      <c r="CT73" s="175">
        <f t="shared" si="27"/>
        <v>0</v>
      </c>
      <c r="CU73" s="175">
        <f t="shared" si="27"/>
        <v>0</v>
      </c>
      <c r="CV73" s="175">
        <f t="shared" si="27"/>
        <v>0</v>
      </c>
      <c r="CW73" s="175">
        <f t="shared" si="27"/>
        <v>0</v>
      </c>
      <c r="CX73" s="175">
        <f t="shared" si="27"/>
        <v>2</v>
      </c>
      <c r="CY73" s="175">
        <f t="shared" si="27"/>
        <v>2</v>
      </c>
      <c r="CZ73" s="175">
        <f t="shared" si="27"/>
        <v>1</v>
      </c>
      <c r="DA73" s="175">
        <f t="shared" si="27"/>
        <v>0</v>
      </c>
      <c r="DB73" s="175">
        <f t="shared" si="27"/>
        <v>2</v>
      </c>
      <c r="DC73" s="175">
        <f t="shared" si="27"/>
        <v>0</v>
      </c>
      <c r="DD73" s="175">
        <f t="shared" si="27"/>
        <v>0</v>
      </c>
      <c r="DE73" s="175">
        <f t="shared" si="27"/>
        <v>0</v>
      </c>
      <c r="DF73" s="175">
        <f t="shared" si="27"/>
        <v>0</v>
      </c>
      <c r="DG73" s="175">
        <f t="shared" si="27"/>
        <v>0</v>
      </c>
      <c r="DH73" s="175">
        <f t="shared" si="27"/>
        <v>0</v>
      </c>
      <c r="DI73" s="175">
        <f t="shared" si="27"/>
        <v>1</v>
      </c>
      <c r="DJ73" s="175">
        <f t="shared" si="27"/>
        <v>0</v>
      </c>
      <c r="DK73" s="175">
        <f t="shared" ref="DK73:ED73" si="28">SUM(DK54:DK72)</f>
        <v>0</v>
      </c>
      <c r="DL73" s="14">
        <f t="shared" si="28"/>
        <v>2.5</v>
      </c>
      <c r="DM73" s="14">
        <f t="shared" si="28"/>
        <v>0</v>
      </c>
      <c r="DN73" s="14">
        <f t="shared" si="28"/>
        <v>0</v>
      </c>
      <c r="DO73" s="14">
        <f t="shared" si="28"/>
        <v>0</v>
      </c>
      <c r="DP73" s="14">
        <f t="shared" si="28"/>
        <v>0</v>
      </c>
      <c r="DQ73" s="14">
        <f t="shared" si="28"/>
        <v>0</v>
      </c>
      <c r="DR73" s="14">
        <f t="shared" si="28"/>
        <v>0</v>
      </c>
      <c r="DS73" s="14">
        <f t="shared" si="28"/>
        <v>2</v>
      </c>
      <c r="DT73" s="14">
        <f t="shared" si="28"/>
        <v>3</v>
      </c>
      <c r="DU73" s="14">
        <f t="shared" si="28"/>
        <v>0</v>
      </c>
      <c r="DV73" s="14">
        <f t="shared" si="28"/>
        <v>0</v>
      </c>
      <c r="DW73" s="14">
        <f t="shared" si="28"/>
        <v>0</v>
      </c>
      <c r="DX73" s="14">
        <f t="shared" si="28"/>
        <v>0</v>
      </c>
      <c r="DY73" s="14">
        <f t="shared" si="28"/>
        <v>0</v>
      </c>
      <c r="DZ73" s="14">
        <f t="shared" si="28"/>
        <v>0</v>
      </c>
      <c r="EA73" s="14">
        <f t="shared" si="28"/>
        <v>0</v>
      </c>
      <c r="EB73" s="14">
        <f t="shared" si="28"/>
        <v>0</v>
      </c>
      <c r="EC73" s="14">
        <f t="shared" si="28"/>
        <v>0</v>
      </c>
      <c r="ED73" s="14">
        <f t="shared" si="28"/>
        <v>0</v>
      </c>
      <c r="EE73" s="508"/>
      <c r="EF73" s="14">
        <f t="shared" ref="EF73:FE73" si="29">SUM(EF54:EF72)</f>
        <v>0</v>
      </c>
      <c r="EG73" s="14">
        <f t="shared" si="29"/>
        <v>0</v>
      </c>
      <c r="EH73" s="14">
        <f t="shared" si="29"/>
        <v>0</v>
      </c>
      <c r="EI73" s="14">
        <f t="shared" si="29"/>
        <v>0</v>
      </c>
      <c r="EJ73" s="14">
        <f t="shared" si="29"/>
        <v>0</v>
      </c>
      <c r="EK73" s="14">
        <f t="shared" si="29"/>
        <v>0</v>
      </c>
      <c r="EL73" s="14">
        <f t="shared" si="29"/>
        <v>0</v>
      </c>
      <c r="EM73" s="14">
        <f t="shared" si="29"/>
        <v>0</v>
      </c>
      <c r="EN73" s="14">
        <f t="shared" si="29"/>
        <v>0</v>
      </c>
      <c r="EO73" s="14">
        <f t="shared" si="29"/>
        <v>0</v>
      </c>
      <c r="EP73" s="14">
        <f t="shared" si="29"/>
        <v>0</v>
      </c>
      <c r="EQ73" s="14">
        <f t="shared" si="29"/>
        <v>0</v>
      </c>
      <c r="ER73" s="14">
        <f t="shared" si="29"/>
        <v>0</v>
      </c>
      <c r="ES73" s="14">
        <f t="shared" si="29"/>
        <v>0</v>
      </c>
      <c r="ET73" s="14">
        <f t="shared" si="29"/>
        <v>0</v>
      </c>
      <c r="EU73" s="14">
        <f t="shared" si="29"/>
        <v>0</v>
      </c>
      <c r="EV73" s="14">
        <f t="shared" si="29"/>
        <v>0</v>
      </c>
      <c r="EW73" s="14">
        <f t="shared" si="29"/>
        <v>0</v>
      </c>
      <c r="EX73" s="14">
        <f t="shared" si="29"/>
        <v>0</v>
      </c>
      <c r="EY73" s="14">
        <f t="shared" si="29"/>
        <v>0</v>
      </c>
      <c r="EZ73" s="14">
        <f t="shared" si="29"/>
        <v>0</v>
      </c>
      <c r="FA73" s="14">
        <f t="shared" si="29"/>
        <v>0</v>
      </c>
      <c r="FB73" s="14">
        <f t="shared" si="29"/>
        <v>0</v>
      </c>
      <c r="FC73" s="14">
        <f t="shared" si="29"/>
        <v>0</v>
      </c>
      <c r="FD73" s="14">
        <f t="shared" si="29"/>
        <v>0</v>
      </c>
      <c r="FE73" s="14">
        <f t="shared" si="29"/>
        <v>0</v>
      </c>
      <c r="FF73" s="14"/>
    </row>
    <row r="74" spans="1:162">
      <c r="A74" s="54"/>
      <c r="B74" s="55" t="s">
        <v>3012</v>
      </c>
      <c r="C74" s="11" t="s">
        <v>3595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885"/>
      <c r="AH74" s="176"/>
      <c r="AI74" s="897"/>
      <c r="AJ74" s="907"/>
      <c r="AK74" s="921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503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3"/>
    </row>
    <row r="75" spans="1:162" s="56" customFormat="1">
      <c r="A75" s="54"/>
      <c r="B75" s="55"/>
      <c r="C75" s="491" t="s">
        <v>3043</v>
      </c>
      <c r="D75" s="62"/>
      <c r="E75" s="62">
        <f t="shared" ref="E75:E80" si="30">D75</f>
        <v>0</v>
      </c>
      <c r="F75" s="62"/>
      <c r="G75" s="62"/>
      <c r="H75" s="62"/>
      <c r="I75" s="62"/>
      <c r="J75" s="62"/>
      <c r="K75" s="62"/>
      <c r="L75" s="62">
        <f t="shared" ref="L75:L80" si="31">D75</f>
        <v>0</v>
      </c>
      <c r="M75" s="62"/>
      <c r="N75" s="62"/>
      <c r="O75" s="62"/>
      <c r="P75" s="62"/>
      <c r="Q75" s="62"/>
      <c r="R75" s="173" t="s">
        <v>2989</v>
      </c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883"/>
      <c r="AH75" s="174"/>
      <c r="AI75" s="492"/>
      <c r="AJ75" s="905"/>
      <c r="AK75" s="919"/>
      <c r="AL75" s="174"/>
      <c r="AM75" s="174"/>
      <c r="AN75" s="174"/>
      <c r="AO75" s="928"/>
      <c r="AP75" s="174"/>
      <c r="AQ75" s="174"/>
      <c r="AR75" s="174"/>
      <c r="AS75" s="174"/>
      <c r="AT75" s="174">
        <v>1</v>
      </c>
      <c r="AU75" s="174"/>
      <c r="AV75" s="174"/>
      <c r="AW75" s="174"/>
      <c r="AX75" s="174"/>
      <c r="AY75" s="174"/>
      <c r="AZ75" s="174"/>
      <c r="BA75" s="174"/>
      <c r="BB75" s="174"/>
      <c r="BC75" s="174">
        <v>1</v>
      </c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>
        <v>1</v>
      </c>
      <c r="CA75" s="174"/>
      <c r="CB75" s="174"/>
      <c r="CC75" s="174">
        <v>1</v>
      </c>
      <c r="CD75" s="174"/>
      <c r="CE75" s="174"/>
      <c r="CF75" s="174">
        <f t="shared" ref="CF75:CF80" si="32">CC75</f>
        <v>1</v>
      </c>
      <c r="CG75" s="174">
        <f t="shared" ref="CG75:CG80" si="33">CD75*2</f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>
        <v>2</v>
      </c>
      <c r="DC75" s="174"/>
      <c r="DD75" s="174"/>
      <c r="DE75" s="174"/>
      <c r="DF75" s="174"/>
      <c r="DG75" s="174"/>
      <c r="DH75" s="174"/>
      <c r="DI75" s="174">
        <v>1</v>
      </c>
      <c r="DJ75" s="174"/>
      <c r="DK75" s="174"/>
      <c r="DL75" s="62">
        <v>1</v>
      </c>
      <c r="DM75" s="62"/>
      <c r="DN75" s="62"/>
      <c r="DO75" s="62"/>
      <c r="DP75" s="62"/>
      <c r="DQ75" s="62"/>
      <c r="DR75" s="62"/>
      <c r="DS75" s="62">
        <v>1</v>
      </c>
      <c r="DT75" s="62">
        <v>2.5</v>
      </c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>
      <c r="A76" s="54"/>
      <c r="B76" s="55"/>
      <c r="C76" s="491" t="s">
        <v>3044</v>
      </c>
      <c r="D76" s="62">
        <v>40</v>
      </c>
      <c r="E76" s="62">
        <f t="shared" si="30"/>
        <v>40</v>
      </c>
      <c r="F76" s="62"/>
      <c r="G76" s="62"/>
      <c r="H76" s="62"/>
      <c r="I76" s="62"/>
      <c r="J76" s="62"/>
      <c r="K76" s="62"/>
      <c r="L76" s="62">
        <f t="shared" si="31"/>
        <v>40</v>
      </c>
      <c r="M76" s="62"/>
      <c r="N76" s="62"/>
      <c r="O76" s="62"/>
      <c r="P76" s="62"/>
      <c r="Q76" s="62"/>
      <c r="R76" s="173" t="s">
        <v>1903</v>
      </c>
      <c r="S76" s="174"/>
      <c r="T76" s="174"/>
      <c r="U76" s="174"/>
      <c r="V76" s="174">
        <v>2</v>
      </c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883"/>
      <c r="AH76" s="174"/>
      <c r="AI76" s="492"/>
      <c r="AJ76" s="905"/>
      <c r="AK76" s="919">
        <v>1</v>
      </c>
      <c r="AL76" s="174"/>
      <c r="AM76" s="174"/>
      <c r="AN76" s="174"/>
      <c r="AO76" s="928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>
        <v>1</v>
      </c>
      <c r="CE76" s="174"/>
      <c r="CF76" s="174">
        <f t="shared" si="32"/>
        <v>0</v>
      </c>
      <c r="CG76" s="174">
        <f t="shared" si="33"/>
        <v>2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>
        <v>1</v>
      </c>
      <c r="CS76" s="174"/>
      <c r="CT76" s="174"/>
      <c r="CU76" s="174"/>
      <c r="CV76" s="174"/>
      <c r="CW76" s="174"/>
      <c r="CX76" s="174">
        <v>1</v>
      </c>
      <c r="CY76" s="174">
        <v>1</v>
      </c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 s="56" customFormat="1">
      <c r="A77" s="54"/>
      <c r="B77" s="55"/>
      <c r="C77" s="491" t="s">
        <v>3045</v>
      </c>
      <c r="D77" s="62">
        <v>45</v>
      </c>
      <c r="E77" s="62">
        <f t="shared" si="30"/>
        <v>45</v>
      </c>
      <c r="F77" s="62"/>
      <c r="G77" s="62"/>
      <c r="H77" s="62"/>
      <c r="I77" s="62"/>
      <c r="J77" s="62"/>
      <c r="K77" s="62"/>
      <c r="L77" s="62">
        <f t="shared" si="31"/>
        <v>45</v>
      </c>
      <c r="M77" s="62"/>
      <c r="N77" s="62"/>
      <c r="O77" s="62"/>
      <c r="P77" s="62"/>
      <c r="Q77" s="62"/>
      <c r="R77" s="173" t="s">
        <v>1631</v>
      </c>
      <c r="S77" s="174"/>
      <c r="T77" s="174"/>
      <c r="U77" s="174"/>
      <c r="V77" s="174">
        <v>1</v>
      </c>
      <c r="W77" s="174"/>
      <c r="X77" s="174"/>
      <c r="Y77" s="174"/>
      <c r="Z77" s="174"/>
      <c r="AA77" s="174"/>
      <c r="AB77" s="174"/>
      <c r="AC77" s="174"/>
      <c r="AD77" s="174"/>
      <c r="AE77" s="174"/>
      <c r="AF77" s="174">
        <v>1</v>
      </c>
      <c r="AG77" s="883"/>
      <c r="AH77" s="174"/>
      <c r="AI77" s="492"/>
      <c r="AJ77" s="905"/>
      <c r="AK77" s="919"/>
      <c r="AL77" s="174"/>
      <c r="AM77" s="174"/>
      <c r="AN77" s="174"/>
      <c r="AO77" s="928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>
        <v>1</v>
      </c>
      <c r="CD77" s="174"/>
      <c r="CE77" s="174"/>
      <c r="CF77" s="174">
        <f t="shared" si="32"/>
        <v>1</v>
      </c>
      <c r="CG77" s="174">
        <f t="shared" si="33"/>
        <v>0</v>
      </c>
      <c r="CH77" s="174"/>
      <c r="CI77" s="174"/>
      <c r="CJ77" s="174"/>
      <c r="CK77" s="174"/>
      <c r="CL77" s="174"/>
      <c r="CM77" s="174"/>
      <c r="CN77" s="174"/>
      <c r="CO77" s="174"/>
      <c r="CP77" s="174"/>
      <c r="CQ77" s="174">
        <v>1</v>
      </c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454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</row>
    <row r="78" spans="1:162" s="56" customFormat="1">
      <c r="A78" s="54"/>
      <c r="B78" s="55"/>
      <c r="C78" s="491" t="s">
        <v>3046</v>
      </c>
      <c r="D78" s="62">
        <v>40</v>
      </c>
      <c r="E78" s="62">
        <f t="shared" si="30"/>
        <v>40</v>
      </c>
      <c r="F78" s="62"/>
      <c r="G78" s="62"/>
      <c r="H78" s="62"/>
      <c r="I78" s="62"/>
      <c r="J78" s="62"/>
      <c r="K78" s="62"/>
      <c r="L78" s="62">
        <f t="shared" si="31"/>
        <v>40</v>
      </c>
      <c r="M78" s="62"/>
      <c r="N78" s="62"/>
      <c r="O78" s="62"/>
      <c r="P78" s="62"/>
      <c r="Q78" s="62"/>
      <c r="R78" s="173" t="s">
        <v>1631</v>
      </c>
      <c r="S78" s="174"/>
      <c r="T78" s="174"/>
      <c r="U78" s="174"/>
      <c r="V78" s="174">
        <v>1</v>
      </c>
      <c r="W78" s="174"/>
      <c r="X78" s="174"/>
      <c r="Y78" s="174"/>
      <c r="Z78" s="174"/>
      <c r="AA78" s="174"/>
      <c r="AB78" s="174"/>
      <c r="AC78" s="174"/>
      <c r="AD78" s="174"/>
      <c r="AE78" s="174"/>
      <c r="AF78" s="174">
        <v>1</v>
      </c>
      <c r="AG78" s="883"/>
      <c r="AH78" s="174"/>
      <c r="AI78" s="492"/>
      <c r="AJ78" s="905"/>
      <c r="AK78" s="919"/>
      <c r="AL78" s="174"/>
      <c r="AM78" s="174"/>
      <c r="AN78" s="174"/>
      <c r="AO78" s="928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>
        <v>1</v>
      </c>
      <c r="CD78" s="174"/>
      <c r="CE78" s="174"/>
      <c r="CF78" s="174">
        <f t="shared" si="32"/>
        <v>1</v>
      </c>
      <c r="CG78" s="174">
        <f t="shared" si="33"/>
        <v>0</v>
      </c>
      <c r="CH78" s="174"/>
      <c r="CI78" s="174"/>
      <c r="CJ78" s="174"/>
      <c r="CK78" s="174"/>
      <c r="CL78" s="174"/>
      <c r="CM78" s="174"/>
      <c r="CN78" s="174"/>
      <c r="CO78" s="174"/>
      <c r="CP78" s="174"/>
      <c r="CQ78" s="174">
        <v>1</v>
      </c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454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</row>
    <row r="79" spans="1:162" s="56" customFormat="1">
      <c r="A79" s="54"/>
      <c r="B79" s="55"/>
      <c r="C79" s="491" t="s">
        <v>3047</v>
      </c>
      <c r="D79" s="62">
        <v>40</v>
      </c>
      <c r="E79" s="62">
        <f t="shared" si="30"/>
        <v>40</v>
      </c>
      <c r="F79" s="62"/>
      <c r="G79" s="62"/>
      <c r="H79" s="62"/>
      <c r="I79" s="62"/>
      <c r="J79" s="62"/>
      <c r="K79" s="62"/>
      <c r="L79" s="62">
        <f t="shared" si="31"/>
        <v>40</v>
      </c>
      <c r="M79" s="62"/>
      <c r="N79" s="62"/>
      <c r="O79" s="62"/>
      <c r="P79" s="62"/>
      <c r="Q79" s="62"/>
      <c r="R79" s="173" t="s">
        <v>2990</v>
      </c>
      <c r="S79" s="174"/>
      <c r="T79" s="174"/>
      <c r="U79" s="174"/>
      <c r="V79" s="174">
        <v>1</v>
      </c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883"/>
      <c r="AH79" s="174"/>
      <c r="AI79" s="492">
        <v>1</v>
      </c>
      <c r="AJ79" s="905"/>
      <c r="AK79" s="919"/>
      <c r="AL79" s="174"/>
      <c r="AM79" s="174"/>
      <c r="AN79" s="174"/>
      <c r="AO79" s="928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>
        <f t="shared" si="32"/>
        <v>0</v>
      </c>
      <c r="CG79" s="174">
        <f t="shared" si="33"/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>
      <c r="A80" s="54"/>
      <c r="B80" s="55"/>
      <c r="C80" s="491"/>
      <c r="D80" s="62"/>
      <c r="E80" s="62">
        <f t="shared" si="30"/>
        <v>0</v>
      </c>
      <c r="F80" s="62"/>
      <c r="G80" s="62"/>
      <c r="H80" s="62"/>
      <c r="I80" s="62"/>
      <c r="J80" s="62"/>
      <c r="K80" s="62"/>
      <c r="L80" s="62">
        <f t="shared" si="31"/>
        <v>0</v>
      </c>
      <c r="M80" s="62"/>
      <c r="N80" s="62"/>
      <c r="O80" s="62"/>
      <c r="P80" s="62"/>
      <c r="Q80" s="62"/>
      <c r="R80" s="173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883"/>
      <c r="AH80" s="174"/>
      <c r="AI80" s="492"/>
      <c r="AJ80" s="905"/>
      <c r="AK80" s="919"/>
      <c r="AL80" s="174"/>
      <c r="AM80" s="174"/>
      <c r="AN80" s="174"/>
      <c r="AO80" s="928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>
        <f t="shared" si="32"/>
        <v>0</v>
      </c>
      <c r="CG80" s="174">
        <f t="shared" si="33"/>
        <v>0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>
      <c r="A81" s="487">
        <f>MATCH(C81,$C$5:$C$361,0)</f>
        <v>77</v>
      </c>
      <c r="C81" s="14" t="s">
        <v>3010</v>
      </c>
      <c r="D81" s="14">
        <f t="shared" ref="D81:Q81" si="34">SUM(D75:D80)</f>
        <v>165</v>
      </c>
      <c r="E81" s="14">
        <f t="shared" si="34"/>
        <v>165</v>
      </c>
      <c r="F81" s="14">
        <f t="shared" si="34"/>
        <v>0</v>
      </c>
      <c r="G81" s="14">
        <f t="shared" si="34"/>
        <v>0</v>
      </c>
      <c r="H81" s="14">
        <f t="shared" si="34"/>
        <v>0</v>
      </c>
      <c r="I81" s="14">
        <f t="shared" si="34"/>
        <v>0</v>
      </c>
      <c r="J81" s="14">
        <f t="shared" si="34"/>
        <v>0</v>
      </c>
      <c r="K81" s="14">
        <f t="shared" si="34"/>
        <v>0</v>
      </c>
      <c r="L81" s="14">
        <f t="shared" si="34"/>
        <v>165</v>
      </c>
      <c r="M81" s="14">
        <f t="shared" si="34"/>
        <v>0</v>
      </c>
      <c r="N81" s="14">
        <f t="shared" si="34"/>
        <v>0</v>
      </c>
      <c r="O81" s="14">
        <f t="shared" si="34"/>
        <v>0</v>
      </c>
      <c r="P81" s="14">
        <f t="shared" si="34"/>
        <v>0</v>
      </c>
      <c r="Q81" s="14">
        <f t="shared" si="34"/>
        <v>0</v>
      </c>
      <c r="R81" s="14"/>
      <c r="S81" s="175">
        <f t="shared" ref="S81:AX81" si="35">SUM(S75:S80)</f>
        <v>0</v>
      </c>
      <c r="T81" s="175">
        <f t="shared" si="35"/>
        <v>0</v>
      </c>
      <c r="U81" s="175">
        <f t="shared" si="35"/>
        <v>0</v>
      </c>
      <c r="V81" s="175">
        <f t="shared" si="35"/>
        <v>5</v>
      </c>
      <c r="W81" s="175">
        <f t="shared" si="35"/>
        <v>0</v>
      </c>
      <c r="X81" s="175">
        <f t="shared" si="35"/>
        <v>0</v>
      </c>
      <c r="Y81" s="175">
        <f t="shared" si="35"/>
        <v>0</v>
      </c>
      <c r="Z81" s="175">
        <f t="shared" si="35"/>
        <v>0</v>
      </c>
      <c r="AA81" s="175">
        <f t="shared" si="35"/>
        <v>0</v>
      </c>
      <c r="AB81" s="175">
        <f t="shared" si="35"/>
        <v>0</v>
      </c>
      <c r="AC81" s="175">
        <f t="shared" si="35"/>
        <v>0</v>
      </c>
      <c r="AD81" s="175">
        <f t="shared" si="35"/>
        <v>0</v>
      </c>
      <c r="AE81" s="175">
        <f t="shared" si="35"/>
        <v>0</v>
      </c>
      <c r="AF81" s="175">
        <f t="shared" si="35"/>
        <v>2</v>
      </c>
      <c r="AG81" s="884">
        <f t="shared" si="35"/>
        <v>0</v>
      </c>
      <c r="AH81" s="175">
        <f t="shared" si="35"/>
        <v>0</v>
      </c>
      <c r="AI81" s="178">
        <f t="shared" si="35"/>
        <v>1</v>
      </c>
      <c r="AJ81" s="906">
        <f t="shared" si="35"/>
        <v>0</v>
      </c>
      <c r="AK81" s="920">
        <f t="shared" si="35"/>
        <v>1</v>
      </c>
      <c r="AL81" s="175">
        <f t="shared" si="35"/>
        <v>0</v>
      </c>
      <c r="AM81" s="175">
        <f t="shared" si="35"/>
        <v>0</v>
      </c>
      <c r="AN81" s="175">
        <f t="shared" si="35"/>
        <v>0</v>
      </c>
      <c r="AO81" s="929">
        <f t="shared" si="35"/>
        <v>0</v>
      </c>
      <c r="AP81" s="175">
        <f t="shared" si="35"/>
        <v>0</v>
      </c>
      <c r="AQ81" s="175">
        <f t="shared" si="35"/>
        <v>0</v>
      </c>
      <c r="AR81" s="175">
        <f t="shared" si="35"/>
        <v>0</v>
      </c>
      <c r="AS81" s="175">
        <f t="shared" si="35"/>
        <v>0</v>
      </c>
      <c r="AT81" s="175">
        <f t="shared" si="35"/>
        <v>2</v>
      </c>
      <c r="AU81" s="175">
        <f t="shared" si="35"/>
        <v>0</v>
      </c>
      <c r="AV81" s="175">
        <f t="shared" si="35"/>
        <v>0</v>
      </c>
      <c r="AW81" s="175">
        <f t="shared" si="35"/>
        <v>0</v>
      </c>
      <c r="AX81" s="175">
        <f t="shared" si="35"/>
        <v>0</v>
      </c>
      <c r="AY81" s="175">
        <f t="shared" ref="AY81:CD81" si="36">SUM(AY75:AY80)</f>
        <v>0</v>
      </c>
      <c r="AZ81" s="175">
        <f t="shared" si="36"/>
        <v>0</v>
      </c>
      <c r="BA81" s="175">
        <f t="shared" si="36"/>
        <v>0</v>
      </c>
      <c r="BB81" s="175">
        <f t="shared" si="36"/>
        <v>0</v>
      </c>
      <c r="BC81" s="175">
        <f t="shared" si="36"/>
        <v>2</v>
      </c>
      <c r="BD81" s="175">
        <f t="shared" si="36"/>
        <v>0</v>
      </c>
      <c r="BE81" s="175">
        <f t="shared" si="36"/>
        <v>0</v>
      </c>
      <c r="BF81" s="175">
        <f t="shared" si="36"/>
        <v>0</v>
      </c>
      <c r="BG81" s="175">
        <f t="shared" si="36"/>
        <v>0</v>
      </c>
      <c r="BH81" s="175">
        <f t="shared" si="36"/>
        <v>0</v>
      </c>
      <c r="BI81" s="175">
        <f t="shared" si="36"/>
        <v>0</v>
      </c>
      <c r="BJ81" s="175">
        <f t="shared" si="36"/>
        <v>0</v>
      </c>
      <c r="BK81" s="175">
        <f t="shared" si="36"/>
        <v>0</v>
      </c>
      <c r="BL81" s="175">
        <f t="shared" si="36"/>
        <v>0</v>
      </c>
      <c r="BM81" s="175">
        <f t="shared" si="36"/>
        <v>0</v>
      </c>
      <c r="BN81" s="175">
        <f t="shared" si="36"/>
        <v>0</v>
      </c>
      <c r="BO81" s="175">
        <f t="shared" si="36"/>
        <v>0</v>
      </c>
      <c r="BP81" s="175">
        <f t="shared" si="36"/>
        <v>0</v>
      </c>
      <c r="BQ81" s="175">
        <f t="shared" si="36"/>
        <v>0</v>
      </c>
      <c r="BR81" s="175">
        <f t="shared" si="36"/>
        <v>0</v>
      </c>
      <c r="BS81" s="175">
        <f t="shared" si="36"/>
        <v>0</v>
      </c>
      <c r="BT81" s="175">
        <f t="shared" si="36"/>
        <v>0</v>
      </c>
      <c r="BU81" s="175">
        <f t="shared" si="36"/>
        <v>0</v>
      </c>
      <c r="BV81" s="175">
        <f t="shared" si="36"/>
        <v>0</v>
      </c>
      <c r="BW81" s="175">
        <f t="shared" si="36"/>
        <v>0</v>
      </c>
      <c r="BX81" s="175">
        <f t="shared" si="36"/>
        <v>0</v>
      </c>
      <c r="BY81" s="175">
        <f t="shared" si="36"/>
        <v>0</v>
      </c>
      <c r="BZ81" s="175">
        <f t="shared" si="36"/>
        <v>1</v>
      </c>
      <c r="CA81" s="175">
        <f t="shared" si="36"/>
        <v>0</v>
      </c>
      <c r="CB81" s="175">
        <f t="shared" si="36"/>
        <v>0</v>
      </c>
      <c r="CC81" s="175">
        <f t="shared" si="36"/>
        <v>3</v>
      </c>
      <c r="CD81" s="175">
        <f t="shared" si="36"/>
        <v>1</v>
      </c>
      <c r="CE81" s="175">
        <f t="shared" ref="CE81:DJ81" si="37">SUM(CE75:CE80)</f>
        <v>0</v>
      </c>
      <c r="CF81" s="175">
        <f t="shared" si="37"/>
        <v>3</v>
      </c>
      <c r="CG81" s="175">
        <f t="shared" si="37"/>
        <v>2</v>
      </c>
      <c r="CH81" s="175">
        <f t="shared" si="37"/>
        <v>0</v>
      </c>
      <c r="CI81" s="175">
        <f t="shared" si="37"/>
        <v>0</v>
      </c>
      <c r="CJ81" s="175">
        <f t="shared" si="37"/>
        <v>0</v>
      </c>
      <c r="CK81" s="175">
        <f t="shared" si="37"/>
        <v>0</v>
      </c>
      <c r="CL81" s="175">
        <f t="shared" si="37"/>
        <v>0</v>
      </c>
      <c r="CM81" s="175">
        <f t="shared" si="37"/>
        <v>0</v>
      </c>
      <c r="CN81" s="175">
        <f t="shared" si="37"/>
        <v>0</v>
      </c>
      <c r="CO81" s="175">
        <f t="shared" si="37"/>
        <v>2</v>
      </c>
      <c r="CP81" s="175">
        <f t="shared" si="37"/>
        <v>0</v>
      </c>
      <c r="CQ81" s="175">
        <f t="shared" si="37"/>
        <v>2</v>
      </c>
      <c r="CR81" s="175">
        <f t="shared" si="37"/>
        <v>1</v>
      </c>
      <c r="CS81" s="175">
        <f t="shared" si="37"/>
        <v>2</v>
      </c>
      <c r="CT81" s="175">
        <f t="shared" si="37"/>
        <v>0</v>
      </c>
      <c r="CU81" s="175">
        <f t="shared" si="37"/>
        <v>0</v>
      </c>
      <c r="CV81" s="175">
        <f t="shared" si="37"/>
        <v>0</v>
      </c>
      <c r="CW81" s="175">
        <f t="shared" si="37"/>
        <v>0</v>
      </c>
      <c r="CX81" s="175">
        <f t="shared" si="37"/>
        <v>1</v>
      </c>
      <c r="CY81" s="175">
        <f t="shared" si="37"/>
        <v>1</v>
      </c>
      <c r="CZ81" s="175">
        <f t="shared" si="37"/>
        <v>0</v>
      </c>
      <c r="DA81" s="175">
        <f t="shared" si="37"/>
        <v>0</v>
      </c>
      <c r="DB81" s="175">
        <f t="shared" si="37"/>
        <v>2</v>
      </c>
      <c r="DC81" s="175">
        <f t="shared" si="37"/>
        <v>0</v>
      </c>
      <c r="DD81" s="175">
        <f t="shared" si="37"/>
        <v>0</v>
      </c>
      <c r="DE81" s="175">
        <f t="shared" si="37"/>
        <v>0</v>
      </c>
      <c r="DF81" s="175">
        <f t="shared" si="37"/>
        <v>0</v>
      </c>
      <c r="DG81" s="175">
        <f t="shared" si="37"/>
        <v>0</v>
      </c>
      <c r="DH81" s="175">
        <f t="shared" si="37"/>
        <v>0</v>
      </c>
      <c r="DI81" s="175">
        <f t="shared" si="37"/>
        <v>1</v>
      </c>
      <c r="DJ81" s="175">
        <f t="shared" si="37"/>
        <v>0</v>
      </c>
      <c r="DK81" s="175">
        <f t="shared" ref="DK81:ED81" si="38">SUM(DK75:DK80)</f>
        <v>0</v>
      </c>
      <c r="DL81" s="14">
        <f t="shared" si="38"/>
        <v>1</v>
      </c>
      <c r="DM81" s="14">
        <f t="shared" si="38"/>
        <v>0</v>
      </c>
      <c r="DN81" s="14">
        <f t="shared" si="38"/>
        <v>0</v>
      </c>
      <c r="DO81" s="14">
        <f t="shared" si="38"/>
        <v>0</v>
      </c>
      <c r="DP81" s="14">
        <f t="shared" si="38"/>
        <v>0</v>
      </c>
      <c r="DQ81" s="14">
        <f t="shared" si="38"/>
        <v>0</v>
      </c>
      <c r="DR81" s="14">
        <f t="shared" si="38"/>
        <v>0</v>
      </c>
      <c r="DS81" s="14">
        <f t="shared" si="38"/>
        <v>1</v>
      </c>
      <c r="DT81" s="14">
        <f t="shared" si="38"/>
        <v>2.5</v>
      </c>
      <c r="DU81" s="14">
        <f t="shared" si="38"/>
        <v>0</v>
      </c>
      <c r="DV81" s="14">
        <f t="shared" si="38"/>
        <v>0</v>
      </c>
      <c r="DW81" s="14">
        <f t="shared" si="38"/>
        <v>0</v>
      </c>
      <c r="DX81" s="14">
        <f t="shared" si="38"/>
        <v>0</v>
      </c>
      <c r="DY81" s="14">
        <f t="shared" si="38"/>
        <v>0</v>
      </c>
      <c r="DZ81" s="14">
        <f t="shared" si="38"/>
        <v>0</v>
      </c>
      <c r="EA81" s="14">
        <f t="shared" si="38"/>
        <v>0</v>
      </c>
      <c r="EB81" s="14">
        <f t="shared" si="38"/>
        <v>0</v>
      </c>
      <c r="EC81" s="14">
        <f t="shared" si="38"/>
        <v>0</v>
      </c>
      <c r="ED81" s="14">
        <f t="shared" si="38"/>
        <v>0</v>
      </c>
      <c r="EE81" s="508"/>
      <c r="EF81" s="14">
        <f t="shared" ref="EF81:FE81" si="39">SUM(EF75:EF80)</f>
        <v>0</v>
      </c>
      <c r="EG81" s="14">
        <f t="shared" si="39"/>
        <v>0</v>
      </c>
      <c r="EH81" s="14">
        <f t="shared" si="39"/>
        <v>0</v>
      </c>
      <c r="EI81" s="14">
        <f t="shared" si="39"/>
        <v>0</v>
      </c>
      <c r="EJ81" s="14">
        <f t="shared" si="39"/>
        <v>0</v>
      </c>
      <c r="EK81" s="14">
        <f t="shared" si="39"/>
        <v>0</v>
      </c>
      <c r="EL81" s="14">
        <f t="shared" si="39"/>
        <v>0</v>
      </c>
      <c r="EM81" s="14">
        <f t="shared" si="39"/>
        <v>0</v>
      </c>
      <c r="EN81" s="14">
        <f t="shared" si="39"/>
        <v>0</v>
      </c>
      <c r="EO81" s="14">
        <f t="shared" si="39"/>
        <v>0</v>
      </c>
      <c r="EP81" s="14">
        <f t="shared" si="39"/>
        <v>0</v>
      </c>
      <c r="EQ81" s="14">
        <f t="shared" si="39"/>
        <v>0</v>
      </c>
      <c r="ER81" s="14">
        <f t="shared" si="39"/>
        <v>0</v>
      </c>
      <c r="ES81" s="14">
        <f t="shared" si="39"/>
        <v>0</v>
      </c>
      <c r="ET81" s="14">
        <f t="shared" si="39"/>
        <v>0</v>
      </c>
      <c r="EU81" s="14">
        <f t="shared" si="39"/>
        <v>0</v>
      </c>
      <c r="EV81" s="14">
        <f t="shared" si="39"/>
        <v>0</v>
      </c>
      <c r="EW81" s="14">
        <f t="shared" si="39"/>
        <v>0</v>
      </c>
      <c r="EX81" s="14">
        <f t="shared" si="39"/>
        <v>0</v>
      </c>
      <c r="EY81" s="14">
        <f t="shared" si="39"/>
        <v>0</v>
      </c>
      <c r="EZ81" s="14">
        <f t="shared" si="39"/>
        <v>0</v>
      </c>
      <c r="FA81" s="14">
        <f t="shared" si="39"/>
        <v>0</v>
      </c>
      <c r="FB81" s="14">
        <f t="shared" si="39"/>
        <v>0</v>
      </c>
      <c r="FC81" s="14">
        <f t="shared" si="39"/>
        <v>0</v>
      </c>
      <c r="FD81" s="14">
        <f t="shared" si="39"/>
        <v>0</v>
      </c>
      <c r="FE81" s="14">
        <f t="shared" si="39"/>
        <v>0</v>
      </c>
      <c r="FF81" s="14"/>
    </row>
    <row r="82" spans="1:162">
      <c r="A82" s="54"/>
      <c r="B82" s="55" t="s">
        <v>3013</v>
      </c>
      <c r="C82" s="11" t="s">
        <v>3596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885"/>
      <c r="AH82" s="176"/>
      <c r="AI82" s="897"/>
      <c r="AJ82" s="907"/>
      <c r="AK82" s="921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503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3"/>
    </row>
    <row r="83" spans="1:162" s="56" customFormat="1">
      <c r="A83" s="54"/>
      <c r="B83" s="55"/>
      <c r="C83" s="491" t="s">
        <v>3002</v>
      </c>
      <c r="D83" s="62"/>
      <c r="E83" s="62">
        <f>D83*3</f>
        <v>0</v>
      </c>
      <c r="F83" s="62"/>
      <c r="G83" s="62"/>
      <c r="H83" s="62"/>
      <c r="I83" s="62"/>
      <c r="J83" s="62"/>
      <c r="K83" s="62"/>
      <c r="L83" s="62">
        <f>D83</f>
        <v>0</v>
      </c>
      <c r="M83" s="62"/>
      <c r="N83" s="62"/>
      <c r="O83" s="62"/>
      <c r="P83" s="62"/>
      <c r="Q83" s="62"/>
      <c r="R83" s="173" t="s">
        <v>2989</v>
      </c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883"/>
      <c r="AH83" s="174"/>
      <c r="AI83" s="492"/>
      <c r="AJ83" s="905"/>
      <c r="AK83" s="919"/>
      <c r="AL83" s="174"/>
      <c r="AM83" s="174"/>
      <c r="AN83" s="174"/>
      <c r="AO83" s="928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>
        <v>1</v>
      </c>
      <c r="CB83" s="174"/>
      <c r="CC83" s="174"/>
      <c r="CD83" s="174"/>
      <c r="CE83" s="174"/>
      <c r="CF83" s="174"/>
      <c r="CG83" s="174">
        <f>CE83-CF83</f>
        <v>0</v>
      </c>
      <c r="CH83" s="174">
        <v>3</v>
      </c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>
        <v>2</v>
      </c>
      <c r="CT83" s="174"/>
      <c r="CU83" s="174"/>
      <c r="CV83" s="174"/>
      <c r="CW83" s="174"/>
      <c r="CX83" s="174"/>
      <c r="CY83" s="174"/>
      <c r="CZ83" s="174"/>
      <c r="DA83" s="174"/>
      <c r="DB83" s="174">
        <v>2</v>
      </c>
      <c r="DC83" s="174"/>
      <c r="DD83" s="174"/>
      <c r="DE83" s="174"/>
      <c r="DF83" s="174"/>
      <c r="DG83" s="174"/>
      <c r="DH83" s="174"/>
      <c r="DI83" s="174">
        <v>3</v>
      </c>
      <c r="DJ83" s="174"/>
      <c r="DK83" s="174"/>
      <c r="DL83" s="62">
        <v>3</v>
      </c>
      <c r="DM83" s="62"/>
      <c r="DN83" s="62"/>
      <c r="DO83" s="62"/>
      <c r="DP83" s="62"/>
      <c r="DQ83" s="62"/>
      <c r="DR83" s="62"/>
      <c r="DS83" s="62">
        <v>1.5</v>
      </c>
      <c r="DT83" s="62">
        <f>1.5*3+1.5*3</f>
        <v>9</v>
      </c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>
      <c r="A84" s="54"/>
      <c r="B84" s="55"/>
      <c r="C84" s="491" t="s">
        <v>3003</v>
      </c>
      <c r="D84" s="62">
        <v>5.5</v>
      </c>
      <c r="E84" s="62">
        <f t="shared" ref="E84:E96" si="40">D84*3</f>
        <v>16.5</v>
      </c>
      <c r="F84" s="62"/>
      <c r="G84" s="62"/>
      <c r="H84" s="62"/>
      <c r="I84" s="62"/>
      <c r="J84" s="62"/>
      <c r="K84" s="62"/>
      <c r="L84" s="62">
        <f t="shared" ref="L84:L96" si="41">D84</f>
        <v>5.5</v>
      </c>
      <c r="M84" s="62"/>
      <c r="N84" s="62"/>
      <c r="O84" s="62"/>
      <c r="P84" s="62"/>
      <c r="Q84" s="62"/>
      <c r="R84" s="173" t="s">
        <v>2989</v>
      </c>
      <c r="S84" s="174"/>
      <c r="T84" s="174"/>
      <c r="U84" s="174"/>
      <c r="V84" s="174">
        <v>2</v>
      </c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883"/>
      <c r="AH84" s="174"/>
      <c r="AI84" s="492"/>
      <c r="AJ84" s="905">
        <v>1</v>
      </c>
      <c r="AK84" s="919"/>
      <c r="AL84" s="174"/>
      <c r="AM84" s="174"/>
      <c r="AN84" s="174"/>
      <c r="AO84" s="928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>
        <v>1</v>
      </c>
      <c r="BW84" s="174">
        <v>1</v>
      </c>
      <c r="BX84" s="174"/>
      <c r="BY84" s="174"/>
      <c r="BZ84" s="174"/>
      <c r="CA84" s="174"/>
      <c r="CB84" s="174"/>
      <c r="CC84" s="174"/>
      <c r="CD84" s="174"/>
      <c r="CE84" s="174">
        <v>5</v>
      </c>
      <c r="CF84" s="174">
        <v>1</v>
      </c>
      <c r="CG84" s="174">
        <f t="shared" ref="CG84:CG97" si="42">CE84-CF84</f>
        <v>4</v>
      </c>
      <c r="CH84" s="174">
        <v>6</v>
      </c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>
        <v>2</v>
      </c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 s="56" customFormat="1">
      <c r="A85" s="54"/>
      <c r="B85" s="55"/>
      <c r="C85" s="491" t="s">
        <v>3004</v>
      </c>
      <c r="D85" s="62">
        <v>23</v>
      </c>
      <c r="E85" s="62">
        <f t="shared" si="40"/>
        <v>69</v>
      </c>
      <c r="F85" s="62"/>
      <c r="G85" s="62"/>
      <c r="H85" s="62"/>
      <c r="I85" s="62"/>
      <c r="J85" s="62"/>
      <c r="K85" s="62"/>
      <c r="L85" s="62">
        <f t="shared" si="41"/>
        <v>23</v>
      </c>
      <c r="M85" s="62"/>
      <c r="N85" s="62"/>
      <c r="O85" s="62"/>
      <c r="P85" s="62"/>
      <c r="Q85" s="62"/>
      <c r="R85" s="173" t="s">
        <v>1903</v>
      </c>
      <c r="S85" s="174"/>
      <c r="T85" s="174"/>
      <c r="U85" s="174"/>
      <c r="V85" s="174">
        <v>2</v>
      </c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883"/>
      <c r="AH85" s="174"/>
      <c r="AI85" s="492"/>
      <c r="AJ85" s="905">
        <v>1</v>
      </c>
      <c r="AK85" s="919"/>
      <c r="AL85" s="174"/>
      <c r="AM85" s="174"/>
      <c r="AN85" s="174"/>
      <c r="AO85" s="928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>
        <v>1</v>
      </c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>
        <v>6</v>
      </c>
      <c r="CF85" s="174"/>
      <c r="CG85" s="174">
        <f t="shared" si="42"/>
        <v>6</v>
      </c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>
        <v>1</v>
      </c>
      <c r="CS85" s="174"/>
      <c r="CT85" s="174"/>
      <c r="CU85" s="174"/>
      <c r="CV85" s="174"/>
      <c r="CW85" s="174"/>
      <c r="CX85" s="174">
        <v>3</v>
      </c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454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</row>
    <row r="86" spans="1:162" s="56" customFormat="1">
      <c r="A86" s="54"/>
      <c r="B86" s="55"/>
      <c r="C86" s="491" t="s">
        <v>3038</v>
      </c>
      <c r="D86" s="62">
        <v>32</v>
      </c>
      <c r="E86" s="62">
        <f t="shared" si="40"/>
        <v>96</v>
      </c>
      <c r="F86" s="62"/>
      <c r="G86" s="62"/>
      <c r="H86" s="62"/>
      <c r="I86" s="62"/>
      <c r="J86" s="62"/>
      <c r="K86" s="62"/>
      <c r="L86" s="62">
        <f t="shared" si="41"/>
        <v>32</v>
      </c>
      <c r="M86" s="62"/>
      <c r="N86" s="62"/>
      <c r="O86" s="62"/>
      <c r="P86" s="62"/>
      <c r="Q86" s="62"/>
      <c r="R86" s="173" t="s">
        <v>2989</v>
      </c>
      <c r="S86" s="174"/>
      <c r="T86" s="174"/>
      <c r="U86" s="174"/>
      <c r="V86" s="174">
        <v>2</v>
      </c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883"/>
      <c r="AH86" s="174"/>
      <c r="AI86" s="492"/>
      <c r="AJ86" s="905">
        <v>1</v>
      </c>
      <c r="AK86" s="919"/>
      <c r="AL86" s="174"/>
      <c r="AM86" s="174"/>
      <c r="AN86" s="174"/>
      <c r="AO86" s="928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>
        <v>1</v>
      </c>
      <c r="BW86" s="174">
        <v>1</v>
      </c>
      <c r="BX86" s="174"/>
      <c r="BY86" s="174"/>
      <c r="BZ86" s="174"/>
      <c r="CA86" s="174"/>
      <c r="CB86" s="174"/>
      <c r="CC86" s="174"/>
      <c r="CD86" s="174"/>
      <c r="CE86" s="174">
        <v>5</v>
      </c>
      <c r="CF86" s="174">
        <v>1</v>
      </c>
      <c r="CG86" s="174">
        <f t="shared" si="42"/>
        <v>4</v>
      </c>
      <c r="CH86" s="174">
        <v>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>
        <v>2</v>
      </c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454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</row>
    <row r="87" spans="1:162" s="56" customFormat="1">
      <c r="A87" s="54"/>
      <c r="B87" s="55"/>
      <c r="C87" s="491" t="s">
        <v>3039</v>
      </c>
      <c r="D87" s="62">
        <v>35</v>
      </c>
      <c r="E87" s="62">
        <f t="shared" si="40"/>
        <v>105</v>
      </c>
      <c r="F87" s="62"/>
      <c r="G87" s="62"/>
      <c r="H87" s="62"/>
      <c r="I87" s="62"/>
      <c r="J87" s="62"/>
      <c r="K87" s="62"/>
      <c r="L87" s="62">
        <f t="shared" si="41"/>
        <v>35</v>
      </c>
      <c r="M87" s="62"/>
      <c r="N87" s="62"/>
      <c r="O87" s="62"/>
      <c r="P87" s="62"/>
      <c r="Q87" s="62"/>
      <c r="R87" s="173" t="s">
        <v>1903</v>
      </c>
      <c r="S87" s="174"/>
      <c r="T87" s="174"/>
      <c r="U87" s="174"/>
      <c r="V87" s="174">
        <v>2</v>
      </c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883"/>
      <c r="AH87" s="174"/>
      <c r="AI87" s="492"/>
      <c r="AJ87" s="905">
        <v>1</v>
      </c>
      <c r="AK87" s="919"/>
      <c r="AL87" s="174"/>
      <c r="AM87" s="174"/>
      <c r="AN87" s="174"/>
      <c r="AO87" s="928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>
        <v>1</v>
      </c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>
        <v>6</v>
      </c>
      <c r="CF87" s="174"/>
      <c r="CG87" s="174">
        <f t="shared" si="42"/>
        <v>6</v>
      </c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>
        <v>1</v>
      </c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>
      <c r="A88" s="54"/>
      <c r="B88" s="55"/>
      <c r="C88" s="491" t="s">
        <v>3040</v>
      </c>
      <c r="D88" s="62">
        <v>30</v>
      </c>
      <c r="E88" s="62">
        <f t="shared" si="40"/>
        <v>90</v>
      </c>
      <c r="F88" s="62"/>
      <c r="G88" s="62"/>
      <c r="H88" s="62"/>
      <c r="I88" s="62"/>
      <c r="J88" s="62"/>
      <c r="K88" s="62"/>
      <c r="L88" s="62">
        <f t="shared" si="41"/>
        <v>30</v>
      </c>
      <c r="M88" s="62"/>
      <c r="N88" s="62"/>
      <c r="O88" s="62"/>
      <c r="P88" s="62"/>
      <c r="Q88" s="62"/>
      <c r="R88" s="173" t="s">
        <v>1903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883"/>
      <c r="AH88" s="174"/>
      <c r="AI88" s="492"/>
      <c r="AJ88" s="905">
        <v>1</v>
      </c>
      <c r="AK88" s="919"/>
      <c r="AL88" s="174"/>
      <c r="AM88" s="174"/>
      <c r="AN88" s="174"/>
      <c r="AO88" s="928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>
        <v>1</v>
      </c>
      <c r="BG88" s="174"/>
      <c r="BH88" s="174"/>
      <c r="BI88" s="174"/>
      <c r="BJ88" s="174"/>
      <c r="BK88" s="174"/>
      <c r="BL88" s="174"/>
      <c r="BM88" s="174"/>
      <c r="BN88" s="174">
        <v>1</v>
      </c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>
        <v>6</v>
      </c>
      <c r="CF88" s="174"/>
      <c r="CG88" s="174">
        <f t="shared" si="42"/>
        <v>6</v>
      </c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>
        <v>1</v>
      </c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>
      <c r="A89" s="54"/>
      <c r="B89" s="55"/>
      <c r="C89" s="491" t="s">
        <v>3041</v>
      </c>
      <c r="D89" s="62">
        <v>40</v>
      </c>
      <c r="E89" s="62">
        <f t="shared" si="40"/>
        <v>120</v>
      </c>
      <c r="F89" s="62"/>
      <c r="G89" s="62"/>
      <c r="H89" s="62"/>
      <c r="I89" s="62"/>
      <c r="J89" s="62"/>
      <c r="K89" s="62"/>
      <c r="L89" s="62">
        <f t="shared" si="41"/>
        <v>40</v>
      </c>
      <c r="M89" s="62"/>
      <c r="N89" s="62"/>
      <c r="O89" s="62"/>
      <c r="P89" s="62"/>
      <c r="Q89" s="62"/>
      <c r="R89" s="173" t="s">
        <v>2989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883"/>
      <c r="AH89" s="174"/>
      <c r="AI89" s="492"/>
      <c r="AJ89" s="905">
        <v>1</v>
      </c>
      <c r="AK89" s="919"/>
      <c r="AL89" s="174"/>
      <c r="AM89" s="174"/>
      <c r="AN89" s="174"/>
      <c r="AO89" s="928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>
        <v>1</v>
      </c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>
        <v>1</v>
      </c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>
        <v>6</v>
      </c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>
        <v>2</v>
      </c>
      <c r="CT89" s="174"/>
      <c r="CU89" s="174"/>
      <c r="CV89" s="174"/>
      <c r="CW89" s="174"/>
      <c r="CX89" s="174">
        <v>3</v>
      </c>
      <c r="CY89" s="174">
        <v>3</v>
      </c>
      <c r="CZ89" s="174">
        <v>3</v>
      </c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>
        <v>3</v>
      </c>
      <c r="DL89" s="62">
        <v>2</v>
      </c>
      <c r="DM89" s="62"/>
      <c r="DN89" s="62"/>
      <c r="DO89" s="62"/>
      <c r="DP89" s="62"/>
      <c r="DQ89" s="62"/>
      <c r="DR89" s="62"/>
      <c r="DS89" s="62">
        <v>1.5</v>
      </c>
      <c r="DT89" s="62">
        <v>4.5</v>
      </c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>
      <c r="A90" s="54"/>
      <c r="B90" s="55"/>
      <c r="C90" s="491" t="s">
        <v>3042</v>
      </c>
      <c r="D90" s="62">
        <v>35</v>
      </c>
      <c r="E90" s="62">
        <f t="shared" si="40"/>
        <v>105</v>
      </c>
      <c r="F90" s="62"/>
      <c r="G90" s="62"/>
      <c r="H90" s="62"/>
      <c r="I90" s="62"/>
      <c r="J90" s="62"/>
      <c r="K90" s="62"/>
      <c r="L90" s="62">
        <f t="shared" si="41"/>
        <v>35</v>
      </c>
      <c r="M90" s="62"/>
      <c r="N90" s="62"/>
      <c r="O90" s="62"/>
      <c r="P90" s="62"/>
      <c r="Q90" s="62"/>
      <c r="R90" s="173" t="s">
        <v>1631</v>
      </c>
      <c r="S90" s="174"/>
      <c r="T90" s="174"/>
      <c r="U90" s="174"/>
      <c r="V90" s="174">
        <v>1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883">
        <v>1</v>
      </c>
      <c r="AH90" s="174"/>
      <c r="AI90" s="492"/>
      <c r="AJ90" s="905"/>
      <c r="AK90" s="919"/>
      <c r="AL90" s="174"/>
      <c r="AM90" s="174"/>
      <c r="AN90" s="174"/>
      <c r="AO90" s="928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>
        <v>1</v>
      </c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>
        <v>3</v>
      </c>
      <c r="CF90" s="174">
        <v>3</v>
      </c>
      <c r="CG90" s="174">
        <f t="shared" si="42"/>
        <v>0</v>
      </c>
      <c r="CH90" s="174"/>
      <c r="CI90" s="174"/>
      <c r="CJ90" s="174"/>
      <c r="CK90" s="174"/>
      <c r="CL90" s="174"/>
      <c r="CM90" s="174"/>
      <c r="CN90" s="174"/>
      <c r="CO90" s="174"/>
      <c r="CP90" s="174"/>
      <c r="CQ90" s="174">
        <v>1</v>
      </c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>
      <c r="A91" s="54"/>
      <c r="B91" s="55"/>
      <c r="C91" s="491" t="s">
        <v>3043</v>
      </c>
      <c r="D91" s="62">
        <v>33</v>
      </c>
      <c r="E91" s="62">
        <f t="shared" si="40"/>
        <v>99</v>
      </c>
      <c r="F91" s="62"/>
      <c r="G91" s="62"/>
      <c r="H91" s="62"/>
      <c r="I91" s="62"/>
      <c r="J91" s="62"/>
      <c r="K91" s="62"/>
      <c r="L91" s="62">
        <f t="shared" si="41"/>
        <v>33</v>
      </c>
      <c r="M91" s="62"/>
      <c r="N91" s="62"/>
      <c r="O91" s="62"/>
      <c r="P91" s="62"/>
      <c r="Q91" s="62"/>
      <c r="R91" s="173" t="s">
        <v>1631</v>
      </c>
      <c r="S91" s="174"/>
      <c r="T91" s="174"/>
      <c r="U91" s="174"/>
      <c r="V91" s="174">
        <v>1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883">
        <v>1</v>
      </c>
      <c r="AH91" s="174"/>
      <c r="AI91" s="492"/>
      <c r="AJ91" s="905"/>
      <c r="AK91" s="919"/>
      <c r="AL91" s="174"/>
      <c r="AM91" s="174"/>
      <c r="AN91" s="174"/>
      <c r="AO91" s="928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>
        <v>1</v>
      </c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3</v>
      </c>
      <c r="CF91" s="174">
        <v>3</v>
      </c>
      <c r="CG91" s="174">
        <f t="shared" si="42"/>
        <v>0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>
        <v>1</v>
      </c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>
      <c r="A92" s="54"/>
      <c r="B92" s="55"/>
      <c r="C92" s="491" t="s">
        <v>3044</v>
      </c>
      <c r="D92" s="62">
        <v>33</v>
      </c>
      <c r="E92" s="62">
        <f t="shared" si="40"/>
        <v>99</v>
      </c>
      <c r="F92" s="62"/>
      <c r="G92" s="62"/>
      <c r="H92" s="62"/>
      <c r="I92" s="62"/>
      <c r="J92" s="62"/>
      <c r="K92" s="62"/>
      <c r="L92" s="62">
        <f t="shared" si="41"/>
        <v>33</v>
      </c>
      <c r="M92" s="62"/>
      <c r="N92" s="62"/>
      <c r="O92" s="62"/>
      <c r="P92" s="62"/>
      <c r="Q92" s="62"/>
      <c r="R92" s="173" t="s">
        <v>2989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883"/>
      <c r="AH92" s="174"/>
      <c r="AI92" s="492"/>
      <c r="AJ92" s="905">
        <v>1</v>
      </c>
      <c r="AK92" s="919"/>
      <c r="AL92" s="174"/>
      <c r="AM92" s="174"/>
      <c r="AN92" s="174"/>
      <c r="AO92" s="928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>
        <v>1</v>
      </c>
      <c r="BW92" s="174">
        <v>1</v>
      </c>
      <c r="BX92" s="174"/>
      <c r="BY92" s="174"/>
      <c r="BZ92" s="174"/>
      <c r="CA92" s="174"/>
      <c r="CB92" s="174"/>
      <c r="CC92" s="174"/>
      <c r="CD92" s="174"/>
      <c r="CE92" s="174">
        <v>5</v>
      </c>
      <c r="CF92" s="174">
        <v>1</v>
      </c>
      <c r="CG92" s="174">
        <f t="shared" si="42"/>
        <v>4</v>
      </c>
      <c r="CH92" s="174">
        <v>6</v>
      </c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>
        <v>2</v>
      </c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>
      <c r="A93" s="54"/>
      <c r="B93" s="55"/>
      <c r="C93" s="491" t="s">
        <v>3045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883"/>
      <c r="AH93" s="174"/>
      <c r="AI93" s="492"/>
      <c r="AJ93" s="905">
        <v>1</v>
      </c>
      <c r="AK93" s="919"/>
      <c r="AL93" s="174"/>
      <c r="AM93" s="174"/>
      <c r="AN93" s="174"/>
      <c r="AO93" s="928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>
        <v>1</v>
      </c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>
        <v>1</v>
      </c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5</v>
      </c>
      <c r="CF93" s="174">
        <v>1</v>
      </c>
      <c r="CG93" s="174">
        <f t="shared" si="42"/>
        <v>4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/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>
      <c r="A94" s="54"/>
      <c r="B94" s="55"/>
      <c r="C94" s="491" t="s">
        <v>3046</v>
      </c>
      <c r="D94" s="62">
        <v>40</v>
      </c>
      <c r="E94" s="62">
        <f t="shared" si="40"/>
        <v>120</v>
      </c>
      <c r="F94" s="62"/>
      <c r="G94" s="62"/>
      <c r="H94" s="62"/>
      <c r="I94" s="62"/>
      <c r="J94" s="62"/>
      <c r="K94" s="62"/>
      <c r="L94" s="62">
        <f t="shared" si="41"/>
        <v>40</v>
      </c>
      <c r="M94" s="62"/>
      <c r="N94" s="62"/>
      <c r="O94" s="62"/>
      <c r="P94" s="62"/>
      <c r="Q94" s="62"/>
      <c r="R94" s="173" t="s">
        <v>1903</v>
      </c>
      <c r="S94" s="174"/>
      <c r="T94" s="174"/>
      <c r="U94" s="174"/>
      <c r="V94" s="174">
        <v>2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883"/>
      <c r="AH94" s="174"/>
      <c r="AI94" s="492"/>
      <c r="AJ94" s="905">
        <v>1</v>
      </c>
      <c r="AK94" s="919"/>
      <c r="AL94" s="174"/>
      <c r="AM94" s="174"/>
      <c r="AN94" s="174"/>
      <c r="AO94" s="928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>
        <v>1</v>
      </c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6</v>
      </c>
      <c r="CF94" s="174"/>
      <c r="CG94" s="174">
        <f t="shared" si="42"/>
        <v>6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>
        <v>1</v>
      </c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>
      <c r="A95" s="54"/>
      <c r="B95" s="55"/>
      <c r="C95" s="491" t="s">
        <v>3047</v>
      </c>
      <c r="D95" s="62">
        <v>30</v>
      </c>
      <c r="E95" s="62">
        <f t="shared" si="40"/>
        <v>90</v>
      </c>
      <c r="F95" s="62"/>
      <c r="G95" s="62"/>
      <c r="H95" s="62"/>
      <c r="I95" s="62"/>
      <c r="J95" s="62"/>
      <c r="K95" s="62"/>
      <c r="L95" s="62">
        <f t="shared" si="41"/>
        <v>30</v>
      </c>
      <c r="M95" s="62"/>
      <c r="N95" s="62"/>
      <c r="O95" s="62"/>
      <c r="P95" s="62"/>
      <c r="Q95" s="62"/>
      <c r="R95" s="173" t="s">
        <v>1903</v>
      </c>
      <c r="S95" s="174"/>
      <c r="T95" s="174"/>
      <c r="U95" s="174"/>
      <c r="V95" s="174">
        <v>2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883"/>
      <c r="AH95" s="174"/>
      <c r="AI95" s="492"/>
      <c r="AJ95" s="905">
        <v>1</v>
      </c>
      <c r="AK95" s="919"/>
      <c r="AL95" s="174"/>
      <c r="AM95" s="174"/>
      <c r="AN95" s="174"/>
      <c r="AO95" s="928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>
        <v>1</v>
      </c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6</v>
      </c>
      <c r="CF95" s="174"/>
      <c r="CG95" s="174">
        <f t="shared" si="42"/>
        <v>6</v>
      </c>
      <c r="CH95" s="174">
        <v>3</v>
      </c>
      <c r="CI95" s="174"/>
      <c r="CJ95" s="174"/>
      <c r="CK95" s="174"/>
      <c r="CL95" s="174"/>
      <c r="CM95" s="174"/>
      <c r="CN95" s="174"/>
      <c r="CO95" s="174"/>
      <c r="CP95" s="174"/>
      <c r="CQ95" s="174"/>
      <c r="CR95" s="174">
        <v>1</v>
      </c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>
      <c r="A96" s="54"/>
      <c r="B96" s="55"/>
      <c r="C96" s="491" t="s">
        <v>3048</v>
      </c>
      <c r="D96" s="62">
        <v>30</v>
      </c>
      <c r="E96" s="62">
        <f t="shared" si="40"/>
        <v>90</v>
      </c>
      <c r="F96" s="62"/>
      <c r="G96" s="62"/>
      <c r="H96" s="62"/>
      <c r="I96" s="62"/>
      <c r="J96" s="62"/>
      <c r="K96" s="62"/>
      <c r="L96" s="62">
        <f t="shared" si="41"/>
        <v>30</v>
      </c>
      <c r="M96" s="62"/>
      <c r="N96" s="62"/>
      <c r="O96" s="62"/>
      <c r="P96" s="62"/>
      <c r="Q96" s="62"/>
      <c r="R96" s="173" t="s">
        <v>2990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883"/>
      <c r="AH96" s="174"/>
      <c r="AI96" s="492"/>
      <c r="AJ96" s="905">
        <v>1</v>
      </c>
      <c r="AK96" s="919"/>
      <c r="AL96" s="174"/>
      <c r="AM96" s="174"/>
      <c r="AN96" s="174"/>
      <c r="AO96" s="928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>
        <v>1</v>
      </c>
      <c r="BX96" s="174"/>
      <c r="BY96" s="174"/>
      <c r="BZ96" s="174"/>
      <c r="CA96" s="174"/>
      <c r="CB96" s="174"/>
      <c r="CC96" s="174"/>
      <c r="CD96" s="174"/>
      <c r="CE96" s="174"/>
      <c r="CF96" s="174"/>
      <c r="CG96" s="174">
        <f t="shared" si="42"/>
        <v>0</v>
      </c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1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>
      <c r="A97" s="54"/>
      <c r="B97" s="55"/>
      <c r="C97" s="491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173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883"/>
      <c r="AH97" s="174"/>
      <c r="AI97" s="492"/>
      <c r="AJ97" s="905"/>
      <c r="AK97" s="919"/>
      <c r="AL97" s="174"/>
      <c r="AM97" s="174"/>
      <c r="AN97" s="174"/>
      <c r="AO97" s="928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>
        <f t="shared" si="42"/>
        <v>0</v>
      </c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>
      <c r="A98" s="487">
        <f>MATCH(C98,$C$5:$C$361,0)</f>
        <v>94</v>
      </c>
      <c r="C98" s="14" t="s">
        <v>3011</v>
      </c>
      <c r="D98" s="14">
        <f t="shared" ref="D98:Q98" si="43">SUM(D83:D97)</f>
        <v>406.5</v>
      </c>
      <c r="E98" s="14">
        <f t="shared" si="43"/>
        <v>1219.5</v>
      </c>
      <c r="F98" s="14">
        <f t="shared" si="43"/>
        <v>0</v>
      </c>
      <c r="G98" s="14">
        <f t="shared" si="43"/>
        <v>0</v>
      </c>
      <c r="H98" s="14">
        <f t="shared" si="43"/>
        <v>0</v>
      </c>
      <c r="I98" s="14">
        <f t="shared" si="43"/>
        <v>0</v>
      </c>
      <c r="J98" s="14">
        <f t="shared" si="43"/>
        <v>0</v>
      </c>
      <c r="K98" s="14">
        <f t="shared" si="43"/>
        <v>0</v>
      </c>
      <c r="L98" s="14">
        <f t="shared" si="43"/>
        <v>406.5</v>
      </c>
      <c r="M98" s="14">
        <f t="shared" si="43"/>
        <v>0</v>
      </c>
      <c r="N98" s="14">
        <f t="shared" si="43"/>
        <v>0</v>
      </c>
      <c r="O98" s="14">
        <f t="shared" si="43"/>
        <v>0</v>
      </c>
      <c r="P98" s="14">
        <f t="shared" si="43"/>
        <v>0</v>
      </c>
      <c r="Q98" s="14">
        <f t="shared" si="43"/>
        <v>0</v>
      </c>
      <c r="R98" s="14"/>
      <c r="S98" s="175">
        <f t="shared" ref="S98:AX98" si="44">SUM(S83:S97)</f>
        <v>0</v>
      </c>
      <c r="T98" s="175">
        <f t="shared" si="44"/>
        <v>0</v>
      </c>
      <c r="U98" s="175">
        <f t="shared" si="44"/>
        <v>0</v>
      </c>
      <c r="V98" s="175">
        <f t="shared" si="44"/>
        <v>24</v>
      </c>
      <c r="W98" s="175">
        <f t="shared" si="44"/>
        <v>0</v>
      </c>
      <c r="X98" s="175">
        <f t="shared" si="44"/>
        <v>0</v>
      </c>
      <c r="Y98" s="175">
        <f t="shared" si="44"/>
        <v>0</v>
      </c>
      <c r="Z98" s="175">
        <f t="shared" si="44"/>
        <v>0</v>
      </c>
      <c r="AA98" s="175">
        <f t="shared" si="44"/>
        <v>0</v>
      </c>
      <c r="AB98" s="175">
        <f t="shared" si="44"/>
        <v>0</v>
      </c>
      <c r="AC98" s="175">
        <f t="shared" si="44"/>
        <v>0</v>
      </c>
      <c r="AD98" s="175">
        <f t="shared" si="44"/>
        <v>0</v>
      </c>
      <c r="AE98" s="175">
        <f t="shared" si="44"/>
        <v>0</v>
      </c>
      <c r="AF98" s="175">
        <f t="shared" si="44"/>
        <v>0</v>
      </c>
      <c r="AG98" s="884">
        <f t="shared" si="44"/>
        <v>2</v>
      </c>
      <c r="AH98" s="175">
        <f t="shared" si="44"/>
        <v>0</v>
      </c>
      <c r="AI98" s="178">
        <f t="shared" si="44"/>
        <v>0</v>
      </c>
      <c r="AJ98" s="906">
        <f t="shared" si="44"/>
        <v>11</v>
      </c>
      <c r="AK98" s="920">
        <f t="shared" si="44"/>
        <v>0</v>
      </c>
      <c r="AL98" s="175">
        <f t="shared" si="44"/>
        <v>0</v>
      </c>
      <c r="AM98" s="175">
        <f t="shared" si="44"/>
        <v>0</v>
      </c>
      <c r="AN98" s="175">
        <f t="shared" si="44"/>
        <v>0</v>
      </c>
      <c r="AO98" s="929">
        <f t="shared" si="44"/>
        <v>0</v>
      </c>
      <c r="AP98" s="175">
        <f t="shared" si="44"/>
        <v>0</v>
      </c>
      <c r="AQ98" s="175">
        <f t="shared" si="44"/>
        <v>0</v>
      </c>
      <c r="AR98" s="175">
        <f t="shared" si="44"/>
        <v>0</v>
      </c>
      <c r="AS98" s="175">
        <f t="shared" si="44"/>
        <v>0</v>
      </c>
      <c r="AT98" s="175">
        <f t="shared" si="44"/>
        <v>0</v>
      </c>
      <c r="AU98" s="175">
        <f t="shared" si="44"/>
        <v>0</v>
      </c>
      <c r="AV98" s="175">
        <f t="shared" si="44"/>
        <v>0</v>
      </c>
      <c r="AW98" s="175">
        <f t="shared" si="44"/>
        <v>0</v>
      </c>
      <c r="AX98" s="175">
        <f t="shared" si="44"/>
        <v>0</v>
      </c>
      <c r="AY98" s="175">
        <f t="shared" ref="AY98:CD98" si="45">SUM(AY83:AY97)</f>
        <v>0</v>
      </c>
      <c r="AZ98" s="175">
        <f t="shared" si="45"/>
        <v>0</v>
      </c>
      <c r="BA98" s="175">
        <f t="shared" si="45"/>
        <v>0</v>
      </c>
      <c r="BB98" s="175">
        <f t="shared" si="45"/>
        <v>0</v>
      </c>
      <c r="BC98" s="175">
        <f t="shared" si="45"/>
        <v>0</v>
      </c>
      <c r="BD98" s="175">
        <f t="shared" si="45"/>
        <v>0</v>
      </c>
      <c r="BE98" s="175">
        <f t="shared" si="45"/>
        <v>0</v>
      </c>
      <c r="BF98" s="175">
        <f t="shared" si="45"/>
        <v>2</v>
      </c>
      <c r="BG98" s="175">
        <f t="shared" si="45"/>
        <v>0</v>
      </c>
      <c r="BH98" s="175">
        <f t="shared" si="45"/>
        <v>0</v>
      </c>
      <c r="BI98" s="175">
        <f t="shared" si="45"/>
        <v>1</v>
      </c>
      <c r="BJ98" s="175">
        <f t="shared" si="45"/>
        <v>0</v>
      </c>
      <c r="BK98" s="175">
        <f t="shared" si="45"/>
        <v>0</v>
      </c>
      <c r="BL98" s="175">
        <f t="shared" si="45"/>
        <v>0</v>
      </c>
      <c r="BM98" s="175">
        <f t="shared" si="45"/>
        <v>2</v>
      </c>
      <c r="BN98" s="175">
        <f t="shared" si="45"/>
        <v>5</v>
      </c>
      <c r="BO98" s="175">
        <f t="shared" si="45"/>
        <v>0</v>
      </c>
      <c r="BP98" s="175">
        <f t="shared" si="45"/>
        <v>0</v>
      </c>
      <c r="BQ98" s="175">
        <f t="shared" si="45"/>
        <v>0</v>
      </c>
      <c r="BR98" s="175">
        <f t="shared" si="45"/>
        <v>0</v>
      </c>
      <c r="BS98" s="175">
        <f t="shared" si="45"/>
        <v>0</v>
      </c>
      <c r="BT98" s="175">
        <f t="shared" si="45"/>
        <v>0</v>
      </c>
      <c r="BU98" s="175">
        <f t="shared" si="45"/>
        <v>0</v>
      </c>
      <c r="BV98" s="175">
        <f t="shared" si="45"/>
        <v>4</v>
      </c>
      <c r="BW98" s="175">
        <f t="shared" si="45"/>
        <v>6</v>
      </c>
      <c r="BX98" s="175">
        <f t="shared" si="45"/>
        <v>0</v>
      </c>
      <c r="BY98" s="175">
        <f t="shared" si="45"/>
        <v>0</v>
      </c>
      <c r="BZ98" s="175">
        <f t="shared" si="45"/>
        <v>0</v>
      </c>
      <c r="CA98" s="175">
        <f t="shared" si="45"/>
        <v>1</v>
      </c>
      <c r="CB98" s="175">
        <f t="shared" si="45"/>
        <v>0</v>
      </c>
      <c r="CC98" s="175">
        <f t="shared" si="45"/>
        <v>0</v>
      </c>
      <c r="CD98" s="175">
        <f t="shared" si="45"/>
        <v>0</v>
      </c>
      <c r="CE98" s="175">
        <f t="shared" ref="CE98:DJ98" si="46">SUM(CE83:CE97)</f>
        <v>62</v>
      </c>
      <c r="CF98" s="175">
        <f t="shared" si="46"/>
        <v>10</v>
      </c>
      <c r="CG98" s="175">
        <f t="shared" si="46"/>
        <v>52</v>
      </c>
      <c r="CH98" s="175">
        <f t="shared" si="46"/>
        <v>36</v>
      </c>
      <c r="CI98" s="175">
        <f t="shared" si="46"/>
        <v>0</v>
      </c>
      <c r="CJ98" s="175">
        <f t="shared" si="46"/>
        <v>0</v>
      </c>
      <c r="CK98" s="175">
        <f t="shared" si="46"/>
        <v>0</v>
      </c>
      <c r="CL98" s="175">
        <f t="shared" si="46"/>
        <v>0</v>
      </c>
      <c r="CM98" s="175">
        <f t="shared" si="46"/>
        <v>0</v>
      </c>
      <c r="CN98" s="175">
        <f t="shared" si="46"/>
        <v>0</v>
      </c>
      <c r="CO98" s="175">
        <f t="shared" si="46"/>
        <v>0</v>
      </c>
      <c r="CP98" s="175">
        <f t="shared" si="46"/>
        <v>0</v>
      </c>
      <c r="CQ98" s="175">
        <f t="shared" si="46"/>
        <v>2</v>
      </c>
      <c r="CR98" s="175">
        <f t="shared" si="46"/>
        <v>5</v>
      </c>
      <c r="CS98" s="175">
        <f t="shared" si="46"/>
        <v>13</v>
      </c>
      <c r="CT98" s="175">
        <f t="shared" si="46"/>
        <v>0</v>
      </c>
      <c r="CU98" s="175">
        <f t="shared" si="46"/>
        <v>0</v>
      </c>
      <c r="CV98" s="175">
        <f t="shared" si="46"/>
        <v>0</v>
      </c>
      <c r="CW98" s="175">
        <f t="shared" si="46"/>
        <v>0</v>
      </c>
      <c r="CX98" s="175">
        <f t="shared" si="46"/>
        <v>6</v>
      </c>
      <c r="CY98" s="175">
        <f t="shared" si="46"/>
        <v>3</v>
      </c>
      <c r="CZ98" s="175">
        <f t="shared" si="46"/>
        <v>3</v>
      </c>
      <c r="DA98" s="175">
        <f t="shared" si="46"/>
        <v>0</v>
      </c>
      <c r="DB98" s="175">
        <f t="shared" si="46"/>
        <v>2</v>
      </c>
      <c r="DC98" s="175">
        <f t="shared" si="46"/>
        <v>0</v>
      </c>
      <c r="DD98" s="175">
        <f t="shared" si="46"/>
        <v>0</v>
      </c>
      <c r="DE98" s="175">
        <f t="shared" si="46"/>
        <v>0</v>
      </c>
      <c r="DF98" s="175">
        <f t="shared" si="46"/>
        <v>0</v>
      </c>
      <c r="DG98" s="175">
        <f t="shared" si="46"/>
        <v>0</v>
      </c>
      <c r="DH98" s="175">
        <f t="shared" si="46"/>
        <v>0</v>
      </c>
      <c r="DI98" s="175">
        <f t="shared" si="46"/>
        <v>3</v>
      </c>
      <c r="DJ98" s="175">
        <f t="shared" si="46"/>
        <v>0</v>
      </c>
      <c r="DK98" s="175">
        <f t="shared" ref="DK98:ED98" si="47">SUM(DK83:DK97)</f>
        <v>3</v>
      </c>
      <c r="DL98" s="14">
        <f t="shared" si="47"/>
        <v>7</v>
      </c>
      <c r="DM98" s="14">
        <f t="shared" si="47"/>
        <v>0</v>
      </c>
      <c r="DN98" s="14">
        <f t="shared" si="47"/>
        <v>0</v>
      </c>
      <c r="DO98" s="14">
        <f t="shared" si="47"/>
        <v>0</v>
      </c>
      <c r="DP98" s="14">
        <f t="shared" si="47"/>
        <v>0</v>
      </c>
      <c r="DQ98" s="14">
        <f t="shared" si="47"/>
        <v>0</v>
      </c>
      <c r="DR98" s="14">
        <f t="shared" si="47"/>
        <v>0</v>
      </c>
      <c r="DS98" s="14">
        <f t="shared" si="47"/>
        <v>4.5</v>
      </c>
      <c r="DT98" s="14">
        <f t="shared" si="47"/>
        <v>13.5</v>
      </c>
      <c r="DU98" s="14">
        <f t="shared" si="47"/>
        <v>0</v>
      </c>
      <c r="DV98" s="14">
        <f t="shared" si="47"/>
        <v>0</v>
      </c>
      <c r="DW98" s="14">
        <f t="shared" si="47"/>
        <v>0</v>
      </c>
      <c r="DX98" s="14">
        <f t="shared" si="47"/>
        <v>0</v>
      </c>
      <c r="DY98" s="14">
        <f t="shared" si="47"/>
        <v>0</v>
      </c>
      <c r="DZ98" s="14">
        <f t="shared" si="47"/>
        <v>0</v>
      </c>
      <c r="EA98" s="14">
        <f t="shared" si="47"/>
        <v>0</v>
      </c>
      <c r="EB98" s="14">
        <f t="shared" si="47"/>
        <v>0</v>
      </c>
      <c r="EC98" s="14">
        <f t="shared" si="47"/>
        <v>0</v>
      </c>
      <c r="ED98" s="14">
        <f t="shared" si="47"/>
        <v>0</v>
      </c>
      <c r="EE98" s="508"/>
      <c r="EF98" s="14">
        <f t="shared" ref="EF98:FE98" si="48">SUM(EF83:EF97)</f>
        <v>0</v>
      </c>
      <c r="EG98" s="14">
        <f t="shared" si="48"/>
        <v>0</v>
      </c>
      <c r="EH98" s="14">
        <f t="shared" si="48"/>
        <v>0</v>
      </c>
      <c r="EI98" s="14">
        <f t="shared" si="48"/>
        <v>0</v>
      </c>
      <c r="EJ98" s="14">
        <f t="shared" si="48"/>
        <v>0</v>
      </c>
      <c r="EK98" s="14">
        <f t="shared" si="48"/>
        <v>0</v>
      </c>
      <c r="EL98" s="14">
        <f t="shared" si="48"/>
        <v>0</v>
      </c>
      <c r="EM98" s="14">
        <f t="shared" si="48"/>
        <v>0</v>
      </c>
      <c r="EN98" s="14">
        <f t="shared" si="48"/>
        <v>0</v>
      </c>
      <c r="EO98" s="14">
        <f t="shared" si="48"/>
        <v>0</v>
      </c>
      <c r="EP98" s="14">
        <f t="shared" si="48"/>
        <v>0</v>
      </c>
      <c r="EQ98" s="14">
        <f t="shared" si="48"/>
        <v>0</v>
      </c>
      <c r="ER98" s="14">
        <f t="shared" si="48"/>
        <v>0</v>
      </c>
      <c r="ES98" s="14">
        <f t="shared" si="48"/>
        <v>0</v>
      </c>
      <c r="ET98" s="14">
        <f t="shared" si="48"/>
        <v>0</v>
      </c>
      <c r="EU98" s="14">
        <f t="shared" si="48"/>
        <v>0</v>
      </c>
      <c r="EV98" s="14">
        <f t="shared" si="48"/>
        <v>0</v>
      </c>
      <c r="EW98" s="14">
        <f t="shared" si="48"/>
        <v>0</v>
      </c>
      <c r="EX98" s="14">
        <f t="shared" si="48"/>
        <v>0</v>
      </c>
      <c r="EY98" s="14">
        <f t="shared" si="48"/>
        <v>0</v>
      </c>
      <c r="EZ98" s="14">
        <f t="shared" si="48"/>
        <v>0</v>
      </c>
      <c r="FA98" s="14">
        <f t="shared" si="48"/>
        <v>0</v>
      </c>
      <c r="FB98" s="14">
        <f t="shared" si="48"/>
        <v>0</v>
      </c>
      <c r="FC98" s="14">
        <f t="shared" si="48"/>
        <v>0</v>
      </c>
      <c r="FD98" s="14">
        <f t="shared" si="48"/>
        <v>0</v>
      </c>
      <c r="FE98" s="14">
        <f t="shared" si="48"/>
        <v>0</v>
      </c>
      <c r="FF98" s="14"/>
    </row>
    <row r="99" spans="1:162">
      <c r="A99" s="54"/>
      <c r="B99" s="55" t="s">
        <v>3014</v>
      </c>
      <c r="C99" s="11" t="s">
        <v>3597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885"/>
      <c r="AH99" s="176"/>
      <c r="AI99" s="897"/>
      <c r="AJ99" s="907"/>
      <c r="AK99" s="921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/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/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/>
      <c r="DJ99" s="176"/>
      <c r="DK99" s="176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503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3"/>
    </row>
    <row r="100" spans="1:162" s="56" customFormat="1">
      <c r="A100" s="54"/>
      <c r="B100" s="55"/>
      <c r="C100" s="491" t="s">
        <v>3786</v>
      </c>
      <c r="D100" s="62"/>
      <c r="E100" s="62">
        <f>D100*3</f>
        <v>0</v>
      </c>
      <c r="F100" s="62"/>
      <c r="G100" s="62"/>
      <c r="H100" s="62"/>
      <c r="I100" s="62"/>
      <c r="J100" s="62"/>
      <c r="K100" s="62"/>
      <c r="L100" s="62">
        <f>D100</f>
        <v>0</v>
      </c>
      <c r="M100" s="62"/>
      <c r="N100" s="62"/>
      <c r="O100" s="62"/>
      <c r="P100" s="62"/>
      <c r="Q100" s="62"/>
      <c r="R100" s="173" t="s">
        <v>3005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883"/>
      <c r="AH100" s="174"/>
      <c r="AI100" s="492"/>
      <c r="AJ100" s="905">
        <v>1</v>
      </c>
      <c r="AK100" s="919"/>
      <c r="AL100" s="174"/>
      <c r="AM100" s="174"/>
      <c r="AN100" s="174"/>
      <c r="AO100" s="928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>
        <v>1</v>
      </c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>
        <v>6</v>
      </c>
      <c r="CF100" s="174">
        <v>1</v>
      </c>
      <c r="CG100" s="174">
        <v>2</v>
      </c>
      <c r="CH100" s="174">
        <v>3</v>
      </c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>
        <v>1</v>
      </c>
      <c r="CS100" s="174">
        <v>1</v>
      </c>
      <c r="CT100" s="174"/>
      <c r="CU100" s="174"/>
      <c r="CV100" s="174"/>
      <c r="CW100" s="174"/>
      <c r="CX100" s="174">
        <v>3</v>
      </c>
      <c r="CY100" s="174">
        <v>3</v>
      </c>
      <c r="CZ100" s="174">
        <v>3</v>
      </c>
      <c r="DA100" s="174"/>
      <c r="DB100" s="174">
        <v>2</v>
      </c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>
        <v>1.5</v>
      </c>
      <c r="DM100" s="62"/>
      <c r="DN100" s="62"/>
      <c r="DO100" s="62"/>
      <c r="DP100" s="62"/>
      <c r="DQ100" s="62"/>
      <c r="DR100" s="62"/>
      <c r="DS100" s="62">
        <v>1.5</v>
      </c>
      <c r="DT100" s="62">
        <v>3</v>
      </c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>
      <c r="A101" s="54"/>
      <c r="B101" s="55"/>
      <c r="C101" s="491" t="s">
        <v>3006</v>
      </c>
      <c r="D101" s="62">
        <v>20</v>
      </c>
      <c r="E101" s="62">
        <f t="shared" ref="E101:E115" si="49">D101*3</f>
        <v>60</v>
      </c>
      <c r="F101" s="62"/>
      <c r="G101" s="62"/>
      <c r="H101" s="62"/>
      <c r="I101" s="62"/>
      <c r="J101" s="62"/>
      <c r="K101" s="62"/>
      <c r="L101" s="62">
        <f t="shared" ref="L101:L114" si="50">D101</f>
        <v>20</v>
      </c>
      <c r="M101" s="62"/>
      <c r="N101" s="62"/>
      <c r="O101" s="62"/>
      <c r="P101" s="62"/>
      <c r="Q101" s="62"/>
      <c r="R101" s="173" t="s">
        <v>2989</v>
      </c>
      <c r="S101" s="174"/>
      <c r="T101" s="174"/>
      <c r="U101" s="174"/>
      <c r="V101" s="174">
        <v>2</v>
      </c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883"/>
      <c r="AH101" s="174"/>
      <c r="AI101" s="492"/>
      <c r="AJ101" s="905">
        <v>1</v>
      </c>
      <c r="AK101" s="919"/>
      <c r="AL101" s="174"/>
      <c r="AM101" s="174"/>
      <c r="AN101" s="174"/>
      <c r="AO101" s="928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>
        <v>1</v>
      </c>
      <c r="BW101" s="174">
        <v>1</v>
      </c>
      <c r="BX101" s="174"/>
      <c r="BY101" s="174"/>
      <c r="BZ101" s="174"/>
      <c r="CA101" s="174"/>
      <c r="CB101" s="174"/>
      <c r="CC101" s="174"/>
      <c r="CD101" s="174"/>
      <c r="CE101" s="174">
        <v>5</v>
      </c>
      <c r="CF101" s="174">
        <v>1</v>
      </c>
      <c r="CG101" s="716">
        <f t="shared" ref="CG101:CG113" si="51">CE101-CF101</f>
        <v>4</v>
      </c>
      <c r="CH101" s="174">
        <v>6</v>
      </c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>
        <v>2</v>
      </c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 s="56" customFormat="1">
      <c r="A102" s="54"/>
      <c r="B102" s="55"/>
      <c r="C102" s="491" t="s">
        <v>2991</v>
      </c>
      <c r="D102" s="62">
        <v>40</v>
      </c>
      <c r="E102" s="62">
        <f t="shared" si="49"/>
        <v>120</v>
      </c>
      <c r="F102" s="62"/>
      <c r="G102" s="62"/>
      <c r="H102" s="62"/>
      <c r="I102" s="62"/>
      <c r="J102" s="62"/>
      <c r="K102" s="62"/>
      <c r="L102" s="62">
        <f t="shared" si="50"/>
        <v>40</v>
      </c>
      <c r="M102" s="62"/>
      <c r="N102" s="62"/>
      <c r="O102" s="62"/>
      <c r="P102" s="62"/>
      <c r="Q102" s="62"/>
      <c r="R102" s="173" t="s">
        <v>2989</v>
      </c>
      <c r="S102" s="174"/>
      <c r="T102" s="174"/>
      <c r="U102" s="174"/>
      <c r="V102" s="174">
        <v>2</v>
      </c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883"/>
      <c r="AH102" s="174"/>
      <c r="AI102" s="492"/>
      <c r="AJ102" s="905">
        <v>1</v>
      </c>
      <c r="AK102" s="919"/>
      <c r="AL102" s="174"/>
      <c r="AM102" s="174"/>
      <c r="AN102" s="174"/>
      <c r="AO102" s="928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>
        <v>1</v>
      </c>
      <c r="BX102" s="174"/>
      <c r="BY102" s="174"/>
      <c r="BZ102" s="174"/>
      <c r="CA102" s="174"/>
      <c r="CB102" s="174">
        <v>1</v>
      </c>
      <c r="CC102" s="174"/>
      <c r="CD102" s="174"/>
      <c r="CE102" s="174"/>
      <c r="CF102" s="174"/>
      <c r="CG102" s="716">
        <f t="shared" si="51"/>
        <v>0</v>
      </c>
      <c r="CH102" s="174">
        <v>6</v>
      </c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>
        <v>2</v>
      </c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>
        <v>3</v>
      </c>
      <c r="DJ102" s="174"/>
      <c r="DK102" s="174"/>
      <c r="DL102" s="62">
        <v>3</v>
      </c>
      <c r="DM102" s="62"/>
      <c r="DN102" s="62"/>
      <c r="DO102" s="62"/>
      <c r="DP102" s="62"/>
      <c r="DQ102" s="62"/>
      <c r="DR102" s="62"/>
      <c r="DS102" s="62">
        <v>3</v>
      </c>
      <c r="DT102" s="62">
        <v>6</v>
      </c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454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</row>
    <row r="103" spans="1:162" s="56" customFormat="1">
      <c r="A103" s="54"/>
      <c r="B103" s="55"/>
      <c r="C103" s="491" t="s">
        <v>2992</v>
      </c>
      <c r="D103" s="62">
        <v>45</v>
      </c>
      <c r="E103" s="62">
        <f t="shared" si="49"/>
        <v>135</v>
      </c>
      <c r="F103" s="62"/>
      <c r="G103" s="62"/>
      <c r="H103" s="62"/>
      <c r="I103" s="62"/>
      <c r="J103" s="62"/>
      <c r="K103" s="62"/>
      <c r="L103" s="62">
        <f t="shared" si="50"/>
        <v>45</v>
      </c>
      <c r="M103" s="62"/>
      <c r="N103" s="62"/>
      <c r="O103" s="62"/>
      <c r="P103" s="62"/>
      <c r="Q103" s="62"/>
      <c r="R103" s="173" t="s">
        <v>1903</v>
      </c>
      <c r="S103" s="174"/>
      <c r="T103" s="174"/>
      <c r="U103" s="174"/>
      <c r="V103" s="174">
        <v>2</v>
      </c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883"/>
      <c r="AH103" s="174"/>
      <c r="AI103" s="492"/>
      <c r="AJ103" s="905">
        <v>1</v>
      </c>
      <c r="AK103" s="919"/>
      <c r="AL103" s="174"/>
      <c r="AM103" s="174"/>
      <c r="AN103" s="174"/>
      <c r="AO103" s="928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>
        <v>1</v>
      </c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>
        <v>6</v>
      </c>
      <c r="CF103" s="174"/>
      <c r="CG103" s="716">
        <f t="shared" si="51"/>
        <v>6</v>
      </c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>
        <v>1</v>
      </c>
      <c r="CS103" s="174"/>
      <c r="CT103" s="174"/>
      <c r="CU103" s="174"/>
      <c r="CV103" s="174"/>
      <c r="CW103" s="174"/>
      <c r="CX103" s="174">
        <v>3</v>
      </c>
      <c r="CY103" s="174">
        <v>3</v>
      </c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  <c r="DK103" s="174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454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</row>
    <row r="104" spans="1:162" s="56" customFormat="1">
      <c r="A104" s="54"/>
      <c r="B104" s="55"/>
      <c r="C104" s="491" t="s">
        <v>2993</v>
      </c>
      <c r="D104" s="62">
        <v>45</v>
      </c>
      <c r="E104" s="62">
        <f t="shared" si="49"/>
        <v>135</v>
      </c>
      <c r="F104" s="62"/>
      <c r="G104" s="62"/>
      <c r="H104" s="62"/>
      <c r="I104" s="62"/>
      <c r="J104" s="62"/>
      <c r="K104" s="62"/>
      <c r="L104" s="62">
        <f t="shared" si="50"/>
        <v>45</v>
      </c>
      <c r="M104" s="62"/>
      <c r="N104" s="62"/>
      <c r="O104" s="62"/>
      <c r="P104" s="62"/>
      <c r="Q104" s="62"/>
      <c r="R104" s="173" t="s">
        <v>1903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883"/>
      <c r="AH104" s="174"/>
      <c r="AI104" s="492"/>
      <c r="AJ104" s="905">
        <v>1</v>
      </c>
      <c r="AK104" s="919"/>
      <c r="AL104" s="174"/>
      <c r="AM104" s="174"/>
      <c r="AN104" s="174"/>
      <c r="AO104" s="928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>
        <v>1</v>
      </c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/>
      <c r="CG104" s="716">
        <f t="shared" si="51"/>
        <v>6</v>
      </c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>
      <c r="A105" s="54"/>
      <c r="B105" s="55"/>
      <c r="C105" s="491" t="s">
        <v>2994</v>
      </c>
      <c r="D105" s="62">
        <v>45</v>
      </c>
      <c r="E105" s="62">
        <f t="shared" si="49"/>
        <v>135</v>
      </c>
      <c r="F105" s="62"/>
      <c r="G105" s="62"/>
      <c r="H105" s="62"/>
      <c r="I105" s="62"/>
      <c r="J105" s="62"/>
      <c r="K105" s="62"/>
      <c r="L105" s="62">
        <f t="shared" si="50"/>
        <v>45</v>
      </c>
      <c r="M105" s="62"/>
      <c r="N105" s="62"/>
      <c r="O105" s="62"/>
      <c r="P105" s="62"/>
      <c r="Q105" s="62"/>
      <c r="R105" s="173" t="s">
        <v>1903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883"/>
      <c r="AH105" s="174"/>
      <c r="AI105" s="492"/>
      <c r="AJ105" s="905">
        <v>1</v>
      </c>
      <c r="AK105" s="919"/>
      <c r="AL105" s="174"/>
      <c r="AM105" s="174"/>
      <c r="AN105" s="174"/>
      <c r="AO105" s="928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>
        <v>1</v>
      </c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>
        <v>6</v>
      </c>
      <c r="CF105" s="174"/>
      <c r="CG105" s="716">
        <f t="shared" si="51"/>
        <v>6</v>
      </c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>
        <v>1</v>
      </c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>
      <c r="A106" s="54"/>
      <c r="B106" s="55"/>
      <c r="C106" s="491" t="s">
        <v>2995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1903</v>
      </c>
      <c r="S106" s="174"/>
      <c r="T106" s="174"/>
      <c r="U106" s="174"/>
      <c r="V106" s="174">
        <v>1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883">
        <v>1</v>
      </c>
      <c r="AH106" s="174"/>
      <c r="AI106" s="492"/>
      <c r="AJ106" s="905"/>
      <c r="AK106" s="919"/>
      <c r="AL106" s="174"/>
      <c r="AM106" s="174"/>
      <c r="AN106" s="174"/>
      <c r="AO106" s="928"/>
      <c r="AP106" s="174"/>
      <c r="AQ106" s="174"/>
      <c r="AR106" s="174"/>
      <c r="AS106" s="174"/>
      <c r="AT106" s="174">
        <v>1</v>
      </c>
      <c r="AU106" s="174"/>
      <c r="AV106" s="174"/>
      <c r="AW106" s="174"/>
      <c r="AX106" s="174"/>
      <c r="AY106" s="174"/>
      <c r="AZ106" s="174"/>
      <c r="BA106" s="174">
        <v>1</v>
      </c>
      <c r="BB106" s="174"/>
      <c r="BC106" s="174"/>
      <c r="BD106" s="174"/>
      <c r="BE106" s="174"/>
      <c r="BF106" s="174">
        <v>1</v>
      </c>
      <c r="BG106" s="174"/>
      <c r="BH106" s="174"/>
      <c r="BI106" s="174"/>
      <c r="BJ106" s="174"/>
      <c r="BK106" s="174"/>
      <c r="BL106" s="174"/>
      <c r="BM106" s="174"/>
      <c r="BN106" s="174">
        <v>1</v>
      </c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>
        <v>6</v>
      </c>
      <c r="CF106" s="174"/>
      <c r="CG106" s="716">
        <f t="shared" si="51"/>
        <v>6</v>
      </c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>
        <v>1</v>
      </c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  <c r="DK106" s="174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>
      <c r="A107" s="54"/>
      <c r="B107" s="55"/>
      <c r="C107" s="491" t="s">
        <v>2996</v>
      </c>
      <c r="D107" s="62">
        <v>40</v>
      </c>
      <c r="E107" s="62">
        <f t="shared" si="49"/>
        <v>120</v>
      </c>
      <c r="F107" s="62"/>
      <c r="G107" s="62"/>
      <c r="H107" s="62"/>
      <c r="I107" s="62"/>
      <c r="J107" s="62"/>
      <c r="K107" s="62"/>
      <c r="L107" s="62">
        <f t="shared" si="50"/>
        <v>40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883"/>
      <c r="AH107" s="174"/>
      <c r="AI107" s="492"/>
      <c r="AJ107" s="905">
        <v>1</v>
      </c>
      <c r="AK107" s="919"/>
      <c r="AL107" s="174"/>
      <c r="AM107" s="174"/>
      <c r="AN107" s="174"/>
      <c r="AO107" s="928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>
        <v>1</v>
      </c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>
        <v>1</v>
      </c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>
        <v>3</v>
      </c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>
        <v>3</v>
      </c>
      <c r="DL107" s="62"/>
      <c r="DM107" s="62"/>
      <c r="DN107" s="62"/>
      <c r="DO107" s="62"/>
      <c r="DP107" s="62"/>
      <c r="DQ107" s="62"/>
      <c r="DR107" s="62"/>
      <c r="DS107" s="62"/>
      <c r="DT107" s="62">
        <v>4.5</v>
      </c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>
      <c r="A108" s="54"/>
      <c r="B108" s="55"/>
      <c r="C108" s="491" t="s">
        <v>2997</v>
      </c>
      <c r="D108" s="62">
        <v>35</v>
      </c>
      <c r="E108" s="62">
        <f t="shared" si="49"/>
        <v>105</v>
      </c>
      <c r="F108" s="62"/>
      <c r="G108" s="62"/>
      <c r="H108" s="62"/>
      <c r="I108" s="62"/>
      <c r="J108" s="62"/>
      <c r="K108" s="62"/>
      <c r="L108" s="62">
        <f t="shared" si="50"/>
        <v>35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883"/>
      <c r="AH108" s="174"/>
      <c r="AI108" s="492"/>
      <c r="AJ108" s="905">
        <v>1</v>
      </c>
      <c r="AK108" s="919"/>
      <c r="AL108" s="174"/>
      <c r="AM108" s="174"/>
      <c r="AN108" s="174"/>
      <c r="AO108" s="928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>
      <c r="A109" s="54"/>
      <c r="B109" s="55"/>
      <c r="C109" s="491" t="s">
        <v>2998</v>
      </c>
      <c r="D109" s="62">
        <v>35</v>
      </c>
      <c r="E109" s="62">
        <f t="shared" si="49"/>
        <v>105</v>
      </c>
      <c r="F109" s="62"/>
      <c r="G109" s="62"/>
      <c r="H109" s="62"/>
      <c r="I109" s="62"/>
      <c r="J109" s="62"/>
      <c r="K109" s="62"/>
      <c r="L109" s="62">
        <f t="shared" si="50"/>
        <v>35</v>
      </c>
      <c r="M109" s="62"/>
      <c r="N109" s="62"/>
      <c r="O109" s="62"/>
      <c r="P109" s="62"/>
      <c r="Q109" s="62"/>
      <c r="R109" s="173" t="s">
        <v>2989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883"/>
      <c r="AH109" s="174"/>
      <c r="AI109" s="492"/>
      <c r="AJ109" s="905">
        <v>1</v>
      </c>
      <c r="AK109" s="919"/>
      <c r="AL109" s="174"/>
      <c r="AM109" s="174"/>
      <c r="AN109" s="174"/>
      <c r="AO109" s="928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>
        <v>1</v>
      </c>
      <c r="BW109" s="174">
        <v>1</v>
      </c>
      <c r="BX109" s="174"/>
      <c r="BY109" s="174"/>
      <c r="BZ109" s="174"/>
      <c r="CA109" s="174"/>
      <c r="CB109" s="174"/>
      <c r="CC109" s="174"/>
      <c r="CD109" s="174"/>
      <c r="CE109" s="174">
        <v>5</v>
      </c>
      <c r="CF109" s="174">
        <v>1</v>
      </c>
      <c r="CG109" s="716">
        <f t="shared" si="51"/>
        <v>4</v>
      </c>
      <c r="CH109" s="174">
        <v>6</v>
      </c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>
        <v>2</v>
      </c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>
        <v>2</v>
      </c>
      <c r="DM109" s="62"/>
      <c r="DN109" s="62"/>
      <c r="DO109" s="62"/>
      <c r="DP109" s="62"/>
      <c r="DQ109" s="62"/>
      <c r="DR109" s="62"/>
      <c r="DS109" s="62">
        <v>1.5</v>
      </c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>
      <c r="A110" s="54"/>
      <c r="B110" s="720"/>
      <c r="C110" s="491" t="s">
        <v>2999</v>
      </c>
      <c r="D110" s="454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454"/>
      <c r="N110" s="454"/>
      <c r="O110" s="454"/>
      <c r="P110" s="454"/>
      <c r="Q110" s="454"/>
      <c r="R110" s="715" t="s">
        <v>1631</v>
      </c>
      <c r="S110" s="716"/>
      <c r="T110" s="716"/>
      <c r="U110" s="716"/>
      <c r="V110" s="716">
        <v>1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886">
        <v>1</v>
      </c>
      <c r="AH110" s="716"/>
      <c r="AI110" s="898"/>
      <c r="AJ110" s="908"/>
      <c r="AK110" s="922"/>
      <c r="AL110" s="716"/>
      <c r="AM110" s="716"/>
      <c r="AN110" s="716"/>
      <c r="AO110" s="930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>
        <v>1</v>
      </c>
      <c r="BN110" s="716"/>
      <c r="BO110" s="716"/>
      <c r="BP110" s="716"/>
      <c r="BQ110" s="716"/>
      <c r="BR110" s="716"/>
      <c r="BS110" s="716"/>
      <c r="BT110" s="716"/>
      <c r="BU110" s="716"/>
      <c r="BV110" s="716"/>
      <c r="BW110" s="716"/>
      <c r="BX110" s="716"/>
      <c r="BY110" s="716"/>
      <c r="BZ110" s="716"/>
      <c r="CA110" s="716"/>
      <c r="CB110" s="716"/>
      <c r="CC110" s="716"/>
      <c r="CD110" s="716"/>
      <c r="CE110" s="716">
        <v>3</v>
      </c>
      <c r="CF110" s="716">
        <v>3</v>
      </c>
      <c r="CG110" s="716">
        <f t="shared" si="51"/>
        <v>0</v>
      </c>
      <c r="CH110" s="716"/>
      <c r="CI110" s="716"/>
      <c r="CJ110" s="716"/>
      <c r="CK110" s="716"/>
      <c r="CL110" s="716"/>
      <c r="CM110" s="716"/>
      <c r="CN110" s="716"/>
      <c r="CO110" s="716"/>
      <c r="CP110" s="716"/>
      <c r="CQ110" s="716">
        <v>1</v>
      </c>
      <c r="CR110" s="716"/>
      <c r="CS110" s="716"/>
      <c r="CT110" s="716"/>
      <c r="CU110" s="716"/>
      <c r="CV110" s="716"/>
      <c r="CW110" s="716"/>
      <c r="CX110" s="716"/>
      <c r="CY110" s="716"/>
      <c r="CZ110" s="716"/>
      <c r="DA110" s="716"/>
      <c r="DB110" s="716"/>
      <c r="DC110" s="716"/>
      <c r="DD110" s="716"/>
      <c r="DE110" s="716"/>
      <c r="DF110" s="716"/>
      <c r="DG110" s="716"/>
      <c r="DH110" s="716"/>
      <c r="DI110" s="716"/>
      <c r="DJ110" s="716"/>
      <c r="DK110" s="716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</row>
    <row r="111" spans="1:162" s="56" customFormat="1">
      <c r="A111" s="54"/>
      <c r="B111" s="720"/>
      <c r="C111" s="491" t="s">
        <v>3000</v>
      </c>
      <c r="D111" s="454">
        <v>30</v>
      </c>
      <c r="E111" s="62">
        <f t="shared" si="49"/>
        <v>90</v>
      </c>
      <c r="F111" s="62"/>
      <c r="G111" s="62"/>
      <c r="H111" s="62"/>
      <c r="I111" s="62"/>
      <c r="J111" s="62"/>
      <c r="K111" s="62"/>
      <c r="L111" s="62">
        <f t="shared" si="50"/>
        <v>30</v>
      </c>
      <c r="M111" s="454"/>
      <c r="N111" s="454"/>
      <c r="O111" s="454"/>
      <c r="P111" s="454"/>
      <c r="Q111" s="454"/>
      <c r="R111" s="715" t="s">
        <v>1903</v>
      </c>
      <c r="S111" s="716"/>
      <c r="T111" s="716"/>
      <c r="U111" s="716"/>
      <c r="V111" s="716">
        <v>2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886"/>
      <c r="AH111" s="716"/>
      <c r="AI111" s="898"/>
      <c r="AJ111" s="908">
        <v>1</v>
      </c>
      <c r="AK111" s="922"/>
      <c r="AL111" s="716"/>
      <c r="AM111" s="716"/>
      <c r="AN111" s="716"/>
      <c r="AO111" s="930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>
        <v>1</v>
      </c>
      <c r="BG111" s="716"/>
      <c r="BH111" s="716"/>
      <c r="BI111" s="716"/>
      <c r="BJ111" s="716"/>
      <c r="BK111" s="716"/>
      <c r="BL111" s="716"/>
      <c r="BM111" s="716"/>
      <c r="BN111" s="716">
        <v>1</v>
      </c>
      <c r="BO111" s="716"/>
      <c r="BP111" s="716"/>
      <c r="BQ111" s="716"/>
      <c r="BR111" s="716"/>
      <c r="BS111" s="716"/>
      <c r="BT111" s="716"/>
      <c r="BU111" s="716"/>
      <c r="BV111" s="716"/>
      <c r="BW111" s="716"/>
      <c r="BX111" s="716"/>
      <c r="BY111" s="716"/>
      <c r="BZ111" s="716"/>
      <c r="CA111" s="716"/>
      <c r="CB111" s="716"/>
      <c r="CC111" s="716"/>
      <c r="CD111" s="716"/>
      <c r="CE111" s="716">
        <v>6</v>
      </c>
      <c r="CF111" s="716"/>
      <c r="CG111" s="716">
        <f t="shared" si="51"/>
        <v>6</v>
      </c>
      <c r="CH111" s="716"/>
      <c r="CI111" s="716"/>
      <c r="CJ111" s="716"/>
      <c r="CK111" s="716"/>
      <c r="CL111" s="716"/>
      <c r="CM111" s="716"/>
      <c r="CN111" s="716"/>
      <c r="CO111" s="716"/>
      <c r="CP111" s="716"/>
      <c r="CQ111" s="716"/>
      <c r="CR111" s="716">
        <v>1</v>
      </c>
      <c r="CS111" s="716"/>
      <c r="CT111" s="716"/>
      <c r="CU111" s="716"/>
      <c r="CV111" s="716"/>
      <c r="CW111" s="716"/>
      <c r="CX111" s="716"/>
      <c r="CY111" s="716"/>
      <c r="CZ111" s="716"/>
      <c r="DA111" s="716"/>
      <c r="DB111" s="716"/>
      <c r="DC111" s="716"/>
      <c r="DD111" s="716"/>
      <c r="DE111" s="716"/>
      <c r="DF111" s="716"/>
      <c r="DG111" s="716"/>
      <c r="DH111" s="716"/>
      <c r="DI111" s="716"/>
      <c r="DJ111" s="716"/>
      <c r="DK111" s="716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</row>
    <row r="112" spans="1:162" s="56" customFormat="1">
      <c r="A112" s="54"/>
      <c r="B112" s="720"/>
      <c r="C112" s="491" t="s">
        <v>3001</v>
      </c>
      <c r="D112" s="454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454"/>
      <c r="N112" s="454"/>
      <c r="O112" s="454"/>
      <c r="P112" s="454"/>
      <c r="Q112" s="454"/>
      <c r="R112" s="715" t="s">
        <v>1903</v>
      </c>
      <c r="S112" s="716"/>
      <c r="T112" s="716"/>
      <c r="U112" s="716"/>
      <c r="V112" s="716">
        <v>2</v>
      </c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886"/>
      <c r="AH112" s="716"/>
      <c r="AI112" s="898"/>
      <c r="AJ112" s="908">
        <v>1</v>
      </c>
      <c r="AK112" s="922"/>
      <c r="AL112" s="716"/>
      <c r="AM112" s="716"/>
      <c r="AN112" s="716"/>
      <c r="AO112" s="930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6"/>
      <c r="BL112" s="716"/>
      <c r="BM112" s="716"/>
      <c r="BN112" s="716">
        <v>1</v>
      </c>
      <c r="BO112" s="716"/>
      <c r="BP112" s="716"/>
      <c r="BQ112" s="716"/>
      <c r="BR112" s="716"/>
      <c r="BS112" s="716"/>
      <c r="BT112" s="716"/>
      <c r="BU112" s="716"/>
      <c r="BV112" s="716"/>
      <c r="BW112" s="716"/>
      <c r="BX112" s="716"/>
      <c r="BY112" s="716"/>
      <c r="BZ112" s="716"/>
      <c r="CA112" s="716"/>
      <c r="CB112" s="716"/>
      <c r="CC112" s="716"/>
      <c r="CD112" s="716"/>
      <c r="CE112" s="716">
        <v>6</v>
      </c>
      <c r="CF112" s="716"/>
      <c r="CG112" s="716">
        <f t="shared" si="51"/>
        <v>6</v>
      </c>
      <c r="CH112" s="716"/>
      <c r="CI112" s="716"/>
      <c r="CJ112" s="716"/>
      <c r="CK112" s="716"/>
      <c r="CL112" s="716"/>
      <c r="CM112" s="716"/>
      <c r="CN112" s="716"/>
      <c r="CO112" s="716"/>
      <c r="CP112" s="716"/>
      <c r="CQ112" s="716"/>
      <c r="CR112" s="716">
        <v>1</v>
      </c>
      <c r="CS112" s="716"/>
      <c r="CT112" s="716"/>
      <c r="CU112" s="716"/>
      <c r="CV112" s="716"/>
      <c r="CW112" s="716"/>
      <c r="CX112" s="716"/>
      <c r="CY112" s="716"/>
      <c r="CZ112" s="716"/>
      <c r="DA112" s="716"/>
      <c r="DB112" s="716"/>
      <c r="DC112" s="716"/>
      <c r="DD112" s="716"/>
      <c r="DE112" s="716"/>
      <c r="DF112" s="716"/>
      <c r="DG112" s="716"/>
      <c r="DH112" s="716"/>
      <c r="DI112" s="716"/>
      <c r="DJ112" s="716"/>
      <c r="DK112" s="716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</row>
    <row r="113" spans="1:162" s="56" customFormat="1">
      <c r="A113" s="54"/>
      <c r="B113" s="720"/>
      <c r="C113" s="491" t="s">
        <v>3002</v>
      </c>
      <c r="D113" s="454">
        <v>30</v>
      </c>
      <c r="E113" s="62">
        <f t="shared" si="49"/>
        <v>90</v>
      </c>
      <c r="F113" s="62"/>
      <c r="G113" s="62"/>
      <c r="H113" s="62"/>
      <c r="I113" s="62"/>
      <c r="J113" s="62"/>
      <c r="K113" s="62"/>
      <c r="L113" s="62">
        <f t="shared" si="50"/>
        <v>30</v>
      </c>
      <c r="M113" s="454"/>
      <c r="N113" s="454"/>
      <c r="O113" s="454"/>
      <c r="P113" s="454"/>
      <c r="Q113" s="454"/>
      <c r="R113" s="715" t="s">
        <v>1631</v>
      </c>
      <c r="S113" s="716"/>
      <c r="T113" s="716"/>
      <c r="U113" s="716"/>
      <c r="V113" s="716">
        <v>1</v>
      </c>
      <c r="W113" s="716"/>
      <c r="X113" s="716"/>
      <c r="Y113" s="716"/>
      <c r="Z113" s="716"/>
      <c r="AA113" s="716"/>
      <c r="AB113" s="716"/>
      <c r="AC113" s="716"/>
      <c r="AD113" s="716"/>
      <c r="AE113" s="716"/>
      <c r="AF113" s="716"/>
      <c r="AG113" s="886">
        <v>1</v>
      </c>
      <c r="AH113" s="716"/>
      <c r="AI113" s="898"/>
      <c r="AJ113" s="908"/>
      <c r="AK113" s="922"/>
      <c r="AL113" s="716"/>
      <c r="AM113" s="716"/>
      <c r="AN113" s="716"/>
      <c r="AO113" s="930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>
        <v>1</v>
      </c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  <c r="BX113" s="716"/>
      <c r="BY113" s="716"/>
      <c r="BZ113" s="716"/>
      <c r="CA113" s="716"/>
      <c r="CB113" s="716"/>
      <c r="CC113" s="716"/>
      <c r="CD113" s="716"/>
      <c r="CE113" s="716">
        <v>3</v>
      </c>
      <c r="CF113" s="716">
        <v>3</v>
      </c>
      <c r="CG113" s="716">
        <f t="shared" si="51"/>
        <v>0</v>
      </c>
      <c r="CH113" s="716"/>
      <c r="CI113" s="716"/>
      <c r="CJ113" s="716"/>
      <c r="CK113" s="716"/>
      <c r="CL113" s="716"/>
      <c r="CM113" s="716"/>
      <c r="CN113" s="716"/>
      <c r="CO113" s="716"/>
      <c r="CP113" s="716"/>
      <c r="CQ113" s="716">
        <v>1</v>
      </c>
      <c r="CR113" s="716"/>
      <c r="CS113" s="716"/>
      <c r="CT113" s="716"/>
      <c r="CU113" s="716"/>
      <c r="CV113" s="716"/>
      <c r="CW113" s="716"/>
      <c r="CX113" s="716"/>
      <c r="CY113" s="716"/>
      <c r="CZ113" s="716"/>
      <c r="DA113" s="716"/>
      <c r="DB113" s="716"/>
      <c r="DC113" s="716"/>
      <c r="DD113" s="716"/>
      <c r="DE113" s="716"/>
      <c r="DF113" s="716"/>
      <c r="DG113" s="716"/>
      <c r="DH113" s="716"/>
      <c r="DI113" s="716"/>
      <c r="DJ113" s="716"/>
      <c r="DK113" s="716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</row>
    <row r="114" spans="1:162" s="56" customFormat="1">
      <c r="A114" s="54"/>
      <c r="B114" s="720"/>
      <c r="C114" s="491" t="s">
        <v>3003</v>
      </c>
      <c r="D114" s="454">
        <v>30</v>
      </c>
      <c r="E114" s="62">
        <f t="shared" si="49"/>
        <v>90</v>
      </c>
      <c r="F114" s="62"/>
      <c r="G114" s="62"/>
      <c r="H114" s="62"/>
      <c r="I114" s="62"/>
      <c r="J114" s="62"/>
      <c r="K114" s="62"/>
      <c r="L114" s="62">
        <f t="shared" si="50"/>
        <v>30</v>
      </c>
      <c r="M114" s="454"/>
      <c r="N114" s="454"/>
      <c r="O114" s="454"/>
      <c r="P114" s="454"/>
      <c r="Q114" s="454"/>
      <c r="R114" s="715" t="s">
        <v>2990</v>
      </c>
      <c r="S114" s="716"/>
      <c r="T114" s="716"/>
      <c r="U114" s="716"/>
      <c r="V114" s="716">
        <v>2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886"/>
      <c r="AH114" s="716"/>
      <c r="AI114" s="898"/>
      <c r="AJ114" s="908">
        <v>1</v>
      </c>
      <c r="AK114" s="922"/>
      <c r="AL114" s="716"/>
      <c r="AM114" s="716"/>
      <c r="AN114" s="716"/>
      <c r="AO114" s="930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>
        <v>1</v>
      </c>
      <c r="BX114" s="716"/>
      <c r="BY114" s="716"/>
      <c r="BZ114" s="716"/>
      <c r="CA114" s="716"/>
      <c r="CB114" s="716"/>
      <c r="CC114" s="716"/>
      <c r="CD114" s="716"/>
      <c r="CE114" s="716"/>
      <c r="CF114" s="716"/>
      <c r="CG114" s="716">
        <f>CE114-CF114</f>
        <v>0</v>
      </c>
      <c r="CH114" s="716">
        <v>3</v>
      </c>
      <c r="CI114" s="716"/>
      <c r="CJ114" s="716"/>
      <c r="CK114" s="716"/>
      <c r="CL114" s="716"/>
      <c r="CM114" s="716"/>
      <c r="CN114" s="716"/>
      <c r="CO114" s="716"/>
      <c r="CP114" s="716"/>
      <c r="CQ114" s="716"/>
      <c r="CR114" s="716"/>
      <c r="CS114" s="716">
        <v>1</v>
      </c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>
      <c r="A115" s="54"/>
      <c r="B115" s="55"/>
      <c r="C115" s="491"/>
      <c r="D115" s="62"/>
      <c r="E115" s="62">
        <f t="shared" si="49"/>
        <v>0</v>
      </c>
      <c r="F115" s="62"/>
      <c r="G115" s="62"/>
      <c r="H115" s="62"/>
      <c r="I115" s="62"/>
      <c r="J115" s="62"/>
      <c r="K115" s="62"/>
      <c r="L115" s="62">
        <f>D115</f>
        <v>0</v>
      </c>
      <c r="M115" s="62"/>
      <c r="N115" s="62"/>
      <c r="O115" s="62"/>
      <c r="P115" s="62"/>
      <c r="Q115" s="62"/>
      <c r="R115" s="173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883"/>
      <c r="AH115" s="174"/>
      <c r="AI115" s="492"/>
      <c r="AJ115" s="905"/>
      <c r="AK115" s="919"/>
      <c r="AL115" s="174"/>
      <c r="AM115" s="174"/>
      <c r="AN115" s="174"/>
      <c r="AO115" s="928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62"/>
      <c r="DM115" s="62"/>
      <c r="DN115" s="62"/>
      <c r="DO115" s="62"/>
      <c r="DP115" s="62"/>
      <c r="DQ115" s="62"/>
      <c r="DR115" s="62"/>
      <c r="DS115" s="62"/>
      <c r="DT115" s="62"/>
      <c r="DU115" s="62"/>
      <c r="DV115" s="62"/>
      <c r="DW115" s="62"/>
      <c r="DX115" s="62"/>
      <c r="DY115" s="62"/>
      <c r="DZ115" s="62"/>
      <c r="EA115" s="62"/>
      <c r="EB115" s="62"/>
      <c r="EC115" s="62"/>
      <c r="ED115" s="62"/>
      <c r="EE115" s="454"/>
      <c r="EF115" s="62"/>
      <c r="EG115" s="62"/>
      <c r="EH115" s="62"/>
      <c r="EI115" s="62"/>
      <c r="EJ115" s="62"/>
      <c r="EK115" s="62"/>
      <c r="EL115" s="62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</row>
    <row r="116" spans="1:162">
      <c r="A116" s="487">
        <f>MATCH(C116,$C$5:$C$361,0)</f>
        <v>112</v>
      </c>
      <c r="C116" s="14" t="s">
        <v>3015</v>
      </c>
      <c r="D116" s="14">
        <f t="shared" ref="D116:Q116" si="52">SUM(D100:D115)</f>
        <v>510</v>
      </c>
      <c r="E116" s="14">
        <f t="shared" si="52"/>
        <v>1530</v>
      </c>
      <c r="F116" s="14">
        <f t="shared" si="52"/>
        <v>0</v>
      </c>
      <c r="G116" s="14">
        <f t="shared" si="52"/>
        <v>0</v>
      </c>
      <c r="H116" s="14">
        <f t="shared" si="52"/>
        <v>0</v>
      </c>
      <c r="I116" s="14">
        <f t="shared" si="52"/>
        <v>0</v>
      </c>
      <c r="J116" s="14">
        <f t="shared" si="52"/>
        <v>0</v>
      </c>
      <c r="K116" s="14">
        <f t="shared" si="52"/>
        <v>0</v>
      </c>
      <c r="L116" s="14">
        <f t="shared" si="52"/>
        <v>510</v>
      </c>
      <c r="M116" s="14">
        <f t="shared" si="52"/>
        <v>0</v>
      </c>
      <c r="N116" s="14">
        <f t="shared" si="52"/>
        <v>0</v>
      </c>
      <c r="O116" s="14">
        <f t="shared" si="52"/>
        <v>0</v>
      </c>
      <c r="P116" s="14">
        <f t="shared" si="52"/>
        <v>0</v>
      </c>
      <c r="Q116" s="14">
        <f t="shared" si="52"/>
        <v>0</v>
      </c>
      <c r="R116" s="14"/>
      <c r="S116" s="175">
        <f t="shared" ref="S116:AX116" si="53">SUM(S100:S115)</f>
        <v>0</v>
      </c>
      <c r="T116" s="175">
        <f t="shared" si="53"/>
        <v>0</v>
      </c>
      <c r="U116" s="175">
        <f t="shared" si="53"/>
        <v>0</v>
      </c>
      <c r="V116" s="175">
        <f t="shared" si="53"/>
        <v>27</v>
      </c>
      <c r="W116" s="175">
        <f t="shared" si="53"/>
        <v>0</v>
      </c>
      <c r="X116" s="175">
        <f t="shared" si="53"/>
        <v>0</v>
      </c>
      <c r="Y116" s="175">
        <f t="shared" si="53"/>
        <v>0</v>
      </c>
      <c r="Z116" s="175">
        <f t="shared" si="53"/>
        <v>0</v>
      </c>
      <c r="AA116" s="175">
        <f t="shared" si="53"/>
        <v>0</v>
      </c>
      <c r="AB116" s="175">
        <f t="shared" si="53"/>
        <v>0</v>
      </c>
      <c r="AC116" s="175">
        <f t="shared" si="53"/>
        <v>0</v>
      </c>
      <c r="AD116" s="175">
        <f t="shared" si="53"/>
        <v>0</v>
      </c>
      <c r="AE116" s="175">
        <f t="shared" si="53"/>
        <v>0</v>
      </c>
      <c r="AF116" s="175">
        <f t="shared" si="53"/>
        <v>0</v>
      </c>
      <c r="AG116" s="884">
        <f t="shared" si="53"/>
        <v>3</v>
      </c>
      <c r="AH116" s="175">
        <f t="shared" si="53"/>
        <v>0</v>
      </c>
      <c r="AI116" s="178">
        <f t="shared" si="53"/>
        <v>0</v>
      </c>
      <c r="AJ116" s="906">
        <f t="shared" si="53"/>
        <v>12</v>
      </c>
      <c r="AK116" s="920">
        <f t="shared" si="53"/>
        <v>0</v>
      </c>
      <c r="AL116" s="175">
        <f t="shared" si="53"/>
        <v>0</v>
      </c>
      <c r="AM116" s="175">
        <f t="shared" si="53"/>
        <v>0</v>
      </c>
      <c r="AN116" s="175">
        <f t="shared" si="53"/>
        <v>0</v>
      </c>
      <c r="AO116" s="929">
        <f t="shared" si="53"/>
        <v>0</v>
      </c>
      <c r="AP116" s="175">
        <f t="shared" si="53"/>
        <v>0</v>
      </c>
      <c r="AQ116" s="175">
        <f t="shared" si="53"/>
        <v>0</v>
      </c>
      <c r="AR116" s="175">
        <f t="shared" si="53"/>
        <v>0</v>
      </c>
      <c r="AS116" s="175">
        <f t="shared" si="53"/>
        <v>0</v>
      </c>
      <c r="AT116" s="175">
        <f t="shared" si="53"/>
        <v>1</v>
      </c>
      <c r="AU116" s="175">
        <f t="shared" si="53"/>
        <v>0</v>
      </c>
      <c r="AV116" s="175">
        <f t="shared" si="53"/>
        <v>0</v>
      </c>
      <c r="AW116" s="175">
        <f t="shared" si="53"/>
        <v>0</v>
      </c>
      <c r="AX116" s="175">
        <f t="shared" si="53"/>
        <v>0</v>
      </c>
      <c r="AY116" s="175">
        <f t="shared" ref="AY116:CD116" si="54">SUM(AY100:AY115)</f>
        <v>0</v>
      </c>
      <c r="AZ116" s="175">
        <f t="shared" si="54"/>
        <v>0</v>
      </c>
      <c r="BA116" s="175">
        <f t="shared" si="54"/>
        <v>1</v>
      </c>
      <c r="BB116" s="175">
        <f t="shared" si="54"/>
        <v>0</v>
      </c>
      <c r="BC116" s="175">
        <f t="shared" si="54"/>
        <v>0</v>
      </c>
      <c r="BD116" s="175">
        <f t="shared" si="54"/>
        <v>0</v>
      </c>
      <c r="BE116" s="175">
        <f t="shared" si="54"/>
        <v>0</v>
      </c>
      <c r="BF116" s="175">
        <f t="shared" si="54"/>
        <v>2</v>
      </c>
      <c r="BG116" s="175">
        <f t="shared" si="54"/>
        <v>0</v>
      </c>
      <c r="BH116" s="175">
        <f t="shared" si="54"/>
        <v>0</v>
      </c>
      <c r="BI116" s="175">
        <f t="shared" si="54"/>
        <v>1</v>
      </c>
      <c r="BJ116" s="175">
        <f t="shared" si="54"/>
        <v>0</v>
      </c>
      <c r="BK116" s="175">
        <f t="shared" si="54"/>
        <v>0</v>
      </c>
      <c r="BL116" s="175">
        <f t="shared" si="54"/>
        <v>0</v>
      </c>
      <c r="BM116" s="175">
        <f t="shared" si="54"/>
        <v>3</v>
      </c>
      <c r="BN116" s="175">
        <f t="shared" si="54"/>
        <v>8</v>
      </c>
      <c r="BO116" s="175">
        <f t="shared" si="54"/>
        <v>0</v>
      </c>
      <c r="BP116" s="175">
        <f t="shared" si="54"/>
        <v>0</v>
      </c>
      <c r="BQ116" s="175">
        <f t="shared" si="54"/>
        <v>0</v>
      </c>
      <c r="BR116" s="175">
        <f t="shared" si="54"/>
        <v>0</v>
      </c>
      <c r="BS116" s="175">
        <f t="shared" si="54"/>
        <v>0</v>
      </c>
      <c r="BT116" s="175">
        <f t="shared" si="54"/>
        <v>0</v>
      </c>
      <c r="BU116" s="175">
        <f t="shared" si="54"/>
        <v>0</v>
      </c>
      <c r="BV116" s="175">
        <f t="shared" si="54"/>
        <v>2</v>
      </c>
      <c r="BW116" s="175">
        <f t="shared" si="54"/>
        <v>5</v>
      </c>
      <c r="BX116" s="175">
        <f t="shared" si="54"/>
        <v>0</v>
      </c>
      <c r="BY116" s="175">
        <f t="shared" si="54"/>
        <v>0</v>
      </c>
      <c r="BZ116" s="175">
        <f t="shared" si="54"/>
        <v>0</v>
      </c>
      <c r="CA116" s="175">
        <f t="shared" si="54"/>
        <v>1</v>
      </c>
      <c r="CB116" s="175">
        <f t="shared" si="54"/>
        <v>1</v>
      </c>
      <c r="CC116" s="175">
        <f t="shared" si="54"/>
        <v>0</v>
      </c>
      <c r="CD116" s="175">
        <f t="shared" si="54"/>
        <v>0</v>
      </c>
      <c r="CE116" s="175">
        <f t="shared" ref="CE116:DJ116" si="55">SUM(CE100:CE115)</f>
        <v>70</v>
      </c>
      <c r="CF116" s="175">
        <f t="shared" si="55"/>
        <v>9</v>
      </c>
      <c r="CG116" s="175">
        <f t="shared" si="55"/>
        <v>58</v>
      </c>
      <c r="CH116" s="175">
        <f t="shared" si="55"/>
        <v>24</v>
      </c>
      <c r="CI116" s="175">
        <f t="shared" si="55"/>
        <v>0</v>
      </c>
      <c r="CJ116" s="175">
        <f t="shared" si="55"/>
        <v>0</v>
      </c>
      <c r="CK116" s="175">
        <f t="shared" si="55"/>
        <v>0</v>
      </c>
      <c r="CL116" s="175">
        <f t="shared" si="55"/>
        <v>0</v>
      </c>
      <c r="CM116" s="175">
        <f t="shared" si="55"/>
        <v>0</v>
      </c>
      <c r="CN116" s="175">
        <f t="shared" si="55"/>
        <v>0</v>
      </c>
      <c r="CO116" s="175">
        <f t="shared" si="55"/>
        <v>0</v>
      </c>
      <c r="CP116" s="175">
        <f t="shared" si="55"/>
        <v>0</v>
      </c>
      <c r="CQ116" s="175">
        <f t="shared" si="55"/>
        <v>3</v>
      </c>
      <c r="CR116" s="175">
        <f t="shared" si="55"/>
        <v>8</v>
      </c>
      <c r="CS116" s="175">
        <f t="shared" si="55"/>
        <v>8</v>
      </c>
      <c r="CT116" s="175">
        <f t="shared" si="55"/>
        <v>0</v>
      </c>
      <c r="CU116" s="175">
        <f t="shared" si="55"/>
        <v>0</v>
      </c>
      <c r="CV116" s="175">
        <f t="shared" si="55"/>
        <v>0</v>
      </c>
      <c r="CW116" s="175">
        <f t="shared" si="55"/>
        <v>0</v>
      </c>
      <c r="CX116" s="175">
        <f t="shared" si="55"/>
        <v>9</v>
      </c>
      <c r="CY116" s="175">
        <f t="shared" si="55"/>
        <v>9</v>
      </c>
      <c r="CZ116" s="175">
        <f t="shared" si="55"/>
        <v>6</v>
      </c>
      <c r="DA116" s="175">
        <f t="shared" si="55"/>
        <v>0</v>
      </c>
      <c r="DB116" s="175">
        <f t="shared" si="55"/>
        <v>2</v>
      </c>
      <c r="DC116" s="175">
        <f t="shared" si="55"/>
        <v>0</v>
      </c>
      <c r="DD116" s="175">
        <f t="shared" si="55"/>
        <v>0</v>
      </c>
      <c r="DE116" s="175">
        <f t="shared" si="55"/>
        <v>0</v>
      </c>
      <c r="DF116" s="175">
        <f t="shared" si="55"/>
        <v>0</v>
      </c>
      <c r="DG116" s="175">
        <f t="shared" si="55"/>
        <v>0</v>
      </c>
      <c r="DH116" s="175">
        <f t="shared" si="55"/>
        <v>0</v>
      </c>
      <c r="DI116" s="175">
        <f t="shared" si="55"/>
        <v>3</v>
      </c>
      <c r="DJ116" s="175">
        <f t="shared" si="55"/>
        <v>0</v>
      </c>
      <c r="DK116" s="175">
        <f t="shared" ref="DK116:ED116" si="56">SUM(DK100:DK115)</f>
        <v>3</v>
      </c>
      <c r="DL116" s="14">
        <f t="shared" si="56"/>
        <v>6.5</v>
      </c>
      <c r="DM116" s="14">
        <f t="shared" si="56"/>
        <v>0</v>
      </c>
      <c r="DN116" s="14">
        <f t="shared" si="56"/>
        <v>0</v>
      </c>
      <c r="DO116" s="14">
        <f t="shared" si="56"/>
        <v>0</v>
      </c>
      <c r="DP116" s="14">
        <f t="shared" si="56"/>
        <v>0</v>
      </c>
      <c r="DQ116" s="14">
        <f t="shared" si="56"/>
        <v>0</v>
      </c>
      <c r="DR116" s="14">
        <f t="shared" si="56"/>
        <v>0</v>
      </c>
      <c r="DS116" s="14">
        <f t="shared" si="56"/>
        <v>6</v>
      </c>
      <c r="DT116" s="14">
        <f t="shared" si="56"/>
        <v>13.5</v>
      </c>
      <c r="DU116" s="14">
        <f t="shared" si="56"/>
        <v>0</v>
      </c>
      <c r="DV116" s="14">
        <f t="shared" si="56"/>
        <v>0</v>
      </c>
      <c r="DW116" s="14">
        <f t="shared" si="56"/>
        <v>0</v>
      </c>
      <c r="DX116" s="14">
        <f t="shared" si="56"/>
        <v>0</v>
      </c>
      <c r="DY116" s="14">
        <f t="shared" si="56"/>
        <v>0</v>
      </c>
      <c r="DZ116" s="14">
        <f t="shared" si="56"/>
        <v>0</v>
      </c>
      <c r="EA116" s="14">
        <f t="shared" si="56"/>
        <v>0</v>
      </c>
      <c r="EB116" s="14">
        <f t="shared" si="56"/>
        <v>0</v>
      </c>
      <c r="EC116" s="14">
        <f t="shared" si="56"/>
        <v>0</v>
      </c>
      <c r="ED116" s="14">
        <f t="shared" si="56"/>
        <v>0</v>
      </c>
      <c r="EE116" s="508"/>
      <c r="EF116" s="14">
        <f t="shared" ref="EF116:FE116" si="57">SUM(EF100:EF115)</f>
        <v>0</v>
      </c>
      <c r="EG116" s="14">
        <f t="shared" si="57"/>
        <v>0</v>
      </c>
      <c r="EH116" s="14">
        <f t="shared" si="57"/>
        <v>0</v>
      </c>
      <c r="EI116" s="14">
        <f t="shared" si="57"/>
        <v>0</v>
      </c>
      <c r="EJ116" s="14">
        <f t="shared" si="57"/>
        <v>0</v>
      </c>
      <c r="EK116" s="14">
        <f t="shared" si="57"/>
        <v>0</v>
      </c>
      <c r="EL116" s="14">
        <f t="shared" si="57"/>
        <v>0</v>
      </c>
      <c r="EM116" s="14">
        <f t="shared" si="57"/>
        <v>0</v>
      </c>
      <c r="EN116" s="14">
        <f t="shared" si="57"/>
        <v>0</v>
      </c>
      <c r="EO116" s="14">
        <f t="shared" si="57"/>
        <v>0</v>
      </c>
      <c r="EP116" s="14">
        <f t="shared" si="57"/>
        <v>0</v>
      </c>
      <c r="EQ116" s="14">
        <f t="shared" si="57"/>
        <v>0</v>
      </c>
      <c r="ER116" s="14">
        <f t="shared" si="57"/>
        <v>0</v>
      </c>
      <c r="ES116" s="14">
        <f t="shared" si="57"/>
        <v>0</v>
      </c>
      <c r="ET116" s="14">
        <f t="shared" si="57"/>
        <v>0</v>
      </c>
      <c r="EU116" s="14">
        <f t="shared" si="57"/>
        <v>0</v>
      </c>
      <c r="EV116" s="14">
        <f t="shared" si="57"/>
        <v>0</v>
      </c>
      <c r="EW116" s="14">
        <f t="shared" si="57"/>
        <v>0</v>
      </c>
      <c r="EX116" s="14">
        <f t="shared" si="57"/>
        <v>0</v>
      </c>
      <c r="EY116" s="14">
        <f t="shared" si="57"/>
        <v>0</v>
      </c>
      <c r="EZ116" s="14">
        <f t="shared" si="57"/>
        <v>0</v>
      </c>
      <c r="FA116" s="14">
        <f t="shared" si="57"/>
        <v>0</v>
      </c>
      <c r="FB116" s="14">
        <f t="shared" si="57"/>
        <v>0</v>
      </c>
      <c r="FC116" s="14">
        <f t="shared" si="57"/>
        <v>0</v>
      </c>
      <c r="FD116" s="14">
        <f t="shared" si="57"/>
        <v>0</v>
      </c>
      <c r="FE116" s="14">
        <f t="shared" si="57"/>
        <v>0</v>
      </c>
      <c r="FF116" s="14"/>
    </row>
    <row r="117" spans="1:162">
      <c r="A117" s="54"/>
      <c r="B117" s="55" t="s">
        <v>3057</v>
      </c>
      <c r="C117" s="11" t="s">
        <v>3598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885"/>
      <c r="AH117" s="176"/>
      <c r="AI117" s="897"/>
      <c r="AJ117" s="907"/>
      <c r="AK117" s="921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503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3"/>
    </row>
    <row r="118" spans="1:162" s="56" customFormat="1">
      <c r="A118" s="54"/>
      <c r="B118" s="55"/>
      <c r="C118" s="491" t="s">
        <v>3787</v>
      </c>
      <c r="D118" s="62"/>
      <c r="E118" s="62">
        <f>D118*3</f>
        <v>0</v>
      </c>
      <c r="F118" s="62"/>
      <c r="G118" s="62"/>
      <c r="H118" s="62"/>
      <c r="I118" s="62"/>
      <c r="J118" s="62"/>
      <c r="K118" s="62"/>
      <c r="L118" s="62">
        <f>D118</f>
        <v>0</v>
      </c>
      <c r="M118" s="62"/>
      <c r="N118" s="62"/>
      <c r="O118" s="62"/>
      <c r="P118" s="62"/>
      <c r="Q118" s="62"/>
      <c r="R118" s="173" t="s">
        <v>3624</v>
      </c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883"/>
      <c r="AH118" s="174"/>
      <c r="AI118" s="492"/>
      <c r="AJ118" s="905"/>
      <c r="AK118" s="919"/>
      <c r="AL118" s="174"/>
      <c r="AM118" s="174"/>
      <c r="AN118" s="174"/>
      <c r="AO118" s="928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>
        <v>1</v>
      </c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>
        <f t="shared" ref="CG118:CG136" si="58">CE118-CF118</f>
        <v>0</v>
      </c>
      <c r="CH118" s="174">
        <v>3</v>
      </c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>
        <v>1</v>
      </c>
      <c r="CT118" s="174"/>
      <c r="CU118" s="174"/>
      <c r="CV118" s="174"/>
      <c r="CW118" s="174"/>
      <c r="CX118" s="174">
        <v>3</v>
      </c>
      <c r="CY118" s="174">
        <v>3</v>
      </c>
      <c r="CZ118" s="174">
        <v>3</v>
      </c>
      <c r="DA118" s="174"/>
      <c r="DB118" s="174">
        <v>2</v>
      </c>
      <c r="DC118" s="174"/>
      <c r="DD118" s="174"/>
      <c r="DE118" s="174"/>
      <c r="DF118" s="174"/>
      <c r="DG118" s="174"/>
      <c r="DH118" s="174"/>
      <c r="DI118" s="174"/>
      <c r="DJ118" s="174"/>
      <c r="DK118" s="174"/>
      <c r="DL118" s="62">
        <v>1.5</v>
      </c>
      <c r="DM118" s="62"/>
      <c r="DN118" s="62"/>
      <c r="DO118" s="62"/>
      <c r="DP118" s="62"/>
      <c r="DQ118" s="62"/>
      <c r="DR118" s="62"/>
      <c r="DS118" s="62">
        <v>1.5</v>
      </c>
      <c r="DT118" s="62">
        <v>3</v>
      </c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454"/>
      <c r="EF118" s="62"/>
      <c r="EG118" s="62"/>
      <c r="EH118" s="62"/>
      <c r="EI118" s="62"/>
      <c r="EJ118" s="62"/>
      <c r="EK118" s="62"/>
      <c r="EL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39"/>
    </row>
    <row r="119" spans="1:162" s="56" customFormat="1">
      <c r="A119" s="54"/>
      <c r="B119" s="55"/>
      <c r="C119" s="491" t="s">
        <v>3006</v>
      </c>
      <c r="D119" s="62">
        <v>29</v>
      </c>
      <c r="E119" s="62">
        <f t="shared" ref="E119:E137" si="59">D119*3</f>
        <v>87</v>
      </c>
      <c r="F119" s="62"/>
      <c r="G119" s="62"/>
      <c r="H119" s="62"/>
      <c r="I119" s="62"/>
      <c r="J119" s="62"/>
      <c r="K119" s="62"/>
      <c r="L119" s="62">
        <f t="shared" ref="L119:L137" si="60">D119</f>
        <v>29</v>
      </c>
      <c r="M119" s="62"/>
      <c r="N119" s="62"/>
      <c r="O119" s="62"/>
      <c r="P119" s="62"/>
      <c r="Q119" s="62"/>
      <c r="R119" s="173" t="s">
        <v>2989</v>
      </c>
      <c r="S119" s="174"/>
      <c r="T119" s="174"/>
      <c r="U119" s="174"/>
      <c r="V119" s="174">
        <v>2</v>
      </c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883"/>
      <c r="AH119" s="174"/>
      <c r="AI119" s="492"/>
      <c r="AJ119" s="905">
        <v>1</v>
      </c>
      <c r="AK119" s="919"/>
      <c r="AL119" s="174"/>
      <c r="AM119" s="174"/>
      <c r="AN119" s="174"/>
      <c r="AO119" s="928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>
        <v>1</v>
      </c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>
        <v>1</v>
      </c>
      <c r="BX119" s="174"/>
      <c r="BY119" s="174"/>
      <c r="BZ119" s="174"/>
      <c r="CA119" s="174"/>
      <c r="CB119" s="174">
        <v>1</v>
      </c>
      <c r="CC119" s="174"/>
      <c r="CD119" s="174"/>
      <c r="CE119" s="174"/>
      <c r="CF119" s="174"/>
      <c r="CG119" s="174">
        <f t="shared" si="58"/>
        <v>0</v>
      </c>
      <c r="CH119" s="174">
        <v>6</v>
      </c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>
        <v>2</v>
      </c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>
        <v>3</v>
      </c>
      <c r="DJ119" s="174"/>
      <c r="DK119" s="174"/>
      <c r="DL119" s="62">
        <v>3</v>
      </c>
      <c r="DM119" s="62"/>
      <c r="DN119" s="62"/>
      <c r="DO119" s="62"/>
      <c r="DP119" s="62"/>
      <c r="DQ119" s="62"/>
      <c r="DR119" s="62"/>
      <c r="DS119" s="62">
        <v>3</v>
      </c>
      <c r="DT119" s="62">
        <v>6</v>
      </c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 s="56" customFormat="1">
      <c r="A120" s="54"/>
      <c r="B120" s="55"/>
      <c r="C120" s="491" t="s">
        <v>2991</v>
      </c>
      <c r="D120" s="62">
        <v>42</v>
      </c>
      <c r="E120" s="62">
        <f t="shared" si="59"/>
        <v>126</v>
      </c>
      <c r="F120" s="62"/>
      <c r="G120" s="62"/>
      <c r="H120" s="62"/>
      <c r="I120" s="62"/>
      <c r="J120" s="62"/>
      <c r="K120" s="62"/>
      <c r="L120" s="62">
        <f t="shared" si="60"/>
        <v>42</v>
      </c>
      <c r="M120" s="62"/>
      <c r="N120" s="62"/>
      <c r="O120" s="62"/>
      <c r="P120" s="62"/>
      <c r="Q120" s="62"/>
      <c r="R120" s="173" t="s">
        <v>1631</v>
      </c>
      <c r="S120" s="174"/>
      <c r="T120" s="174"/>
      <c r="U120" s="174"/>
      <c r="V120" s="174">
        <v>1</v>
      </c>
      <c r="W120" s="174"/>
      <c r="X120" s="174"/>
      <c r="Y120" s="174"/>
      <c r="Z120" s="174"/>
      <c r="AA120" s="174"/>
      <c r="AB120" s="174"/>
      <c r="AC120" s="174"/>
      <c r="AD120" s="174">
        <v>1</v>
      </c>
      <c r="AE120" s="174"/>
      <c r="AF120" s="174"/>
      <c r="AG120" s="883"/>
      <c r="AH120" s="174"/>
      <c r="AI120" s="492"/>
      <c r="AJ120" s="905"/>
      <c r="AK120" s="919"/>
      <c r="AL120" s="174"/>
      <c r="AM120" s="174"/>
      <c r="AN120" s="174"/>
      <c r="AO120" s="928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>
        <v>1</v>
      </c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>
        <v>3</v>
      </c>
      <c r="CF120" s="174">
        <v>3</v>
      </c>
      <c r="CG120" s="174">
        <f t="shared" si="58"/>
        <v>0</v>
      </c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>
        <v>1</v>
      </c>
      <c r="CR120" s="174"/>
      <c r="CS120" s="174"/>
      <c r="CT120" s="174"/>
      <c r="CU120" s="174"/>
      <c r="CV120" s="174"/>
      <c r="CW120" s="174"/>
      <c r="CX120" s="174">
        <v>3</v>
      </c>
      <c r="CY120" s="174">
        <v>3</v>
      </c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  <c r="DK120" s="174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454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</row>
    <row r="121" spans="1:162" s="56" customFormat="1">
      <c r="A121" s="54"/>
      <c r="B121" s="55"/>
      <c r="C121" s="491" t="s">
        <v>2992</v>
      </c>
      <c r="D121" s="62">
        <v>39</v>
      </c>
      <c r="E121" s="62">
        <f t="shared" si="59"/>
        <v>117</v>
      </c>
      <c r="F121" s="62"/>
      <c r="G121" s="62"/>
      <c r="H121" s="62"/>
      <c r="I121" s="62"/>
      <c r="J121" s="62"/>
      <c r="K121" s="62"/>
      <c r="L121" s="62">
        <f t="shared" si="60"/>
        <v>39</v>
      </c>
      <c r="M121" s="62"/>
      <c r="N121" s="62"/>
      <c r="O121" s="62"/>
      <c r="P121" s="62"/>
      <c r="Q121" s="62"/>
      <c r="R121" s="173" t="s">
        <v>1631</v>
      </c>
      <c r="S121" s="174"/>
      <c r="T121" s="174"/>
      <c r="U121" s="174"/>
      <c r="V121" s="174">
        <v>1</v>
      </c>
      <c r="W121" s="174"/>
      <c r="X121" s="174"/>
      <c r="Y121" s="174"/>
      <c r="Z121" s="174"/>
      <c r="AA121" s="174"/>
      <c r="AB121" s="174"/>
      <c r="AC121" s="174"/>
      <c r="AD121" s="174">
        <v>1</v>
      </c>
      <c r="AE121" s="174"/>
      <c r="AF121" s="174"/>
      <c r="AG121" s="883"/>
      <c r="AH121" s="174"/>
      <c r="AI121" s="492"/>
      <c r="AJ121" s="905"/>
      <c r="AK121" s="919"/>
      <c r="AL121" s="174"/>
      <c r="AM121" s="174"/>
      <c r="AN121" s="174"/>
      <c r="AO121" s="928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>
        <v>1</v>
      </c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>
        <v>3</v>
      </c>
      <c r="CF121" s="174">
        <v>3</v>
      </c>
      <c r="CG121" s="174">
        <f t="shared" si="58"/>
        <v>0</v>
      </c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>
        <v>1</v>
      </c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454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</row>
    <row r="122" spans="1:162" s="56" customFormat="1">
      <c r="A122" s="54"/>
      <c r="B122" s="55"/>
      <c r="C122" s="491" t="s">
        <v>2993</v>
      </c>
      <c r="D122" s="62">
        <v>31</v>
      </c>
      <c r="E122" s="62">
        <f t="shared" si="59"/>
        <v>93</v>
      </c>
      <c r="F122" s="62"/>
      <c r="G122" s="62"/>
      <c r="H122" s="62"/>
      <c r="I122" s="62"/>
      <c r="J122" s="62"/>
      <c r="K122" s="62"/>
      <c r="L122" s="62">
        <f t="shared" si="60"/>
        <v>31</v>
      </c>
      <c r="M122" s="62"/>
      <c r="N122" s="62"/>
      <c r="O122" s="62"/>
      <c r="P122" s="62"/>
      <c r="Q122" s="62"/>
      <c r="R122" s="173" t="s">
        <v>1631</v>
      </c>
      <c r="S122" s="174"/>
      <c r="T122" s="174"/>
      <c r="U122" s="174"/>
      <c r="V122" s="174">
        <v>1</v>
      </c>
      <c r="W122" s="174"/>
      <c r="X122" s="174"/>
      <c r="Y122" s="174"/>
      <c r="Z122" s="174"/>
      <c r="AA122" s="174"/>
      <c r="AB122" s="174"/>
      <c r="AC122" s="174"/>
      <c r="AD122" s="174">
        <v>1</v>
      </c>
      <c r="AE122" s="174"/>
      <c r="AF122" s="174"/>
      <c r="AG122" s="883"/>
      <c r="AH122" s="174"/>
      <c r="AI122" s="492"/>
      <c r="AJ122" s="905"/>
      <c r="AK122" s="919"/>
      <c r="AL122" s="174"/>
      <c r="AM122" s="174"/>
      <c r="AN122" s="174"/>
      <c r="AO122" s="928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>
        <v>1</v>
      </c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>
        <v>3</v>
      </c>
      <c r="CF122" s="174">
        <v>3</v>
      </c>
      <c r="CG122" s="174">
        <f t="shared" si="58"/>
        <v>0</v>
      </c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>
        <v>1</v>
      </c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</row>
    <row r="123" spans="1:162" s="56" customFormat="1">
      <c r="A123" s="54"/>
      <c r="B123" s="55"/>
      <c r="C123" s="491" t="s">
        <v>2994</v>
      </c>
      <c r="D123" s="62">
        <v>26.5</v>
      </c>
      <c r="E123" s="62">
        <f t="shared" si="59"/>
        <v>79.5</v>
      </c>
      <c r="F123" s="62"/>
      <c r="G123" s="62"/>
      <c r="H123" s="62"/>
      <c r="I123" s="62"/>
      <c r="J123" s="62"/>
      <c r="K123" s="62"/>
      <c r="L123" s="62">
        <f t="shared" si="60"/>
        <v>26.5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883"/>
      <c r="AH123" s="174"/>
      <c r="AI123" s="492"/>
      <c r="AJ123" s="905">
        <v>1</v>
      </c>
      <c r="AK123" s="919"/>
      <c r="AL123" s="174"/>
      <c r="AM123" s="174"/>
      <c r="AN123" s="174"/>
      <c r="AO123" s="928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>
        <v>1</v>
      </c>
      <c r="BW123" s="174">
        <v>1</v>
      </c>
      <c r="BX123" s="174"/>
      <c r="BY123" s="174"/>
      <c r="BZ123" s="174"/>
      <c r="CA123" s="174"/>
      <c r="CB123" s="174"/>
      <c r="CC123" s="174"/>
      <c r="CD123" s="174"/>
      <c r="CE123" s="174">
        <v>5</v>
      </c>
      <c r="CF123" s="174">
        <v>1</v>
      </c>
      <c r="CG123" s="174">
        <f t="shared" si="58"/>
        <v>4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  <c r="DK123" s="174"/>
      <c r="DL123" s="62">
        <v>2</v>
      </c>
      <c r="DM123" s="62"/>
      <c r="DN123" s="62"/>
      <c r="DO123" s="62"/>
      <c r="DP123" s="62"/>
      <c r="DQ123" s="62"/>
      <c r="DR123" s="62"/>
      <c r="DS123" s="62">
        <v>1.5</v>
      </c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>
      <c r="A124" s="54"/>
      <c r="B124" s="55"/>
      <c r="C124" s="491" t="s">
        <v>2995</v>
      </c>
      <c r="D124" s="62">
        <v>35</v>
      </c>
      <c r="E124" s="62">
        <f t="shared" si="59"/>
        <v>105</v>
      </c>
      <c r="F124" s="62"/>
      <c r="G124" s="62"/>
      <c r="H124" s="62"/>
      <c r="I124" s="62"/>
      <c r="J124" s="62"/>
      <c r="K124" s="62"/>
      <c r="L124" s="62">
        <f t="shared" si="60"/>
        <v>35</v>
      </c>
      <c r="M124" s="62"/>
      <c r="N124" s="62"/>
      <c r="O124" s="62"/>
      <c r="P124" s="62"/>
      <c r="Q124" s="62"/>
      <c r="R124" s="173" t="s">
        <v>1903</v>
      </c>
      <c r="S124" s="174"/>
      <c r="T124" s="174"/>
      <c r="U124" s="174"/>
      <c r="V124" s="174">
        <v>2</v>
      </c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883"/>
      <c r="AH124" s="174"/>
      <c r="AI124" s="492"/>
      <c r="AJ124" s="905">
        <v>1</v>
      </c>
      <c r="AK124" s="919"/>
      <c r="AL124" s="174"/>
      <c r="AM124" s="174"/>
      <c r="AN124" s="174"/>
      <c r="AO124" s="928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>
        <v>1</v>
      </c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>
        <v>1</v>
      </c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6</v>
      </c>
      <c r="CF124" s="174"/>
      <c r="CG124" s="174">
        <f t="shared" si="58"/>
        <v>6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>
        <v>1</v>
      </c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>
      <c r="A125" s="54"/>
      <c r="B125" s="55"/>
      <c r="C125" s="491" t="s">
        <v>2996</v>
      </c>
      <c r="D125" s="62">
        <v>35</v>
      </c>
      <c r="E125" s="62">
        <f t="shared" si="59"/>
        <v>105</v>
      </c>
      <c r="F125" s="62"/>
      <c r="G125" s="62"/>
      <c r="H125" s="62"/>
      <c r="I125" s="62"/>
      <c r="J125" s="62"/>
      <c r="K125" s="62"/>
      <c r="L125" s="62">
        <f t="shared" si="60"/>
        <v>35</v>
      </c>
      <c r="M125" s="62"/>
      <c r="N125" s="62"/>
      <c r="O125" s="62"/>
      <c r="P125" s="62"/>
      <c r="Q125" s="62"/>
      <c r="R125" s="173" t="s">
        <v>1903</v>
      </c>
      <c r="S125" s="174"/>
      <c r="T125" s="174"/>
      <c r="U125" s="174"/>
      <c r="V125" s="174">
        <v>2</v>
      </c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883"/>
      <c r="AH125" s="174"/>
      <c r="AI125" s="492"/>
      <c r="AJ125" s="905">
        <v>1</v>
      </c>
      <c r="AK125" s="919"/>
      <c r="AL125" s="174"/>
      <c r="AM125" s="174"/>
      <c r="AN125" s="174"/>
      <c r="AO125" s="928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>
        <v>1</v>
      </c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6</v>
      </c>
      <c r="CF125" s="174"/>
      <c r="CG125" s="174">
        <f t="shared" si="58"/>
        <v>6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>
        <v>1</v>
      </c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>
      <c r="A126" s="54"/>
      <c r="B126" s="55"/>
      <c r="C126" s="491" t="s">
        <v>2997</v>
      </c>
      <c r="D126" s="62">
        <v>39</v>
      </c>
      <c r="E126" s="62">
        <f t="shared" si="59"/>
        <v>117</v>
      </c>
      <c r="F126" s="62"/>
      <c r="G126" s="62"/>
      <c r="H126" s="62"/>
      <c r="I126" s="62"/>
      <c r="J126" s="62"/>
      <c r="K126" s="62"/>
      <c r="L126" s="62">
        <f t="shared" si="60"/>
        <v>39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883"/>
      <c r="AH126" s="174"/>
      <c r="AI126" s="492"/>
      <c r="AJ126" s="905"/>
      <c r="AK126" s="919"/>
      <c r="AL126" s="174"/>
      <c r="AM126" s="174"/>
      <c r="AN126" s="174"/>
      <c r="AO126" s="928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>
      <c r="A127" s="54"/>
      <c r="B127" s="55"/>
      <c r="C127" s="491" t="s">
        <v>2998</v>
      </c>
      <c r="D127" s="62">
        <v>37</v>
      </c>
      <c r="E127" s="62">
        <f t="shared" si="59"/>
        <v>111</v>
      </c>
      <c r="F127" s="62"/>
      <c r="G127" s="62"/>
      <c r="H127" s="62"/>
      <c r="I127" s="62"/>
      <c r="J127" s="62"/>
      <c r="K127" s="62"/>
      <c r="L127" s="62">
        <f t="shared" si="60"/>
        <v>37</v>
      </c>
      <c r="M127" s="62"/>
      <c r="N127" s="62"/>
      <c r="O127" s="62"/>
      <c r="P127" s="62"/>
      <c r="Q127" s="62"/>
      <c r="R127" s="173" t="s">
        <v>1903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883"/>
      <c r="AH127" s="174"/>
      <c r="AI127" s="492"/>
      <c r="AJ127" s="905">
        <v>1</v>
      </c>
      <c r="AK127" s="919"/>
      <c r="AL127" s="174"/>
      <c r="AM127" s="174"/>
      <c r="AN127" s="174"/>
      <c r="AO127" s="928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>
        <v>1</v>
      </c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>
        <v>6</v>
      </c>
      <c r="CF127" s="174">
        <v>3</v>
      </c>
      <c r="CG127" s="174">
        <f t="shared" si="58"/>
        <v>3</v>
      </c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>
        <v>1</v>
      </c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/>
      <c r="DM127" s="62"/>
      <c r="DN127" s="62"/>
      <c r="DO127" s="62"/>
      <c r="DP127" s="62"/>
      <c r="DQ127" s="62"/>
      <c r="DR127" s="62"/>
      <c r="DS127" s="62"/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>
      <c r="A128" s="54"/>
      <c r="B128" s="689"/>
      <c r="C128" s="491" t="s">
        <v>2999</v>
      </c>
      <c r="D128" s="62">
        <v>43</v>
      </c>
      <c r="E128" s="62">
        <f t="shared" si="59"/>
        <v>129</v>
      </c>
      <c r="F128" s="62"/>
      <c r="G128" s="62"/>
      <c r="H128" s="62"/>
      <c r="I128" s="62"/>
      <c r="J128" s="62"/>
      <c r="K128" s="62"/>
      <c r="L128" s="62">
        <f t="shared" si="60"/>
        <v>43</v>
      </c>
      <c r="M128" s="62"/>
      <c r="N128" s="62"/>
      <c r="O128" s="62"/>
      <c r="P128" s="62"/>
      <c r="Q128" s="62"/>
      <c r="R128" s="173" t="s">
        <v>2989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883"/>
      <c r="AH128" s="174"/>
      <c r="AI128" s="492"/>
      <c r="AJ128" s="905">
        <v>1</v>
      </c>
      <c r="AK128" s="919"/>
      <c r="AL128" s="174"/>
      <c r="AM128" s="174"/>
      <c r="AN128" s="174"/>
      <c r="AO128" s="928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>
        <v>1</v>
      </c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>
        <v>1</v>
      </c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>
        <v>6</v>
      </c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>
        <v>2</v>
      </c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>
        <v>1.5</v>
      </c>
      <c r="DM128" s="62"/>
      <c r="DN128" s="62"/>
      <c r="DO128" s="62"/>
      <c r="DP128" s="62"/>
      <c r="DQ128" s="62"/>
      <c r="DR128" s="62"/>
      <c r="DS128" s="62">
        <v>1.5</v>
      </c>
      <c r="DT128" s="62">
        <v>4.5</v>
      </c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>
      <c r="A129" s="54"/>
      <c r="B129" s="689"/>
      <c r="C129" s="491" t="s">
        <v>3000</v>
      </c>
      <c r="D129" s="62">
        <v>41</v>
      </c>
      <c r="E129" s="62">
        <f t="shared" si="59"/>
        <v>123</v>
      </c>
      <c r="F129" s="62"/>
      <c r="G129" s="62"/>
      <c r="H129" s="62"/>
      <c r="I129" s="62"/>
      <c r="J129" s="62"/>
      <c r="K129" s="62"/>
      <c r="L129" s="62">
        <f t="shared" si="60"/>
        <v>41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883"/>
      <c r="AH129" s="174"/>
      <c r="AI129" s="492"/>
      <c r="AJ129" s="905">
        <v>1</v>
      </c>
      <c r="AK129" s="919"/>
      <c r="AL129" s="174"/>
      <c r="AM129" s="174"/>
      <c r="AN129" s="174"/>
      <c r="AO129" s="928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>
        <v>1</v>
      </c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>
      <c r="A130" s="54"/>
      <c r="B130" s="689"/>
      <c r="C130" s="491" t="s">
        <v>3001</v>
      </c>
      <c r="D130" s="62">
        <v>39.700000000000003</v>
      </c>
      <c r="E130" s="62">
        <f t="shared" si="59"/>
        <v>119.10000000000001</v>
      </c>
      <c r="F130" s="62"/>
      <c r="G130" s="62"/>
      <c r="H130" s="62"/>
      <c r="I130" s="62"/>
      <c r="J130" s="62"/>
      <c r="K130" s="62"/>
      <c r="L130" s="62">
        <f t="shared" si="60"/>
        <v>39.700000000000003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883"/>
      <c r="AH130" s="174"/>
      <c r="AI130" s="492"/>
      <c r="AJ130" s="905"/>
      <c r="AK130" s="919"/>
      <c r="AL130" s="174"/>
      <c r="AM130" s="174"/>
      <c r="AN130" s="174"/>
      <c r="AO130" s="928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>
      <c r="A131" s="54"/>
      <c r="B131" s="689"/>
      <c r="C131" s="491" t="s">
        <v>3002</v>
      </c>
      <c r="D131" s="62">
        <v>38.6</v>
      </c>
      <c r="E131" s="62">
        <f t="shared" si="59"/>
        <v>115.80000000000001</v>
      </c>
      <c r="F131" s="62"/>
      <c r="G131" s="62"/>
      <c r="H131" s="62"/>
      <c r="I131" s="62"/>
      <c r="J131" s="62"/>
      <c r="K131" s="62"/>
      <c r="L131" s="62">
        <f t="shared" si="60"/>
        <v>38.6</v>
      </c>
      <c r="M131" s="62"/>
      <c r="N131" s="62"/>
      <c r="O131" s="62"/>
      <c r="P131" s="62"/>
      <c r="Q131" s="62"/>
      <c r="R131" s="173" t="s">
        <v>1631</v>
      </c>
      <c r="S131" s="174"/>
      <c r="T131" s="174"/>
      <c r="U131" s="174"/>
      <c r="V131" s="174">
        <v>1</v>
      </c>
      <c r="W131" s="174"/>
      <c r="X131" s="174"/>
      <c r="Y131" s="174"/>
      <c r="Z131" s="174"/>
      <c r="AA131" s="174"/>
      <c r="AB131" s="174"/>
      <c r="AC131" s="174"/>
      <c r="AD131" s="174">
        <v>1</v>
      </c>
      <c r="AE131" s="174"/>
      <c r="AF131" s="174"/>
      <c r="AG131" s="883"/>
      <c r="AH131" s="174"/>
      <c r="AI131" s="492"/>
      <c r="AJ131" s="905"/>
      <c r="AK131" s="919"/>
      <c r="AL131" s="174"/>
      <c r="AM131" s="174"/>
      <c r="AN131" s="174"/>
      <c r="AO131" s="928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>
        <v>1</v>
      </c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3</v>
      </c>
      <c r="CF131" s="174">
        <v>3</v>
      </c>
      <c r="CG131" s="174">
        <f t="shared" si="58"/>
        <v>0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>
        <v>1</v>
      </c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>
      <c r="A132" s="54"/>
      <c r="B132" s="689"/>
      <c r="C132" s="491" t="s">
        <v>3003</v>
      </c>
      <c r="D132" s="62">
        <v>39.799999999999997</v>
      </c>
      <c r="E132" s="62">
        <f t="shared" si="59"/>
        <v>119.39999999999999</v>
      </c>
      <c r="F132" s="62"/>
      <c r="G132" s="62"/>
      <c r="H132" s="62"/>
      <c r="I132" s="62"/>
      <c r="J132" s="62"/>
      <c r="K132" s="62"/>
      <c r="L132" s="62">
        <f t="shared" si="60"/>
        <v>39.799999999999997</v>
      </c>
      <c r="M132" s="62"/>
      <c r="N132" s="62"/>
      <c r="O132" s="62"/>
      <c r="P132" s="62"/>
      <c r="Q132" s="62"/>
      <c r="R132" s="173" t="s">
        <v>1631</v>
      </c>
      <c r="S132" s="174"/>
      <c r="T132" s="174"/>
      <c r="U132" s="174"/>
      <c r="V132" s="174">
        <v>1</v>
      </c>
      <c r="W132" s="174"/>
      <c r="X132" s="174"/>
      <c r="Y132" s="174"/>
      <c r="Z132" s="174"/>
      <c r="AA132" s="174"/>
      <c r="AB132" s="174"/>
      <c r="AC132" s="174"/>
      <c r="AD132" s="174">
        <v>1</v>
      </c>
      <c r="AE132" s="174"/>
      <c r="AF132" s="174"/>
      <c r="AG132" s="883"/>
      <c r="AH132" s="174"/>
      <c r="AI132" s="492"/>
      <c r="AJ132" s="905"/>
      <c r="AK132" s="919"/>
      <c r="AL132" s="174"/>
      <c r="AM132" s="174"/>
      <c r="AN132" s="174"/>
      <c r="AO132" s="928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>
        <v>1</v>
      </c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>
        <v>3</v>
      </c>
      <c r="CF132" s="174">
        <v>3</v>
      </c>
      <c r="CG132" s="174">
        <f t="shared" si="58"/>
        <v>0</v>
      </c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>
        <v>1</v>
      </c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/>
      <c r="DM132" s="62"/>
      <c r="DN132" s="62"/>
      <c r="DO132" s="62"/>
      <c r="DP132" s="62"/>
      <c r="DQ132" s="62"/>
      <c r="DR132" s="62"/>
      <c r="DS132" s="62"/>
      <c r="DT132" s="62"/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>
      <c r="A133" s="54"/>
      <c r="B133" s="689"/>
      <c r="C133" s="491" t="s">
        <v>3004</v>
      </c>
      <c r="D133" s="62">
        <v>38.5</v>
      </c>
      <c r="E133" s="62">
        <f t="shared" si="59"/>
        <v>115.5</v>
      </c>
      <c r="F133" s="62"/>
      <c r="G133" s="62"/>
      <c r="H133" s="62"/>
      <c r="I133" s="62"/>
      <c r="J133" s="62"/>
      <c r="K133" s="62"/>
      <c r="L133" s="62">
        <f t="shared" si="60"/>
        <v>38.5</v>
      </c>
      <c r="M133" s="62"/>
      <c r="N133" s="62"/>
      <c r="O133" s="62"/>
      <c r="P133" s="62"/>
      <c r="Q133" s="62"/>
      <c r="R133" s="173" t="s">
        <v>1631</v>
      </c>
      <c r="S133" s="174"/>
      <c r="T133" s="174"/>
      <c r="U133" s="174"/>
      <c r="V133" s="174">
        <v>1</v>
      </c>
      <c r="W133" s="174"/>
      <c r="X133" s="174"/>
      <c r="Y133" s="174"/>
      <c r="Z133" s="174"/>
      <c r="AA133" s="174"/>
      <c r="AB133" s="174"/>
      <c r="AC133" s="174"/>
      <c r="AD133" s="174">
        <v>1</v>
      </c>
      <c r="AE133" s="174"/>
      <c r="AF133" s="174"/>
      <c r="AG133" s="883"/>
      <c r="AH133" s="174"/>
      <c r="AI133" s="492"/>
      <c r="AJ133" s="905"/>
      <c r="AK133" s="919"/>
      <c r="AL133" s="174"/>
      <c r="AM133" s="174"/>
      <c r="AN133" s="174"/>
      <c r="AO133" s="928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>
        <v>1</v>
      </c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3</v>
      </c>
      <c r="CF133" s="174">
        <v>3</v>
      </c>
      <c r="CG133" s="174">
        <f t="shared" si="58"/>
        <v>0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>
        <v>1</v>
      </c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>
      <c r="A134" s="54"/>
      <c r="B134" s="689"/>
      <c r="C134" s="491" t="s">
        <v>3038</v>
      </c>
      <c r="D134" s="62">
        <v>40.9</v>
      </c>
      <c r="E134" s="62">
        <f t="shared" si="59"/>
        <v>122.69999999999999</v>
      </c>
      <c r="F134" s="62"/>
      <c r="G134" s="62"/>
      <c r="H134" s="62"/>
      <c r="I134" s="62"/>
      <c r="J134" s="62"/>
      <c r="K134" s="62"/>
      <c r="L134" s="62">
        <f t="shared" si="60"/>
        <v>40.9</v>
      </c>
      <c r="M134" s="62"/>
      <c r="N134" s="62"/>
      <c r="O134" s="62"/>
      <c r="P134" s="62"/>
      <c r="Q134" s="62"/>
      <c r="R134" s="173" t="s">
        <v>1903</v>
      </c>
      <c r="S134" s="174"/>
      <c r="T134" s="174"/>
      <c r="U134" s="174"/>
      <c r="V134" s="174">
        <v>2</v>
      </c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883"/>
      <c r="AH134" s="174"/>
      <c r="AI134" s="492"/>
      <c r="AJ134" s="905">
        <v>1</v>
      </c>
      <c r="AK134" s="919"/>
      <c r="AL134" s="174"/>
      <c r="AM134" s="174"/>
      <c r="AN134" s="174"/>
      <c r="AO134" s="928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>
        <v>1</v>
      </c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>
        <v>1</v>
      </c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6</v>
      </c>
      <c r="CF134" s="174"/>
      <c r="CG134" s="174">
        <f t="shared" si="58"/>
        <v>6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>
        <v>1</v>
      </c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>
      <c r="A135" s="54"/>
      <c r="B135" s="689"/>
      <c r="C135" s="491" t="s">
        <v>3039</v>
      </c>
      <c r="D135" s="62">
        <v>40</v>
      </c>
      <c r="E135" s="62">
        <f t="shared" si="59"/>
        <v>120</v>
      </c>
      <c r="F135" s="62"/>
      <c r="G135" s="62"/>
      <c r="H135" s="62"/>
      <c r="I135" s="62"/>
      <c r="J135" s="62"/>
      <c r="K135" s="62"/>
      <c r="L135" s="62">
        <f t="shared" si="60"/>
        <v>40</v>
      </c>
      <c r="M135" s="62"/>
      <c r="N135" s="62"/>
      <c r="O135" s="62"/>
      <c r="P135" s="62"/>
      <c r="Q135" s="62"/>
      <c r="R135" s="173" t="s">
        <v>1903</v>
      </c>
      <c r="S135" s="174"/>
      <c r="T135" s="174"/>
      <c r="U135" s="174"/>
      <c r="V135" s="174">
        <v>2</v>
      </c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883"/>
      <c r="AH135" s="174"/>
      <c r="AI135" s="492"/>
      <c r="AJ135" s="905">
        <v>1</v>
      </c>
      <c r="AK135" s="919"/>
      <c r="AL135" s="174"/>
      <c r="AM135" s="174"/>
      <c r="AN135" s="174"/>
      <c r="AO135" s="928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>
        <v>1</v>
      </c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6</v>
      </c>
      <c r="CF135" s="174"/>
      <c r="CG135" s="174">
        <f t="shared" si="58"/>
        <v>6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>
        <v>1</v>
      </c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>
      <c r="A136" s="54"/>
      <c r="B136" s="720"/>
      <c r="C136" s="491" t="s">
        <v>3040</v>
      </c>
      <c r="D136" s="454">
        <v>40</v>
      </c>
      <c r="E136" s="62">
        <f t="shared" si="59"/>
        <v>120</v>
      </c>
      <c r="F136" s="62"/>
      <c r="G136" s="62"/>
      <c r="H136" s="62"/>
      <c r="I136" s="62"/>
      <c r="J136" s="62"/>
      <c r="K136" s="62"/>
      <c r="L136" s="62">
        <f t="shared" si="60"/>
        <v>40</v>
      </c>
      <c r="M136" s="454"/>
      <c r="N136" s="454"/>
      <c r="O136" s="454"/>
      <c r="P136" s="454"/>
      <c r="Q136" s="454"/>
      <c r="R136" s="715" t="s">
        <v>1631</v>
      </c>
      <c r="S136" s="716"/>
      <c r="T136" s="716"/>
      <c r="U136" s="716"/>
      <c r="V136" s="716">
        <v>1</v>
      </c>
      <c r="W136" s="716"/>
      <c r="X136" s="716"/>
      <c r="Y136" s="716"/>
      <c r="Z136" s="716"/>
      <c r="AA136" s="716"/>
      <c r="AB136" s="716"/>
      <c r="AC136" s="716"/>
      <c r="AD136" s="716">
        <v>1</v>
      </c>
      <c r="AE136" s="716"/>
      <c r="AF136" s="716"/>
      <c r="AG136" s="886"/>
      <c r="AH136" s="716"/>
      <c r="AI136" s="898"/>
      <c r="AJ136" s="908"/>
      <c r="AK136" s="922"/>
      <c r="AL136" s="716"/>
      <c r="AM136" s="716"/>
      <c r="AN136" s="716"/>
      <c r="AO136" s="930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6"/>
      <c r="BL136" s="716"/>
      <c r="BM136" s="716"/>
      <c r="BN136" s="716"/>
      <c r="BO136" s="716"/>
      <c r="BP136" s="716"/>
      <c r="BQ136" s="716">
        <v>1</v>
      </c>
      <c r="BR136" s="716"/>
      <c r="BS136" s="716"/>
      <c r="BT136" s="716"/>
      <c r="BU136" s="716"/>
      <c r="BV136" s="716"/>
      <c r="BW136" s="716"/>
      <c r="BX136" s="716"/>
      <c r="BY136" s="716"/>
      <c r="BZ136" s="716"/>
      <c r="CA136" s="716"/>
      <c r="CB136" s="716"/>
      <c r="CC136" s="716"/>
      <c r="CD136" s="716"/>
      <c r="CE136" s="716">
        <v>3</v>
      </c>
      <c r="CF136" s="716">
        <v>3</v>
      </c>
      <c r="CG136" s="174">
        <f t="shared" si="58"/>
        <v>0</v>
      </c>
      <c r="CH136" s="716"/>
      <c r="CI136" s="716"/>
      <c r="CJ136" s="716"/>
      <c r="CK136" s="716"/>
      <c r="CL136" s="716"/>
      <c r="CM136" s="716"/>
      <c r="CN136" s="716"/>
      <c r="CO136" s="716"/>
      <c r="CP136" s="716"/>
      <c r="CQ136" s="716">
        <v>1</v>
      </c>
      <c r="CR136" s="716"/>
      <c r="CS136" s="716"/>
      <c r="CT136" s="716"/>
      <c r="CU136" s="716"/>
      <c r="CV136" s="716"/>
      <c r="CW136" s="716"/>
      <c r="CX136" s="716"/>
      <c r="CY136" s="716"/>
      <c r="CZ136" s="716"/>
      <c r="DA136" s="716"/>
      <c r="DB136" s="716"/>
      <c r="DC136" s="716"/>
      <c r="DD136" s="716"/>
      <c r="DE136" s="716"/>
      <c r="DF136" s="716"/>
      <c r="DG136" s="716"/>
      <c r="DH136" s="716"/>
      <c r="DI136" s="716"/>
      <c r="DJ136" s="716"/>
      <c r="DK136" s="716"/>
      <c r="DL136" s="454"/>
      <c r="DM136" s="454"/>
      <c r="DN136" s="454"/>
      <c r="DO136" s="454"/>
      <c r="DP136" s="454"/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/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</row>
    <row r="137" spans="1:162" s="56" customFormat="1">
      <c r="A137" s="54"/>
      <c r="B137" s="689"/>
      <c r="C137" s="491" t="s">
        <v>3041</v>
      </c>
      <c r="D137" s="62">
        <v>40</v>
      </c>
      <c r="E137" s="62">
        <f t="shared" si="59"/>
        <v>120</v>
      </c>
      <c r="F137" s="62"/>
      <c r="G137" s="62"/>
      <c r="H137" s="62"/>
      <c r="I137" s="62"/>
      <c r="J137" s="62"/>
      <c r="K137" s="62"/>
      <c r="L137" s="62">
        <f t="shared" si="60"/>
        <v>40</v>
      </c>
      <c r="M137" s="62"/>
      <c r="N137" s="62"/>
      <c r="O137" s="62"/>
      <c r="P137" s="62"/>
      <c r="Q137" s="62"/>
      <c r="R137" s="173" t="s">
        <v>2990</v>
      </c>
      <c r="S137" s="174"/>
      <c r="T137" s="174"/>
      <c r="U137" s="174"/>
      <c r="V137" s="174">
        <v>2</v>
      </c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883"/>
      <c r="AH137" s="174"/>
      <c r="AI137" s="492"/>
      <c r="AJ137" s="905">
        <v>1</v>
      </c>
      <c r="AK137" s="919"/>
      <c r="AL137" s="174"/>
      <c r="AM137" s="174"/>
      <c r="AN137" s="174"/>
      <c r="AO137" s="928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>
        <v>1</v>
      </c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>
        <f>CE137-CF137</f>
        <v>0</v>
      </c>
      <c r="CH137" s="174">
        <v>3</v>
      </c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>
        <v>1</v>
      </c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>
      <c r="A138" s="54"/>
      <c r="B138" s="55"/>
      <c r="C138" s="491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173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883"/>
      <c r="AH138" s="174"/>
      <c r="AI138" s="492"/>
      <c r="AJ138" s="905"/>
      <c r="AK138" s="919"/>
      <c r="AL138" s="174"/>
      <c r="AM138" s="174"/>
      <c r="AN138" s="174"/>
      <c r="AO138" s="928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>
      <c r="A139" s="487">
        <f>MATCH(C139,$C$5:$C$361,0)</f>
        <v>135</v>
      </c>
      <c r="C139" s="14" t="s">
        <v>3016</v>
      </c>
      <c r="D139" s="14">
        <f t="shared" ref="D139:Q139" si="61">SUM(D118:D138)</f>
        <v>715</v>
      </c>
      <c r="E139" s="14">
        <f t="shared" si="61"/>
        <v>2145</v>
      </c>
      <c r="F139" s="14">
        <f t="shared" si="61"/>
        <v>0</v>
      </c>
      <c r="G139" s="14">
        <f t="shared" si="61"/>
        <v>0</v>
      </c>
      <c r="H139" s="14">
        <f t="shared" si="61"/>
        <v>0</v>
      </c>
      <c r="I139" s="14">
        <f t="shared" si="61"/>
        <v>0</v>
      </c>
      <c r="J139" s="14">
        <f t="shared" si="61"/>
        <v>0</v>
      </c>
      <c r="K139" s="14">
        <f t="shared" si="61"/>
        <v>0</v>
      </c>
      <c r="L139" s="14">
        <f t="shared" si="61"/>
        <v>715</v>
      </c>
      <c r="M139" s="14">
        <f t="shared" si="61"/>
        <v>0</v>
      </c>
      <c r="N139" s="14">
        <f t="shared" si="61"/>
        <v>0</v>
      </c>
      <c r="O139" s="14">
        <f t="shared" si="61"/>
        <v>0</v>
      </c>
      <c r="P139" s="14">
        <f t="shared" si="61"/>
        <v>0</v>
      </c>
      <c r="Q139" s="14">
        <f t="shared" si="61"/>
        <v>0</v>
      </c>
      <c r="R139" s="14"/>
      <c r="S139" s="175">
        <f t="shared" ref="S139:AY139" si="62">SUM(S118:S138)</f>
        <v>0</v>
      </c>
      <c r="T139" s="175">
        <f t="shared" si="62"/>
        <v>0</v>
      </c>
      <c r="U139" s="175">
        <f t="shared" si="62"/>
        <v>0</v>
      </c>
      <c r="V139" s="175">
        <f t="shared" si="62"/>
        <v>29</v>
      </c>
      <c r="W139" s="175">
        <f t="shared" si="62"/>
        <v>0</v>
      </c>
      <c r="X139" s="175">
        <f t="shared" si="62"/>
        <v>0</v>
      </c>
      <c r="Y139" s="175">
        <f t="shared" si="62"/>
        <v>0</v>
      </c>
      <c r="Z139" s="175">
        <f t="shared" si="62"/>
        <v>0</v>
      </c>
      <c r="AA139" s="175">
        <f t="shared" si="62"/>
        <v>0</v>
      </c>
      <c r="AB139" s="175">
        <f t="shared" si="62"/>
        <v>0</v>
      </c>
      <c r="AC139" s="175">
        <f t="shared" si="62"/>
        <v>0</v>
      </c>
      <c r="AD139" s="175">
        <f t="shared" si="62"/>
        <v>9</v>
      </c>
      <c r="AE139" s="175">
        <f t="shared" si="62"/>
        <v>0</v>
      </c>
      <c r="AF139" s="175">
        <f t="shared" si="62"/>
        <v>0</v>
      </c>
      <c r="AG139" s="884">
        <f>SUM(AG118:AG138)</f>
        <v>0</v>
      </c>
      <c r="AH139" s="175">
        <f t="shared" si="62"/>
        <v>0</v>
      </c>
      <c r="AI139" s="178">
        <f t="shared" si="62"/>
        <v>0</v>
      </c>
      <c r="AJ139" s="906">
        <f t="shared" si="62"/>
        <v>10</v>
      </c>
      <c r="AK139" s="920">
        <f t="shared" si="62"/>
        <v>0</v>
      </c>
      <c r="AL139" s="175">
        <f t="shared" si="62"/>
        <v>0</v>
      </c>
      <c r="AM139" s="175">
        <f t="shared" si="62"/>
        <v>0</v>
      </c>
      <c r="AN139" s="175">
        <f t="shared" si="62"/>
        <v>0</v>
      </c>
      <c r="AO139" s="929">
        <f t="shared" si="62"/>
        <v>0</v>
      </c>
      <c r="AP139" s="175">
        <f t="shared" si="62"/>
        <v>0</v>
      </c>
      <c r="AQ139" s="175">
        <f t="shared" si="62"/>
        <v>0</v>
      </c>
      <c r="AR139" s="175">
        <f t="shared" si="62"/>
        <v>0</v>
      </c>
      <c r="AS139" s="175">
        <f t="shared" si="62"/>
        <v>0</v>
      </c>
      <c r="AT139" s="175">
        <f t="shared" si="62"/>
        <v>0</v>
      </c>
      <c r="AU139" s="175">
        <f t="shared" si="62"/>
        <v>0</v>
      </c>
      <c r="AV139" s="175">
        <f t="shared" si="62"/>
        <v>0</v>
      </c>
      <c r="AW139" s="175">
        <f t="shared" si="62"/>
        <v>0</v>
      </c>
      <c r="AX139" s="175">
        <f t="shared" si="62"/>
        <v>0</v>
      </c>
      <c r="AY139" s="175">
        <f t="shared" si="62"/>
        <v>0</v>
      </c>
      <c r="AZ139" s="175">
        <f t="shared" ref="AZ139:CF139" si="63">SUM(AZ118:AZ138)</f>
        <v>0</v>
      </c>
      <c r="BA139" s="175">
        <f t="shared" si="63"/>
        <v>0</v>
      </c>
      <c r="BB139" s="175">
        <f t="shared" si="63"/>
        <v>0</v>
      </c>
      <c r="BC139" s="175">
        <f t="shared" si="63"/>
        <v>0</v>
      </c>
      <c r="BD139" s="175">
        <f t="shared" si="63"/>
        <v>0</v>
      </c>
      <c r="BE139" s="175">
        <f t="shared" si="63"/>
        <v>0</v>
      </c>
      <c r="BF139" s="175">
        <f t="shared" si="63"/>
        <v>4</v>
      </c>
      <c r="BG139" s="175">
        <f t="shared" si="63"/>
        <v>0</v>
      </c>
      <c r="BH139" s="175">
        <f t="shared" si="63"/>
        <v>0</v>
      </c>
      <c r="BI139" s="175">
        <f t="shared" si="63"/>
        <v>1</v>
      </c>
      <c r="BJ139" s="175">
        <f>SUM(BJ118:BJ138)</f>
        <v>0</v>
      </c>
      <c r="BK139" s="175">
        <f t="shared" si="63"/>
        <v>0</v>
      </c>
      <c r="BL139" s="175">
        <f t="shared" si="63"/>
        <v>0</v>
      </c>
      <c r="BM139" s="175">
        <f t="shared" si="63"/>
        <v>0</v>
      </c>
      <c r="BN139" s="175">
        <f t="shared" si="63"/>
        <v>0</v>
      </c>
      <c r="BO139" s="175">
        <f t="shared" si="63"/>
        <v>0</v>
      </c>
      <c r="BP139" s="175">
        <f t="shared" si="63"/>
        <v>0</v>
      </c>
      <c r="BQ139" s="175">
        <f t="shared" si="63"/>
        <v>9</v>
      </c>
      <c r="BR139" s="175">
        <f t="shared" si="63"/>
        <v>6</v>
      </c>
      <c r="BS139" s="175">
        <f t="shared" si="63"/>
        <v>0</v>
      </c>
      <c r="BT139" s="175">
        <f t="shared" si="63"/>
        <v>0</v>
      </c>
      <c r="BU139" s="175">
        <f t="shared" si="63"/>
        <v>0</v>
      </c>
      <c r="BV139" s="175">
        <f t="shared" si="63"/>
        <v>1</v>
      </c>
      <c r="BW139" s="175">
        <f t="shared" si="63"/>
        <v>5</v>
      </c>
      <c r="BX139" s="175">
        <f t="shared" si="63"/>
        <v>0</v>
      </c>
      <c r="BY139" s="175">
        <f t="shared" si="63"/>
        <v>0</v>
      </c>
      <c r="BZ139" s="175">
        <f t="shared" si="63"/>
        <v>0</v>
      </c>
      <c r="CA139" s="175">
        <f t="shared" si="63"/>
        <v>0</v>
      </c>
      <c r="CB139" s="175">
        <f t="shared" si="63"/>
        <v>1</v>
      </c>
      <c r="CC139" s="175">
        <f t="shared" si="63"/>
        <v>0</v>
      </c>
      <c r="CD139" s="175">
        <f t="shared" si="63"/>
        <v>0</v>
      </c>
      <c r="CE139" s="175">
        <f t="shared" si="63"/>
        <v>74</v>
      </c>
      <c r="CF139" s="175">
        <f t="shared" si="63"/>
        <v>31</v>
      </c>
      <c r="CG139" s="175">
        <f t="shared" ref="CG139:DL139" si="64">SUM(CG118:CG138)</f>
        <v>43</v>
      </c>
      <c r="CH139" s="175">
        <f t="shared" si="64"/>
        <v>24</v>
      </c>
      <c r="CI139" s="175">
        <f t="shared" si="64"/>
        <v>0</v>
      </c>
      <c r="CJ139" s="175">
        <f t="shared" si="64"/>
        <v>0</v>
      </c>
      <c r="CK139" s="175">
        <f t="shared" si="64"/>
        <v>0</v>
      </c>
      <c r="CL139" s="175">
        <f t="shared" si="64"/>
        <v>0</v>
      </c>
      <c r="CM139" s="175">
        <f t="shared" si="64"/>
        <v>0</v>
      </c>
      <c r="CN139" s="175">
        <f t="shared" si="64"/>
        <v>0</v>
      </c>
      <c r="CO139" s="175">
        <f t="shared" si="64"/>
        <v>0</v>
      </c>
      <c r="CP139" s="175">
        <f t="shared" si="64"/>
        <v>0</v>
      </c>
      <c r="CQ139" s="175">
        <f t="shared" si="64"/>
        <v>9</v>
      </c>
      <c r="CR139" s="175">
        <f t="shared" si="64"/>
        <v>6</v>
      </c>
      <c r="CS139" s="175">
        <f t="shared" si="64"/>
        <v>8</v>
      </c>
      <c r="CT139" s="175">
        <f t="shared" si="64"/>
        <v>0</v>
      </c>
      <c r="CU139" s="175">
        <f t="shared" si="64"/>
        <v>0</v>
      </c>
      <c r="CV139" s="175">
        <f t="shared" si="64"/>
        <v>0</v>
      </c>
      <c r="CW139" s="175">
        <f t="shared" si="64"/>
        <v>0</v>
      </c>
      <c r="CX139" s="175">
        <f t="shared" si="64"/>
        <v>6</v>
      </c>
      <c r="CY139" s="175">
        <f t="shared" si="64"/>
        <v>6</v>
      </c>
      <c r="CZ139" s="175">
        <f t="shared" si="64"/>
        <v>3</v>
      </c>
      <c r="DA139" s="175">
        <f t="shared" si="64"/>
        <v>0</v>
      </c>
      <c r="DB139" s="175">
        <f t="shared" si="64"/>
        <v>2</v>
      </c>
      <c r="DC139" s="175">
        <f t="shared" si="64"/>
        <v>0</v>
      </c>
      <c r="DD139" s="175">
        <f t="shared" si="64"/>
        <v>0</v>
      </c>
      <c r="DE139" s="175">
        <f t="shared" si="64"/>
        <v>0</v>
      </c>
      <c r="DF139" s="175">
        <f t="shared" si="64"/>
        <v>0</v>
      </c>
      <c r="DG139" s="175">
        <f t="shared" si="64"/>
        <v>0</v>
      </c>
      <c r="DH139" s="175">
        <f t="shared" si="64"/>
        <v>0</v>
      </c>
      <c r="DI139" s="175">
        <f t="shared" si="64"/>
        <v>3</v>
      </c>
      <c r="DJ139" s="175">
        <f t="shared" si="64"/>
        <v>0</v>
      </c>
      <c r="DK139" s="175">
        <f t="shared" si="64"/>
        <v>0</v>
      </c>
      <c r="DL139" s="14">
        <f t="shared" si="64"/>
        <v>8</v>
      </c>
      <c r="DM139" s="14">
        <f t="shared" ref="DM139:ES139" si="65">SUM(DM118:DM138)</f>
        <v>0</v>
      </c>
      <c r="DN139" s="14">
        <f t="shared" si="65"/>
        <v>0</v>
      </c>
      <c r="DO139" s="14">
        <f t="shared" si="65"/>
        <v>0</v>
      </c>
      <c r="DP139" s="14">
        <f t="shared" si="65"/>
        <v>0</v>
      </c>
      <c r="DQ139" s="14">
        <f t="shared" si="65"/>
        <v>0</v>
      </c>
      <c r="DR139" s="14">
        <f t="shared" si="65"/>
        <v>0</v>
      </c>
      <c r="DS139" s="14">
        <f t="shared" si="65"/>
        <v>7.5</v>
      </c>
      <c r="DT139" s="14">
        <f t="shared" si="65"/>
        <v>13.5</v>
      </c>
      <c r="DU139" s="14">
        <f t="shared" si="65"/>
        <v>0</v>
      </c>
      <c r="DV139" s="14">
        <f t="shared" si="65"/>
        <v>0</v>
      </c>
      <c r="DW139" s="14">
        <f t="shared" si="65"/>
        <v>0</v>
      </c>
      <c r="DX139" s="14">
        <f t="shared" si="65"/>
        <v>0</v>
      </c>
      <c r="DY139" s="14">
        <f t="shared" si="65"/>
        <v>0</v>
      </c>
      <c r="DZ139" s="14">
        <f t="shared" si="65"/>
        <v>0</v>
      </c>
      <c r="EA139" s="14">
        <f t="shared" si="65"/>
        <v>0</v>
      </c>
      <c r="EB139" s="14">
        <f t="shared" si="65"/>
        <v>0</v>
      </c>
      <c r="EC139" s="14">
        <f t="shared" si="65"/>
        <v>0</v>
      </c>
      <c r="ED139" s="14">
        <f t="shared" si="65"/>
        <v>0</v>
      </c>
      <c r="EE139" s="508"/>
      <c r="EF139" s="14">
        <f t="shared" si="65"/>
        <v>0</v>
      </c>
      <c r="EG139" s="14">
        <f t="shared" si="65"/>
        <v>0</v>
      </c>
      <c r="EH139" s="14">
        <f t="shared" si="65"/>
        <v>0</v>
      </c>
      <c r="EI139" s="14">
        <f t="shared" si="65"/>
        <v>0</v>
      </c>
      <c r="EJ139" s="14">
        <f t="shared" si="65"/>
        <v>0</v>
      </c>
      <c r="EK139" s="14">
        <f t="shared" si="65"/>
        <v>0</v>
      </c>
      <c r="EL139" s="14">
        <f t="shared" si="65"/>
        <v>0</v>
      </c>
      <c r="EM139" s="14">
        <f t="shared" si="65"/>
        <v>0</v>
      </c>
      <c r="EN139" s="14">
        <f t="shared" si="65"/>
        <v>0</v>
      </c>
      <c r="EO139" s="14">
        <f t="shared" si="65"/>
        <v>0</v>
      </c>
      <c r="EP139" s="14">
        <f t="shared" si="65"/>
        <v>0</v>
      </c>
      <c r="EQ139" s="14">
        <f t="shared" si="65"/>
        <v>0</v>
      </c>
      <c r="ER139" s="14">
        <f t="shared" si="65"/>
        <v>0</v>
      </c>
      <c r="ES139" s="14">
        <f t="shared" si="65"/>
        <v>0</v>
      </c>
      <c r="ET139" s="14">
        <f t="shared" ref="ET139:FE139" si="66">SUM(ET118:ET138)</f>
        <v>0</v>
      </c>
      <c r="EU139" s="14">
        <f t="shared" si="66"/>
        <v>0</v>
      </c>
      <c r="EV139" s="14">
        <f t="shared" si="66"/>
        <v>0</v>
      </c>
      <c r="EW139" s="14">
        <f t="shared" si="66"/>
        <v>0</v>
      </c>
      <c r="EX139" s="14">
        <f t="shared" si="66"/>
        <v>0</v>
      </c>
      <c r="EY139" s="14">
        <f t="shared" si="66"/>
        <v>0</v>
      </c>
      <c r="EZ139" s="14">
        <f t="shared" si="66"/>
        <v>0</v>
      </c>
      <c r="FA139" s="14">
        <f t="shared" si="66"/>
        <v>0</v>
      </c>
      <c r="FB139" s="14">
        <f t="shared" si="66"/>
        <v>0</v>
      </c>
      <c r="FC139" s="14">
        <f t="shared" si="66"/>
        <v>0</v>
      </c>
      <c r="FD139" s="14">
        <f t="shared" si="66"/>
        <v>0</v>
      </c>
      <c r="FE139" s="14">
        <f t="shared" si="66"/>
        <v>0</v>
      </c>
      <c r="FF139" s="14"/>
    </row>
    <row r="140" spans="1:162">
      <c r="A140" s="54"/>
      <c r="B140" s="55" t="s">
        <v>3058</v>
      </c>
      <c r="C140" s="11" t="s">
        <v>3889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885"/>
      <c r="AH140" s="176"/>
      <c r="AI140" s="897"/>
      <c r="AJ140" s="907"/>
      <c r="AK140" s="921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503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3"/>
    </row>
    <row r="141" spans="1:162" s="56" customFormat="1">
      <c r="A141" s="54"/>
      <c r="B141" s="55"/>
      <c r="C141" s="491" t="s">
        <v>3788</v>
      </c>
      <c r="D141" s="62"/>
      <c r="E141" s="62">
        <f t="shared" ref="E141:E148" si="67">D141*3</f>
        <v>0</v>
      </c>
      <c r="F141" s="62"/>
      <c r="G141" s="62"/>
      <c r="H141" s="62"/>
      <c r="I141" s="62"/>
      <c r="J141" s="62"/>
      <c r="K141" s="62"/>
      <c r="L141" s="62">
        <f t="shared" ref="L141:L148" si="68">D141</f>
        <v>0</v>
      </c>
      <c r="M141" s="62"/>
      <c r="N141" s="62"/>
      <c r="O141" s="62"/>
      <c r="P141" s="62"/>
      <c r="Q141" s="62"/>
      <c r="R141" s="173" t="s">
        <v>3005</v>
      </c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883"/>
      <c r="AH141" s="174"/>
      <c r="AI141" s="492"/>
      <c r="AJ141" s="905"/>
      <c r="AK141" s="919"/>
      <c r="AL141" s="174"/>
      <c r="AM141" s="174"/>
      <c r="AN141" s="174"/>
      <c r="AO141" s="928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>
        <v>1</v>
      </c>
      <c r="BW141" s="174"/>
      <c r="BX141" s="174"/>
      <c r="BY141" s="174"/>
      <c r="BZ141" s="174"/>
      <c r="CA141" s="174"/>
      <c r="CB141" s="174"/>
      <c r="CC141" s="174"/>
      <c r="CD141" s="174"/>
      <c r="CE141" s="174">
        <v>6</v>
      </c>
      <c r="CF141" s="174"/>
      <c r="CG141" s="174">
        <v>6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>
        <v>3</v>
      </c>
      <c r="CY141" s="174">
        <v>3</v>
      </c>
      <c r="CZ141" s="174">
        <v>3</v>
      </c>
      <c r="DA141" s="174"/>
      <c r="DB141" s="174"/>
      <c r="DC141" s="174">
        <v>2</v>
      </c>
      <c r="DD141" s="174"/>
      <c r="DE141" s="174"/>
      <c r="DF141" s="174"/>
      <c r="DG141" s="174"/>
      <c r="DH141" s="174"/>
      <c r="DI141" s="174"/>
      <c r="DJ141" s="174"/>
      <c r="DK141" s="174"/>
      <c r="DL141" s="62">
        <v>1.5</v>
      </c>
      <c r="DM141" s="62"/>
      <c r="DN141" s="62"/>
      <c r="DO141" s="62"/>
      <c r="DP141" s="62"/>
      <c r="DQ141" s="62"/>
      <c r="DR141" s="62"/>
      <c r="DS141" s="62">
        <v>1.5</v>
      </c>
      <c r="DT141" s="62">
        <v>3</v>
      </c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>
      <c r="A142" s="54"/>
      <c r="B142" s="55"/>
      <c r="C142" s="491" t="s">
        <v>3006</v>
      </c>
      <c r="D142" s="62">
        <v>15</v>
      </c>
      <c r="E142" s="62">
        <f t="shared" si="67"/>
        <v>45</v>
      </c>
      <c r="F142" s="62"/>
      <c r="G142" s="62"/>
      <c r="H142" s="62"/>
      <c r="I142" s="62"/>
      <c r="J142" s="62"/>
      <c r="K142" s="62"/>
      <c r="L142" s="62">
        <f t="shared" si="68"/>
        <v>15</v>
      </c>
      <c r="M142" s="62"/>
      <c r="N142" s="62"/>
      <c r="O142" s="62"/>
      <c r="P142" s="62"/>
      <c r="Q142" s="62"/>
      <c r="R142" s="173" t="s">
        <v>2989</v>
      </c>
      <c r="S142" s="174"/>
      <c r="T142" s="174"/>
      <c r="U142" s="174"/>
      <c r="V142" s="174">
        <v>2</v>
      </c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883"/>
      <c r="AH142" s="174"/>
      <c r="AI142" s="492"/>
      <c r="AJ142" s="905">
        <v>1</v>
      </c>
      <c r="AK142" s="919"/>
      <c r="AL142" s="174"/>
      <c r="AM142" s="174"/>
      <c r="AN142" s="174"/>
      <c r="AO142" s="928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>
        <v>1</v>
      </c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>
        <v>1</v>
      </c>
      <c r="BX142" s="174"/>
      <c r="BY142" s="174"/>
      <c r="BZ142" s="174"/>
      <c r="CA142" s="174"/>
      <c r="CB142" s="174">
        <v>1</v>
      </c>
      <c r="CC142" s="174"/>
      <c r="CD142" s="174"/>
      <c r="CE142" s="174"/>
      <c r="CF142" s="174"/>
      <c r="CG142" s="174"/>
      <c r="CH142" s="174">
        <v>6</v>
      </c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>
        <v>2</v>
      </c>
      <c r="CT142" s="174"/>
      <c r="CU142" s="174"/>
      <c r="CV142" s="174"/>
      <c r="CW142" s="174"/>
      <c r="CX142" s="174">
        <v>3</v>
      </c>
      <c r="CY142" s="174">
        <v>3</v>
      </c>
      <c r="CZ142" s="174">
        <v>3</v>
      </c>
      <c r="DA142" s="174"/>
      <c r="DB142" s="174"/>
      <c r="DC142" s="174"/>
      <c r="DD142" s="174"/>
      <c r="DE142" s="174"/>
      <c r="DF142" s="174"/>
      <c r="DG142" s="174"/>
      <c r="DH142" s="174"/>
      <c r="DI142" s="174">
        <v>3</v>
      </c>
      <c r="DJ142" s="174"/>
      <c r="DK142" s="174">
        <v>3</v>
      </c>
      <c r="DL142" s="62">
        <v>3</v>
      </c>
      <c r="DM142" s="62"/>
      <c r="DN142" s="62"/>
      <c r="DO142" s="62"/>
      <c r="DP142" s="62"/>
      <c r="DQ142" s="62"/>
      <c r="DR142" s="62"/>
      <c r="DS142" s="62">
        <v>3</v>
      </c>
      <c r="DT142" s="62">
        <v>10.5</v>
      </c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 s="56" customFormat="1">
      <c r="A143" s="54"/>
      <c r="B143" s="55"/>
      <c r="C143" s="491" t="s">
        <v>2991</v>
      </c>
      <c r="D143" s="62">
        <v>30</v>
      </c>
      <c r="E143" s="62">
        <f t="shared" si="67"/>
        <v>90</v>
      </c>
      <c r="F143" s="62"/>
      <c r="G143" s="62"/>
      <c r="H143" s="62"/>
      <c r="I143" s="62"/>
      <c r="J143" s="62"/>
      <c r="K143" s="62"/>
      <c r="L143" s="62">
        <f t="shared" si="68"/>
        <v>30</v>
      </c>
      <c r="M143" s="62"/>
      <c r="N143" s="62"/>
      <c r="O143" s="62"/>
      <c r="P143" s="62"/>
      <c r="Q143" s="62"/>
      <c r="R143" s="173" t="s">
        <v>1903</v>
      </c>
      <c r="S143" s="174"/>
      <c r="T143" s="174"/>
      <c r="U143" s="174"/>
      <c r="V143" s="174">
        <v>2</v>
      </c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883"/>
      <c r="AH143" s="174"/>
      <c r="AI143" s="492"/>
      <c r="AJ143" s="905">
        <v>1</v>
      </c>
      <c r="AK143" s="919"/>
      <c r="AL143" s="174"/>
      <c r="AM143" s="174"/>
      <c r="AN143" s="174"/>
      <c r="AO143" s="928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>
        <v>1</v>
      </c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>
        <v>1</v>
      </c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>
        <v>6</v>
      </c>
      <c r="CF143" s="174"/>
      <c r="CG143" s="174">
        <v>6</v>
      </c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>
        <v>1</v>
      </c>
      <c r="CS143" s="174"/>
      <c r="CT143" s="174"/>
      <c r="CU143" s="174"/>
      <c r="CV143" s="174"/>
      <c r="CW143" s="174"/>
      <c r="CX143" s="174">
        <v>3</v>
      </c>
      <c r="CY143" s="174">
        <v>3</v>
      </c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454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</row>
    <row r="144" spans="1:162" s="56" customFormat="1">
      <c r="A144" s="54"/>
      <c r="B144" s="55"/>
      <c r="C144" s="491" t="s">
        <v>2992</v>
      </c>
      <c r="D144" s="62">
        <v>35</v>
      </c>
      <c r="E144" s="62">
        <f t="shared" si="67"/>
        <v>105</v>
      </c>
      <c r="F144" s="62"/>
      <c r="G144" s="62"/>
      <c r="H144" s="62"/>
      <c r="I144" s="62"/>
      <c r="J144" s="62"/>
      <c r="K144" s="62"/>
      <c r="L144" s="62">
        <f t="shared" si="68"/>
        <v>35</v>
      </c>
      <c r="M144" s="62"/>
      <c r="N144" s="62"/>
      <c r="O144" s="62"/>
      <c r="P144" s="62"/>
      <c r="Q144" s="62"/>
      <c r="R144" s="173" t="s">
        <v>1631</v>
      </c>
      <c r="S144" s="174"/>
      <c r="T144" s="174"/>
      <c r="U144" s="174"/>
      <c r="V144" s="174">
        <v>1</v>
      </c>
      <c r="W144" s="174"/>
      <c r="X144" s="174"/>
      <c r="Y144" s="174"/>
      <c r="Z144" s="174"/>
      <c r="AA144" s="174"/>
      <c r="AB144" s="174"/>
      <c r="AC144" s="174"/>
      <c r="AD144" s="174">
        <v>1</v>
      </c>
      <c r="AE144" s="174"/>
      <c r="AF144" s="174"/>
      <c r="AG144" s="883"/>
      <c r="AH144" s="174"/>
      <c r="AI144" s="492"/>
      <c r="AJ144" s="905"/>
      <c r="AK144" s="919"/>
      <c r="AL144" s="174"/>
      <c r="AM144" s="174"/>
      <c r="AN144" s="174"/>
      <c r="AO144" s="928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>
        <v>1</v>
      </c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>
        <v>3</v>
      </c>
      <c r="CF144" s="174">
        <v>3</v>
      </c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>
        <v>1</v>
      </c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62"/>
      <c r="DM144" s="62"/>
      <c r="DN144" s="62"/>
      <c r="DO144" s="62"/>
      <c r="DP144" s="62"/>
      <c r="DQ144" s="62"/>
      <c r="DR144" s="62"/>
      <c r="DS144" s="62"/>
      <c r="DT144" s="62"/>
      <c r="DU144" s="62"/>
      <c r="DV144" s="62"/>
      <c r="DW144" s="62"/>
      <c r="DX144" s="62"/>
      <c r="DY144" s="62"/>
      <c r="DZ144" s="62"/>
      <c r="EA144" s="62"/>
      <c r="EB144" s="62"/>
      <c r="EC144" s="62"/>
      <c r="ED144" s="62"/>
      <c r="EE144" s="454"/>
      <c r="EF144" s="62"/>
      <c r="EG144" s="62"/>
      <c r="EH144" s="62"/>
      <c r="EI144" s="62"/>
      <c r="EJ144" s="62"/>
      <c r="EK144" s="62"/>
      <c r="EL144" s="62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</row>
    <row r="145" spans="1:162" s="56" customFormat="1">
      <c r="A145" s="54"/>
      <c r="B145" s="55"/>
      <c r="C145" s="491" t="s">
        <v>2993</v>
      </c>
      <c r="D145" s="62">
        <v>33</v>
      </c>
      <c r="E145" s="62">
        <f t="shared" si="67"/>
        <v>99</v>
      </c>
      <c r="F145" s="62"/>
      <c r="G145" s="62"/>
      <c r="H145" s="62"/>
      <c r="I145" s="62"/>
      <c r="J145" s="62"/>
      <c r="K145" s="62"/>
      <c r="L145" s="62">
        <f t="shared" si="68"/>
        <v>33</v>
      </c>
      <c r="M145" s="62"/>
      <c r="N145" s="62"/>
      <c r="O145" s="62"/>
      <c r="P145" s="62"/>
      <c r="Q145" s="62"/>
      <c r="R145" s="173" t="s">
        <v>1631</v>
      </c>
      <c r="S145" s="174"/>
      <c r="T145" s="174"/>
      <c r="U145" s="174"/>
      <c r="V145" s="174">
        <v>1</v>
      </c>
      <c r="W145" s="174"/>
      <c r="X145" s="174"/>
      <c r="Y145" s="174"/>
      <c r="Z145" s="174"/>
      <c r="AA145" s="174"/>
      <c r="AB145" s="174"/>
      <c r="AC145" s="174"/>
      <c r="AD145" s="174">
        <v>1</v>
      </c>
      <c r="AE145" s="174"/>
      <c r="AF145" s="174"/>
      <c r="AG145" s="883"/>
      <c r="AH145" s="174"/>
      <c r="AI145" s="492"/>
      <c r="AJ145" s="905"/>
      <c r="AK145" s="919"/>
      <c r="AL145" s="174"/>
      <c r="AM145" s="174"/>
      <c r="AN145" s="174"/>
      <c r="AO145" s="928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>
        <v>1</v>
      </c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>
        <v>3</v>
      </c>
      <c r="CF145" s="174">
        <v>3</v>
      </c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>
        <v>1</v>
      </c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>
      <c r="A146" s="54"/>
      <c r="B146" s="55"/>
      <c r="C146" s="491" t="s">
        <v>2994</v>
      </c>
      <c r="D146" s="62">
        <v>35</v>
      </c>
      <c r="E146" s="62">
        <f t="shared" si="67"/>
        <v>105</v>
      </c>
      <c r="F146" s="62"/>
      <c r="G146" s="62"/>
      <c r="H146" s="62"/>
      <c r="I146" s="62"/>
      <c r="J146" s="62"/>
      <c r="K146" s="62"/>
      <c r="L146" s="62">
        <f t="shared" si="68"/>
        <v>35</v>
      </c>
      <c r="M146" s="62"/>
      <c r="N146" s="62"/>
      <c r="O146" s="62"/>
      <c r="P146" s="62"/>
      <c r="Q146" s="62"/>
      <c r="R146" s="173" t="s">
        <v>1631</v>
      </c>
      <c r="S146" s="174"/>
      <c r="T146" s="174"/>
      <c r="U146" s="174"/>
      <c r="V146" s="174">
        <v>1</v>
      </c>
      <c r="W146" s="174"/>
      <c r="X146" s="174"/>
      <c r="Y146" s="174"/>
      <c r="Z146" s="174"/>
      <c r="AA146" s="174"/>
      <c r="AB146" s="174"/>
      <c r="AC146" s="174"/>
      <c r="AD146" s="174">
        <v>1</v>
      </c>
      <c r="AE146" s="174"/>
      <c r="AF146" s="174"/>
      <c r="AG146" s="883"/>
      <c r="AH146" s="174"/>
      <c r="AI146" s="492"/>
      <c r="AJ146" s="905"/>
      <c r="AK146" s="919"/>
      <c r="AL146" s="174"/>
      <c r="AM146" s="174"/>
      <c r="AN146" s="174"/>
      <c r="AO146" s="928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>
        <v>1</v>
      </c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>
        <v>3</v>
      </c>
      <c r="CF146" s="174">
        <v>3</v>
      </c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>
        <v>1</v>
      </c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62"/>
      <c r="DM146" s="62"/>
      <c r="DN146" s="62"/>
      <c r="DO146" s="62"/>
      <c r="DP146" s="62"/>
      <c r="DQ146" s="62"/>
      <c r="DR146" s="62"/>
      <c r="DS146" s="62"/>
      <c r="DT146" s="62"/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>
      <c r="A147" s="54"/>
      <c r="B147" s="55"/>
      <c r="C147" s="491" t="s">
        <v>2995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2990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883"/>
      <c r="AH147" s="174"/>
      <c r="AI147" s="492"/>
      <c r="AJ147" s="905">
        <v>1</v>
      </c>
      <c r="AK147" s="919"/>
      <c r="AL147" s="174"/>
      <c r="AM147" s="174"/>
      <c r="AN147" s="174"/>
      <c r="AO147" s="928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>
        <v>1</v>
      </c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>
        <v>3</v>
      </c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>
        <v>1</v>
      </c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>
      <c r="A148" s="54"/>
      <c r="B148" s="55"/>
      <c r="C148" s="491"/>
      <c r="D148" s="62"/>
      <c r="E148" s="62">
        <f t="shared" si="67"/>
        <v>0</v>
      </c>
      <c r="F148" s="62"/>
      <c r="G148" s="62"/>
      <c r="H148" s="62"/>
      <c r="I148" s="62"/>
      <c r="J148" s="62"/>
      <c r="K148" s="62"/>
      <c r="L148" s="62">
        <f t="shared" si="68"/>
        <v>0</v>
      </c>
      <c r="M148" s="62"/>
      <c r="N148" s="62"/>
      <c r="O148" s="62"/>
      <c r="P148" s="62"/>
      <c r="Q148" s="62"/>
      <c r="R148" s="173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883"/>
      <c r="AH148" s="174"/>
      <c r="AI148" s="492"/>
      <c r="AJ148" s="905"/>
      <c r="AK148" s="919"/>
      <c r="AL148" s="174"/>
      <c r="AM148" s="174"/>
      <c r="AN148" s="174"/>
      <c r="AO148" s="928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>
      <c r="A149" s="487">
        <f>MATCH(C149,$C$5:$C$361,0)</f>
        <v>145</v>
      </c>
      <c r="C149" s="14" t="s">
        <v>3017</v>
      </c>
      <c r="D149" s="14">
        <f t="shared" ref="D149:Q149" si="69">SUM(D141:D148)</f>
        <v>178</v>
      </c>
      <c r="E149" s="14">
        <f t="shared" si="69"/>
        <v>534</v>
      </c>
      <c r="F149" s="14">
        <f t="shared" si="69"/>
        <v>0</v>
      </c>
      <c r="G149" s="14">
        <f t="shared" si="69"/>
        <v>0</v>
      </c>
      <c r="H149" s="14">
        <f t="shared" si="69"/>
        <v>0</v>
      </c>
      <c r="I149" s="14">
        <f t="shared" si="69"/>
        <v>0</v>
      </c>
      <c r="J149" s="14">
        <f t="shared" si="69"/>
        <v>0</v>
      </c>
      <c r="K149" s="14">
        <f t="shared" si="69"/>
        <v>0</v>
      </c>
      <c r="L149" s="14">
        <f t="shared" si="69"/>
        <v>178</v>
      </c>
      <c r="M149" s="14">
        <f t="shared" si="69"/>
        <v>0</v>
      </c>
      <c r="N149" s="14">
        <f t="shared" si="69"/>
        <v>0</v>
      </c>
      <c r="O149" s="14">
        <f t="shared" si="69"/>
        <v>0</v>
      </c>
      <c r="P149" s="14">
        <f t="shared" si="69"/>
        <v>0</v>
      </c>
      <c r="Q149" s="14">
        <f t="shared" si="69"/>
        <v>0</v>
      </c>
      <c r="R149" s="14"/>
      <c r="S149" s="175">
        <f t="shared" ref="S149:AX149" si="70">SUM(S141:S148)</f>
        <v>0</v>
      </c>
      <c r="T149" s="175">
        <f t="shared" si="70"/>
        <v>0</v>
      </c>
      <c r="U149" s="175">
        <f t="shared" si="70"/>
        <v>0</v>
      </c>
      <c r="V149" s="175">
        <f t="shared" si="70"/>
        <v>9</v>
      </c>
      <c r="W149" s="175">
        <f t="shared" si="70"/>
        <v>0</v>
      </c>
      <c r="X149" s="175">
        <f t="shared" si="70"/>
        <v>0</v>
      </c>
      <c r="Y149" s="175">
        <f t="shared" si="70"/>
        <v>0</v>
      </c>
      <c r="Z149" s="175">
        <f t="shared" si="70"/>
        <v>0</v>
      </c>
      <c r="AA149" s="175">
        <f t="shared" si="70"/>
        <v>0</v>
      </c>
      <c r="AB149" s="175">
        <f t="shared" si="70"/>
        <v>0</v>
      </c>
      <c r="AC149" s="175">
        <f t="shared" si="70"/>
        <v>0</v>
      </c>
      <c r="AD149" s="175">
        <f t="shared" si="70"/>
        <v>3</v>
      </c>
      <c r="AE149" s="175">
        <f t="shared" si="70"/>
        <v>0</v>
      </c>
      <c r="AF149" s="175">
        <f t="shared" si="70"/>
        <v>0</v>
      </c>
      <c r="AG149" s="884">
        <f t="shared" si="70"/>
        <v>0</v>
      </c>
      <c r="AH149" s="175">
        <f t="shared" si="70"/>
        <v>0</v>
      </c>
      <c r="AI149" s="178">
        <f t="shared" si="70"/>
        <v>0</v>
      </c>
      <c r="AJ149" s="906">
        <f t="shared" si="70"/>
        <v>3</v>
      </c>
      <c r="AK149" s="920">
        <f t="shared" si="70"/>
        <v>0</v>
      </c>
      <c r="AL149" s="175">
        <f t="shared" si="70"/>
        <v>0</v>
      </c>
      <c r="AM149" s="175">
        <f t="shared" si="70"/>
        <v>0</v>
      </c>
      <c r="AN149" s="175">
        <f t="shared" si="70"/>
        <v>0</v>
      </c>
      <c r="AO149" s="929">
        <f t="shared" si="70"/>
        <v>0</v>
      </c>
      <c r="AP149" s="175">
        <f t="shared" si="70"/>
        <v>0</v>
      </c>
      <c r="AQ149" s="175">
        <f t="shared" si="70"/>
        <v>0</v>
      </c>
      <c r="AR149" s="175">
        <f t="shared" si="70"/>
        <v>0</v>
      </c>
      <c r="AS149" s="175">
        <f t="shared" si="70"/>
        <v>0</v>
      </c>
      <c r="AT149" s="175">
        <f t="shared" si="70"/>
        <v>0</v>
      </c>
      <c r="AU149" s="175">
        <f t="shared" si="70"/>
        <v>0</v>
      </c>
      <c r="AV149" s="175">
        <f t="shared" si="70"/>
        <v>0</v>
      </c>
      <c r="AW149" s="175">
        <f t="shared" si="70"/>
        <v>0</v>
      </c>
      <c r="AX149" s="175">
        <f t="shared" si="70"/>
        <v>0</v>
      </c>
      <c r="AY149" s="175">
        <f t="shared" ref="AY149:CD149" si="71">SUM(AY141:AY148)</f>
        <v>0</v>
      </c>
      <c r="AZ149" s="175">
        <f t="shared" si="71"/>
        <v>0</v>
      </c>
      <c r="BA149" s="175">
        <f t="shared" si="71"/>
        <v>0</v>
      </c>
      <c r="BB149" s="175">
        <f t="shared" si="71"/>
        <v>0</v>
      </c>
      <c r="BC149" s="175">
        <f t="shared" si="71"/>
        <v>0</v>
      </c>
      <c r="BD149" s="175">
        <f t="shared" si="71"/>
        <v>0</v>
      </c>
      <c r="BE149" s="175">
        <f t="shared" si="71"/>
        <v>0</v>
      </c>
      <c r="BF149" s="175">
        <f t="shared" si="71"/>
        <v>1</v>
      </c>
      <c r="BG149" s="175">
        <f t="shared" si="71"/>
        <v>0</v>
      </c>
      <c r="BH149" s="175">
        <f t="shared" si="71"/>
        <v>0</v>
      </c>
      <c r="BI149" s="175">
        <f t="shared" si="71"/>
        <v>1</v>
      </c>
      <c r="BJ149" s="175">
        <f t="shared" si="71"/>
        <v>0</v>
      </c>
      <c r="BK149" s="175">
        <f t="shared" si="71"/>
        <v>0</v>
      </c>
      <c r="BL149" s="175">
        <f t="shared" si="71"/>
        <v>0</v>
      </c>
      <c r="BM149" s="175">
        <f t="shared" si="71"/>
        <v>0</v>
      </c>
      <c r="BN149" s="175">
        <f t="shared" si="71"/>
        <v>0</v>
      </c>
      <c r="BO149" s="175">
        <f t="shared" si="71"/>
        <v>0</v>
      </c>
      <c r="BP149" s="175">
        <f t="shared" si="71"/>
        <v>0</v>
      </c>
      <c r="BQ149" s="175">
        <f t="shared" si="71"/>
        <v>3</v>
      </c>
      <c r="BR149" s="175">
        <f t="shared" si="71"/>
        <v>1</v>
      </c>
      <c r="BS149" s="175">
        <f t="shared" si="71"/>
        <v>0</v>
      </c>
      <c r="BT149" s="175">
        <f t="shared" si="71"/>
        <v>0</v>
      </c>
      <c r="BU149" s="175">
        <f t="shared" si="71"/>
        <v>0</v>
      </c>
      <c r="BV149" s="175">
        <f t="shared" si="71"/>
        <v>1</v>
      </c>
      <c r="BW149" s="175">
        <f t="shared" si="71"/>
        <v>2</v>
      </c>
      <c r="BX149" s="175">
        <f t="shared" si="71"/>
        <v>0</v>
      </c>
      <c r="BY149" s="175">
        <f t="shared" si="71"/>
        <v>0</v>
      </c>
      <c r="BZ149" s="175">
        <f t="shared" si="71"/>
        <v>0</v>
      </c>
      <c r="CA149" s="175">
        <f t="shared" si="71"/>
        <v>0</v>
      </c>
      <c r="CB149" s="175">
        <f t="shared" si="71"/>
        <v>1</v>
      </c>
      <c r="CC149" s="175">
        <f t="shared" si="71"/>
        <v>0</v>
      </c>
      <c r="CD149" s="175">
        <f t="shared" si="71"/>
        <v>0</v>
      </c>
      <c r="CE149" s="175">
        <f t="shared" ref="CE149:DJ149" si="72">SUM(CE141:CE148)</f>
        <v>21</v>
      </c>
      <c r="CF149" s="175">
        <f t="shared" si="72"/>
        <v>9</v>
      </c>
      <c r="CG149" s="175">
        <f t="shared" si="72"/>
        <v>12</v>
      </c>
      <c r="CH149" s="175">
        <f t="shared" si="72"/>
        <v>12</v>
      </c>
      <c r="CI149" s="175">
        <f t="shared" si="72"/>
        <v>0</v>
      </c>
      <c r="CJ149" s="175">
        <f t="shared" si="72"/>
        <v>0</v>
      </c>
      <c r="CK149" s="175">
        <f t="shared" si="72"/>
        <v>0</v>
      </c>
      <c r="CL149" s="175">
        <f t="shared" si="72"/>
        <v>0</v>
      </c>
      <c r="CM149" s="175">
        <f t="shared" si="72"/>
        <v>0</v>
      </c>
      <c r="CN149" s="175">
        <f t="shared" si="72"/>
        <v>0</v>
      </c>
      <c r="CO149" s="175">
        <f t="shared" si="72"/>
        <v>0</v>
      </c>
      <c r="CP149" s="175">
        <f t="shared" si="72"/>
        <v>0</v>
      </c>
      <c r="CQ149" s="175">
        <f t="shared" si="72"/>
        <v>3</v>
      </c>
      <c r="CR149" s="175">
        <f t="shared" si="72"/>
        <v>1</v>
      </c>
      <c r="CS149" s="175">
        <f t="shared" si="72"/>
        <v>4</v>
      </c>
      <c r="CT149" s="175">
        <f t="shared" si="72"/>
        <v>0</v>
      </c>
      <c r="CU149" s="175">
        <f t="shared" si="72"/>
        <v>0</v>
      </c>
      <c r="CV149" s="175">
        <f t="shared" si="72"/>
        <v>0</v>
      </c>
      <c r="CW149" s="175">
        <f t="shared" si="72"/>
        <v>0</v>
      </c>
      <c r="CX149" s="175">
        <f t="shared" si="72"/>
        <v>9</v>
      </c>
      <c r="CY149" s="175">
        <f t="shared" si="72"/>
        <v>9</v>
      </c>
      <c r="CZ149" s="175">
        <f t="shared" si="72"/>
        <v>6</v>
      </c>
      <c r="DA149" s="175">
        <f t="shared" si="72"/>
        <v>0</v>
      </c>
      <c r="DB149" s="175">
        <f t="shared" si="72"/>
        <v>0</v>
      </c>
      <c r="DC149" s="175">
        <f t="shared" si="72"/>
        <v>2</v>
      </c>
      <c r="DD149" s="175">
        <f t="shared" si="72"/>
        <v>0</v>
      </c>
      <c r="DE149" s="175">
        <f t="shared" si="72"/>
        <v>0</v>
      </c>
      <c r="DF149" s="175">
        <f t="shared" si="72"/>
        <v>0</v>
      </c>
      <c r="DG149" s="175">
        <f t="shared" si="72"/>
        <v>0</v>
      </c>
      <c r="DH149" s="175">
        <f t="shared" si="72"/>
        <v>0</v>
      </c>
      <c r="DI149" s="175">
        <f t="shared" si="72"/>
        <v>3</v>
      </c>
      <c r="DJ149" s="175">
        <f t="shared" si="72"/>
        <v>0</v>
      </c>
      <c r="DK149" s="175">
        <f t="shared" ref="DK149:ED149" si="73">SUM(DK141:DK148)</f>
        <v>3</v>
      </c>
      <c r="DL149" s="14">
        <f t="shared" si="73"/>
        <v>4.5</v>
      </c>
      <c r="DM149" s="14">
        <f t="shared" si="73"/>
        <v>0</v>
      </c>
      <c r="DN149" s="14">
        <f t="shared" si="73"/>
        <v>0</v>
      </c>
      <c r="DO149" s="14">
        <f t="shared" si="73"/>
        <v>0</v>
      </c>
      <c r="DP149" s="14">
        <f t="shared" si="73"/>
        <v>0</v>
      </c>
      <c r="DQ149" s="14">
        <f t="shared" si="73"/>
        <v>0</v>
      </c>
      <c r="DR149" s="14">
        <f t="shared" si="73"/>
        <v>0</v>
      </c>
      <c r="DS149" s="14">
        <f t="shared" si="73"/>
        <v>4.5</v>
      </c>
      <c r="DT149" s="14">
        <f t="shared" si="73"/>
        <v>13.5</v>
      </c>
      <c r="DU149" s="14">
        <f t="shared" si="73"/>
        <v>0</v>
      </c>
      <c r="DV149" s="14">
        <f t="shared" si="73"/>
        <v>0</v>
      </c>
      <c r="DW149" s="14">
        <f t="shared" si="73"/>
        <v>0</v>
      </c>
      <c r="DX149" s="14">
        <f t="shared" si="73"/>
        <v>0</v>
      </c>
      <c r="DY149" s="14">
        <f t="shared" si="73"/>
        <v>0</v>
      </c>
      <c r="DZ149" s="14">
        <f t="shared" si="73"/>
        <v>0</v>
      </c>
      <c r="EA149" s="14">
        <f t="shared" si="73"/>
        <v>0</v>
      </c>
      <c r="EB149" s="14">
        <f t="shared" si="73"/>
        <v>0</v>
      </c>
      <c r="EC149" s="14">
        <f t="shared" si="73"/>
        <v>0</v>
      </c>
      <c r="ED149" s="14">
        <f t="shared" si="73"/>
        <v>0</v>
      </c>
      <c r="EE149" s="508"/>
      <c r="EF149" s="14">
        <f t="shared" ref="EF149:FE149" si="74">SUM(EF141:EF148)</f>
        <v>0</v>
      </c>
      <c r="EG149" s="14">
        <f t="shared" si="74"/>
        <v>0</v>
      </c>
      <c r="EH149" s="14">
        <f t="shared" si="74"/>
        <v>0</v>
      </c>
      <c r="EI149" s="14">
        <f t="shared" si="74"/>
        <v>0</v>
      </c>
      <c r="EJ149" s="14">
        <f t="shared" si="74"/>
        <v>0</v>
      </c>
      <c r="EK149" s="14">
        <f t="shared" si="74"/>
        <v>0</v>
      </c>
      <c r="EL149" s="14">
        <f t="shared" si="74"/>
        <v>0</v>
      </c>
      <c r="EM149" s="14">
        <f t="shared" si="74"/>
        <v>0</v>
      </c>
      <c r="EN149" s="14">
        <f t="shared" si="74"/>
        <v>0</v>
      </c>
      <c r="EO149" s="14">
        <f t="shared" si="74"/>
        <v>0</v>
      </c>
      <c r="EP149" s="14">
        <f t="shared" si="74"/>
        <v>0</v>
      </c>
      <c r="EQ149" s="14">
        <f t="shared" si="74"/>
        <v>0</v>
      </c>
      <c r="ER149" s="14">
        <f t="shared" si="74"/>
        <v>0</v>
      </c>
      <c r="ES149" s="14">
        <f t="shared" si="74"/>
        <v>0</v>
      </c>
      <c r="ET149" s="14">
        <f t="shared" si="74"/>
        <v>0</v>
      </c>
      <c r="EU149" s="14">
        <f t="shared" si="74"/>
        <v>0</v>
      </c>
      <c r="EV149" s="14">
        <f t="shared" si="74"/>
        <v>0</v>
      </c>
      <c r="EW149" s="14">
        <f t="shared" si="74"/>
        <v>0</v>
      </c>
      <c r="EX149" s="14">
        <f t="shared" si="74"/>
        <v>0</v>
      </c>
      <c r="EY149" s="14">
        <f t="shared" si="74"/>
        <v>0</v>
      </c>
      <c r="EZ149" s="14">
        <f t="shared" si="74"/>
        <v>0</v>
      </c>
      <c r="FA149" s="14">
        <f t="shared" si="74"/>
        <v>0</v>
      </c>
      <c r="FB149" s="14">
        <f t="shared" si="74"/>
        <v>0</v>
      </c>
      <c r="FC149" s="14">
        <f t="shared" si="74"/>
        <v>0</v>
      </c>
      <c r="FD149" s="14">
        <f t="shared" si="74"/>
        <v>0</v>
      </c>
      <c r="FE149" s="14">
        <f t="shared" si="74"/>
        <v>0</v>
      </c>
      <c r="FF149" s="14"/>
    </row>
    <row r="150" spans="1:162">
      <c r="A150" s="54"/>
      <c r="B150" s="55" t="s">
        <v>3059</v>
      </c>
      <c r="C150" s="11" t="s">
        <v>3599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885"/>
      <c r="AH150" s="176"/>
      <c r="AI150" s="897"/>
      <c r="AJ150" s="907"/>
      <c r="AK150" s="921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503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3"/>
    </row>
    <row r="151" spans="1:162" s="56" customFormat="1">
      <c r="A151" s="54"/>
      <c r="B151" s="55"/>
      <c r="C151" s="491" t="s">
        <v>3789</v>
      </c>
      <c r="D151" s="62"/>
      <c r="E151" s="62">
        <f t="shared" ref="E151:E158" si="75">D151*3</f>
        <v>0</v>
      </c>
      <c r="F151" s="62"/>
      <c r="G151" s="62"/>
      <c r="H151" s="62"/>
      <c r="I151" s="62"/>
      <c r="J151" s="62"/>
      <c r="K151" s="62"/>
      <c r="L151" s="62">
        <f t="shared" ref="L151:L158" si="76">D151</f>
        <v>0</v>
      </c>
      <c r="M151" s="62"/>
      <c r="N151" s="62"/>
      <c r="O151" s="62"/>
      <c r="P151" s="62"/>
      <c r="Q151" s="62"/>
      <c r="R151" s="173" t="s">
        <v>3005</v>
      </c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883"/>
      <c r="AH151" s="174"/>
      <c r="AI151" s="492"/>
      <c r="AJ151" s="905"/>
      <c r="AK151" s="919"/>
      <c r="AL151" s="174"/>
      <c r="AM151" s="174"/>
      <c r="AN151" s="174"/>
      <c r="AO151" s="928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>
        <v>1</v>
      </c>
      <c r="BW151" s="174"/>
      <c r="BX151" s="174"/>
      <c r="BY151" s="174"/>
      <c r="BZ151" s="174"/>
      <c r="CA151" s="174"/>
      <c r="CB151" s="174"/>
      <c r="CC151" s="174"/>
      <c r="CD151" s="174"/>
      <c r="CE151" s="174">
        <v>6</v>
      </c>
      <c r="CF151" s="174"/>
      <c r="CG151" s="174">
        <v>6</v>
      </c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>
        <v>3</v>
      </c>
      <c r="CY151" s="174">
        <v>3</v>
      </c>
      <c r="CZ151" s="174">
        <v>3</v>
      </c>
      <c r="DA151" s="174"/>
      <c r="DB151" s="174"/>
      <c r="DC151" s="174">
        <v>2</v>
      </c>
      <c r="DD151" s="174"/>
      <c r="DE151" s="174"/>
      <c r="DF151" s="174"/>
      <c r="DG151" s="174"/>
      <c r="DH151" s="174"/>
      <c r="DI151" s="174"/>
      <c r="DJ151" s="174"/>
      <c r="DK151" s="174"/>
      <c r="DL151" s="62">
        <v>1.5</v>
      </c>
      <c r="DM151" s="62"/>
      <c r="DN151" s="62"/>
      <c r="DO151" s="62"/>
      <c r="DP151" s="62"/>
      <c r="DQ151" s="62"/>
      <c r="DR151" s="62"/>
      <c r="DS151" s="62">
        <v>1.5</v>
      </c>
      <c r="DT151" s="62">
        <v>3</v>
      </c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>
      <c r="A152" s="54"/>
      <c r="B152" s="55"/>
      <c r="C152" s="491" t="s">
        <v>3006</v>
      </c>
      <c r="D152" s="62">
        <v>15</v>
      </c>
      <c r="E152" s="62">
        <f t="shared" si="75"/>
        <v>45</v>
      </c>
      <c r="F152" s="62"/>
      <c r="G152" s="62"/>
      <c r="H152" s="62"/>
      <c r="I152" s="62"/>
      <c r="J152" s="62"/>
      <c r="K152" s="62"/>
      <c r="L152" s="62">
        <f t="shared" si="76"/>
        <v>15</v>
      </c>
      <c r="M152" s="62"/>
      <c r="N152" s="62"/>
      <c r="O152" s="62"/>
      <c r="P152" s="62"/>
      <c r="Q152" s="62"/>
      <c r="R152" s="173" t="s">
        <v>2989</v>
      </c>
      <c r="S152" s="174"/>
      <c r="T152" s="174"/>
      <c r="U152" s="174"/>
      <c r="V152" s="174">
        <v>2</v>
      </c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883"/>
      <c r="AH152" s="174"/>
      <c r="AI152" s="492"/>
      <c r="AJ152" s="905">
        <v>1</v>
      </c>
      <c r="AK152" s="919"/>
      <c r="AL152" s="174"/>
      <c r="AM152" s="174"/>
      <c r="AN152" s="174"/>
      <c r="AO152" s="928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>
        <v>1</v>
      </c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>
        <v>1</v>
      </c>
      <c r="BX152" s="174"/>
      <c r="BY152" s="174"/>
      <c r="BZ152" s="174"/>
      <c r="CA152" s="174"/>
      <c r="CB152" s="174">
        <v>1</v>
      </c>
      <c r="CC152" s="174"/>
      <c r="CD152" s="174"/>
      <c r="CE152" s="174"/>
      <c r="CF152" s="174"/>
      <c r="CG152" s="174"/>
      <c r="CH152" s="174">
        <v>6</v>
      </c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>
        <v>2</v>
      </c>
      <c r="CT152" s="174"/>
      <c r="CU152" s="174"/>
      <c r="CV152" s="174"/>
      <c r="CW152" s="174"/>
      <c r="CX152" s="174">
        <v>3</v>
      </c>
      <c r="CY152" s="174">
        <v>3</v>
      </c>
      <c r="CZ152" s="174">
        <v>3</v>
      </c>
      <c r="DA152" s="174"/>
      <c r="DB152" s="174"/>
      <c r="DC152" s="174"/>
      <c r="DD152" s="174"/>
      <c r="DE152" s="174"/>
      <c r="DF152" s="174"/>
      <c r="DG152" s="174"/>
      <c r="DH152" s="174"/>
      <c r="DI152" s="174">
        <v>3</v>
      </c>
      <c r="DJ152" s="174"/>
      <c r="DK152" s="174">
        <v>3</v>
      </c>
      <c r="DL152" s="62">
        <v>3</v>
      </c>
      <c r="DM152" s="62"/>
      <c r="DN152" s="62"/>
      <c r="DO152" s="62"/>
      <c r="DP152" s="62"/>
      <c r="DQ152" s="62"/>
      <c r="DR152" s="62"/>
      <c r="DS152" s="62">
        <v>3</v>
      </c>
      <c r="DT152" s="62">
        <f>6+4.5</f>
        <v>10.5</v>
      </c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 s="56" customFormat="1">
      <c r="A153" s="54"/>
      <c r="B153" s="55"/>
      <c r="C153" s="491" t="s">
        <v>2991</v>
      </c>
      <c r="D153" s="62">
        <v>30</v>
      </c>
      <c r="E153" s="62">
        <f t="shared" si="75"/>
        <v>90</v>
      </c>
      <c r="F153" s="62"/>
      <c r="G153" s="62"/>
      <c r="H153" s="62"/>
      <c r="I153" s="62"/>
      <c r="J153" s="62"/>
      <c r="K153" s="62"/>
      <c r="L153" s="62">
        <f t="shared" si="76"/>
        <v>30</v>
      </c>
      <c r="M153" s="62"/>
      <c r="N153" s="62"/>
      <c r="O153" s="62"/>
      <c r="P153" s="62"/>
      <c r="Q153" s="62"/>
      <c r="R153" s="173" t="s">
        <v>1631</v>
      </c>
      <c r="S153" s="174"/>
      <c r="T153" s="174"/>
      <c r="U153" s="174"/>
      <c r="V153" s="174">
        <v>1</v>
      </c>
      <c r="W153" s="174"/>
      <c r="X153" s="174"/>
      <c r="Y153" s="174"/>
      <c r="Z153" s="174"/>
      <c r="AA153" s="174"/>
      <c r="AB153" s="174"/>
      <c r="AC153" s="174"/>
      <c r="AD153" s="174">
        <v>1</v>
      </c>
      <c r="AE153" s="174"/>
      <c r="AF153" s="174"/>
      <c r="AG153" s="883"/>
      <c r="AH153" s="174"/>
      <c r="AI153" s="492"/>
      <c r="AJ153" s="905"/>
      <c r="AK153" s="919"/>
      <c r="AL153" s="174"/>
      <c r="AM153" s="174"/>
      <c r="AN153" s="174"/>
      <c r="AO153" s="928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>
        <v>1</v>
      </c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>
        <v>1</v>
      </c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>
        <v>3</v>
      </c>
      <c r="CF153" s="174">
        <v>3</v>
      </c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>
        <v>1</v>
      </c>
      <c r="CR153" s="174"/>
      <c r="CS153" s="174"/>
      <c r="CT153" s="174"/>
      <c r="CU153" s="174"/>
      <c r="CV153" s="174"/>
      <c r="CW153" s="174"/>
      <c r="CX153" s="174">
        <v>3</v>
      </c>
      <c r="CY153" s="174">
        <v>3</v>
      </c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62"/>
      <c r="DM153" s="62"/>
      <c r="DN153" s="62"/>
      <c r="DO153" s="62"/>
      <c r="DP153" s="62"/>
      <c r="DQ153" s="62"/>
      <c r="DR153" s="62"/>
      <c r="DS153" s="62"/>
      <c r="DT153" s="62"/>
      <c r="DU153" s="62"/>
      <c r="DV153" s="62"/>
      <c r="DW153" s="62"/>
      <c r="DX153" s="62"/>
      <c r="DY153" s="62"/>
      <c r="DZ153" s="62"/>
      <c r="EA153" s="62"/>
      <c r="EB153" s="62"/>
      <c r="EC153" s="62"/>
      <c r="ED153" s="62"/>
      <c r="EE153" s="454"/>
      <c r="EF153" s="62"/>
      <c r="EG153" s="62"/>
      <c r="EH153" s="62"/>
      <c r="EI153" s="62"/>
      <c r="EJ153" s="62"/>
      <c r="EK153" s="62"/>
      <c r="EL153" s="62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</row>
    <row r="154" spans="1:162" s="56" customFormat="1">
      <c r="A154" s="54"/>
      <c r="B154" s="55"/>
      <c r="C154" s="491" t="s">
        <v>2992</v>
      </c>
      <c r="D154" s="62">
        <v>35</v>
      </c>
      <c r="E154" s="62">
        <f t="shared" si="75"/>
        <v>105</v>
      </c>
      <c r="F154" s="62"/>
      <c r="G154" s="62"/>
      <c r="H154" s="62"/>
      <c r="I154" s="62"/>
      <c r="J154" s="62"/>
      <c r="K154" s="62"/>
      <c r="L154" s="62">
        <f t="shared" si="76"/>
        <v>35</v>
      </c>
      <c r="M154" s="62"/>
      <c r="N154" s="62"/>
      <c r="O154" s="62"/>
      <c r="P154" s="62"/>
      <c r="Q154" s="62"/>
      <c r="R154" s="173" t="s">
        <v>1631</v>
      </c>
      <c r="S154" s="174"/>
      <c r="T154" s="174"/>
      <c r="U154" s="174"/>
      <c r="V154" s="174">
        <v>1</v>
      </c>
      <c r="W154" s="174"/>
      <c r="X154" s="174"/>
      <c r="Y154" s="174"/>
      <c r="Z154" s="174"/>
      <c r="AA154" s="174"/>
      <c r="AB154" s="174"/>
      <c r="AC154" s="174"/>
      <c r="AD154" s="174">
        <v>1</v>
      </c>
      <c r="AE154" s="174"/>
      <c r="AF154" s="174"/>
      <c r="AG154" s="883"/>
      <c r="AH154" s="174"/>
      <c r="AI154" s="492"/>
      <c r="AJ154" s="905"/>
      <c r="AK154" s="919"/>
      <c r="AL154" s="174"/>
      <c r="AM154" s="174"/>
      <c r="AN154" s="174"/>
      <c r="AO154" s="928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>
        <v>1</v>
      </c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>
        <v>3</v>
      </c>
      <c r="CF154" s="174">
        <v>3</v>
      </c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>
        <v>1</v>
      </c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62"/>
      <c r="DM154" s="62"/>
      <c r="DN154" s="62"/>
      <c r="DO154" s="62"/>
      <c r="DP154" s="62"/>
      <c r="DQ154" s="62"/>
      <c r="DR154" s="62"/>
      <c r="DS154" s="62"/>
      <c r="DT154" s="62"/>
      <c r="DU154" s="62"/>
      <c r="DV154" s="62"/>
      <c r="DW154" s="62"/>
      <c r="DX154" s="62"/>
      <c r="DY154" s="62"/>
      <c r="DZ154" s="62"/>
      <c r="EA154" s="62"/>
      <c r="EB154" s="62"/>
      <c r="EC154" s="62"/>
      <c r="ED154" s="62"/>
      <c r="EE154" s="454"/>
      <c r="EF154" s="62"/>
      <c r="EG154" s="62"/>
      <c r="EH154" s="62"/>
      <c r="EI154" s="62"/>
      <c r="EJ154" s="62"/>
      <c r="EK154" s="62"/>
      <c r="EL154" s="62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</row>
    <row r="155" spans="1:162" s="56" customFormat="1">
      <c r="A155" s="54"/>
      <c r="B155" s="55"/>
      <c r="C155" s="491" t="s">
        <v>2993</v>
      </c>
      <c r="D155" s="62">
        <v>37</v>
      </c>
      <c r="E155" s="62">
        <f t="shared" si="75"/>
        <v>111</v>
      </c>
      <c r="F155" s="62"/>
      <c r="G155" s="62"/>
      <c r="H155" s="62"/>
      <c r="I155" s="62"/>
      <c r="J155" s="62"/>
      <c r="K155" s="62"/>
      <c r="L155" s="62">
        <f t="shared" si="76"/>
        <v>37</v>
      </c>
      <c r="M155" s="62"/>
      <c r="N155" s="62"/>
      <c r="O155" s="62"/>
      <c r="P155" s="62"/>
      <c r="Q155" s="62"/>
      <c r="R155" s="173" t="s">
        <v>1631</v>
      </c>
      <c r="S155" s="174"/>
      <c r="T155" s="174"/>
      <c r="U155" s="174"/>
      <c r="V155" s="174">
        <v>1</v>
      </c>
      <c r="W155" s="174"/>
      <c r="X155" s="174"/>
      <c r="Y155" s="174"/>
      <c r="Z155" s="174"/>
      <c r="AA155" s="174"/>
      <c r="AB155" s="174"/>
      <c r="AC155" s="174"/>
      <c r="AD155" s="174">
        <v>1</v>
      </c>
      <c r="AE155" s="174"/>
      <c r="AF155" s="174"/>
      <c r="AG155" s="883"/>
      <c r="AH155" s="174"/>
      <c r="AI155" s="492"/>
      <c r="AJ155" s="905"/>
      <c r="AK155" s="919"/>
      <c r="AL155" s="174"/>
      <c r="AM155" s="174"/>
      <c r="AN155" s="174"/>
      <c r="AO155" s="928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>
        <v>1</v>
      </c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>
        <v>3</v>
      </c>
      <c r="CF155" s="174">
        <v>3</v>
      </c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>
        <v>1</v>
      </c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62"/>
      <c r="DM155" s="62"/>
      <c r="DN155" s="62"/>
      <c r="DO155" s="62"/>
      <c r="DP155" s="62"/>
      <c r="DQ155" s="62"/>
      <c r="DR155" s="62"/>
      <c r="DS155" s="62"/>
      <c r="DT155" s="62"/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>
      <c r="A156" s="54"/>
      <c r="B156" s="55"/>
      <c r="C156" s="491" t="s">
        <v>2994</v>
      </c>
      <c r="D156" s="62">
        <v>40</v>
      </c>
      <c r="E156" s="62">
        <f t="shared" si="75"/>
        <v>120</v>
      </c>
      <c r="F156" s="62"/>
      <c r="G156" s="62"/>
      <c r="H156" s="62"/>
      <c r="I156" s="62"/>
      <c r="J156" s="62"/>
      <c r="K156" s="62"/>
      <c r="L156" s="62">
        <f t="shared" si="76"/>
        <v>40</v>
      </c>
      <c r="M156" s="62"/>
      <c r="N156" s="62"/>
      <c r="O156" s="62"/>
      <c r="P156" s="62"/>
      <c r="Q156" s="62"/>
      <c r="R156" s="173" t="s">
        <v>1631</v>
      </c>
      <c r="S156" s="174"/>
      <c r="T156" s="174"/>
      <c r="U156" s="174"/>
      <c r="V156" s="174">
        <v>1</v>
      </c>
      <c r="W156" s="174"/>
      <c r="X156" s="174"/>
      <c r="Y156" s="174"/>
      <c r="Z156" s="174"/>
      <c r="AA156" s="174"/>
      <c r="AB156" s="174"/>
      <c r="AC156" s="174"/>
      <c r="AD156" s="174">
        <v>1</v>
      </c>
      <c r="AE156" s="174"/>
      <c r="AF156" s="174"/>
      <c r="AG156" s="883"/>
      <c r="AH156" s="174"/>
      <c r="AI156" s="492"/>
      <c r="AJ156" s="905"/>
      <c r="AK156" s="919"/>
      <c r="AL156" s="174"/>
      <c r="AM156" s="174"/>
      <c r="AN156" s="174"/>
      <c r="AO156" s="928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>
        <v>1</v>
      </c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>
        <v>3</v>
      </c>
      <c r="CF156" s="174">
        <v>3</v>
      </c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>
        <v>1</v>
      </c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>
      <c r="A157" s="54"/>
      <c r="B157" s="55"/>
      <c r="C157" s="491" t="s">
        <v>2995</v>
      </c>
      <c r="D157" s="62">
        <v>40</v>
      </c>
      <c r="E157" s="62">
        <f t="shared" si="75"/>
        <v>120</v>
      </c>
      <c r="F157" s="62"/>
      <c r="G157" s="62"/>
      <c r="H157" s="62"/>
      <c r="I157" s="62"/>
      <c r="J157" s="62"/>
      <c r="K157" s="62"/>
      <c r="L157" s="62">
        <f t="shared" si="76"/>
        <v>40</v>
      </c>
      <c r="M157" s="62"/>
      <c r="N157" s="62"/>
      <c r="O157" s="62"/>
      <c r="P157" s="62"/>
      <c r="Q157" s="62"/>
      <c r="R157" s="173" t="s">
        <v>2990</v>
      </c>
      <c r="S157" s="174"/>
      <c r="T157" s="174"/>
      <c r="U157" s="174"/>
      <c r="V157" s="174">
        <v>2</v>
      </c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883"/>
      <c r="AH157" s="174"/>
      <c r="AI157" s="492"/>
      <c r="AJ157" s="905">
        <v>1</v>
      </c>
      <c r="AK157" s="919"/>
      <c r="AL157" s="174"/>
      <c r="AM157" s="174"/>
      <c r="AN157" s="174"/>
      <c r="AO157" s="928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>
        <v>1</v>
      </c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>
        <v>3</v>
      </c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>
        <v>1</v>
      </c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>
      <c r="A158" s="54"/>
      <c r="B158" s="55"/>
      <c r="C158" s="491"/>
      <c r="D158" s="62"/>
      <c r="E158" s="62">
        <f t="shared" si="75"/>
        <v>0</v>
      </c>
      <c r="F158" s="62"/>
      <c r="G158" s="62"/>
      <c r="H158" s="62"/>
      <c r="I158" s="62"/>
      <c r="J158" s="62"/>
      <c r="K158" s="62"/>
      <c r="L158" s="62">
        <f t="shared" si="76"/>
        <v>0</v>
      </c>
      <c r="M158" s="62"/>
      <c r="N158" s="62"/>
      <c r="O158" s="62"/>
      <c r="P158" s="62"/>
      <c r="Q158" s="62"/>
      <c r="R158" s="173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883"/>
      <c r="AH158" s="174"/>
      <c r="AI158" s="492"/>
      <c r="AJ158" s="905"/>
      <c r="AK158" s="919"/>
      <c r="AL158" s="174"/>
      <c r="AM158" s="174"/>
      <c r="AN158" s="174"/>
      <c r="AO158" s="928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>
      <c r="A159" s="487">
        <f>MATCH(C159,$C$5:$C$361,0)</f>
        <v>155</v>
      </c>
      <c r="C159" s="14" t="s">
        <v>3018</v>
      </c>
      <c r="D159" s="14">
        <f t="shared" ref="D159:Q159" si="77">SUM(D151:D158)</f>
        <v>197</v>
      </c>
      <c r="E159" s="14">
        <f t="shared" si="77"/>
        <v>591</v>
      </c>
      <c r="F159" s="14">
        <f t="shared" si="77"/>
        <v>0</v>
      </c>
      <c r="G159" s="14">
        <f t="shared" si="77"/>
        <v>0</v>
      </c>
      <c r="H159" s="14">
        <f t="shared" si="77"/>
        <v>0</v>
      </c>
      <c r="I159" s="14">
        <f t="shared" si="77"/>
        <v>0</v>
      </c>
      <c r="J159" s="14">
        <f t="shared" si="77"/>
        <v>0</v>
      </c>
      <c r="K159" s="14">
        <f t="shared" si="77"/>
        <v>0</v>
      </c>
      <c r="L159" s="14">
        <f t="shared" si="77"/>
        <v>197</v>
      </c>
      <c r="M159" s="14">
        <f t="shared" si="77"/>
        <v>0</v>
      </c>
      <c r="N159" s="14">
        <f t="shared" si="77"/>
        <v>0</v>
      </c>
      <c r="O159" s="14">
        <f t="shared" si="77"/>
        <v>0</v>
      </c>
      <c r="P159" s="14">
        <f t="shared" si="77"/>
        <v>0</v>
      </c>
      <c r="Q159" s="14">
        <f t="shared" si="77"/>
        <v>0</v>
      </c>
      <c r="R159" s="14"/>
      <c r="S159" s="175">
        <f t="shared" ref="S159:AX159" si="78">SUM(S151:S158)</f>
        <v>0</v>
      </c>
      <c r="T159" s="175">
        <f t="shared" si="78"/>
        <v>0</v>
      </c>
      <c r="U159" s="175">
        <f t="shared" si="78"/>
        <v>0</v>
      </c>
      <c r="V159" s="175">
        <f t="shared" si="78"/>
        <v>8</v>
      </c>
      <c r="W159" s="175">
        <f t="shared" si="78"/>
        <v>0</v>
      </c>
      <c r="X159" s="175">
        <f t="shared" si="78"/>
        <v>0</v>
      </c>
      <c r="Y159" s="175">
        <f t="shared" si="78"/>
        <v>0</v>
      </c>
      <c r="Z159" s="175">
        <f t="shared" si="78"/>
        <v>0</v>
      </c>
      <c r="AA159" s="175">
        <f t="shared" si="78"/>
        <v>0</v>
      </c>
      <c r="AB159" s="175">
        <f t="shared" si="78"/>
        <v>0</v>
      </c>
      <c r="AC159" s="175">
        <f t="shared" si="78"/>
        <v>0</v>
      </c>
      <c r="AD159" s="175">
        <f t="shared" si="78"/>
        <v>4</v>
      </c>
      <c r="AE159" s="175">
        <f t="shared" si="78"/>
        <v>0</v>
      </c>
      <c r="AF159" s="175">
        <f t="shared" si="78"/>
        <v>0</v>
      </c>
      <c r="AG159" s="884">
        <f t="shared" si="78"/>
        <v>0</v>
      </c>
      <c r="AH159" s="175">
        <f t="shared" si="78"/>
        <v>0</v>
      </c>
      <c r="AI159" s="178">
        <f t="shared" si="78"/>
        <v>0</v>
      </c>
      <c r="AJ159" s="906">
        <f t="shared" si="78"/>
        <v>2</v>
      </c>
      <c r="AK159" s="920">
        <f t="shared" si="78"/>
        <v>0</v>
      </c>
      <c r="AL159" s="175">
        <f t="shared" si="78"/>
        <v>0</v>
      </c>
      <c r="AM159" s="175">
        <f t="shared" si="78"/>
        <v>0</v>
      </c>
      <c r="AN159" s="175">
        <f t="shared" si="78"/>
        <v>0</v>
      </c>
      <c r="AO159" s="929">
        <f t="shared" si="78"/>
        <v>0</v>
      </c>
      <c r="AP159" s="175">
        <f t="shared" si="78"/>
        <v>0</v>
      </c>
      <c r="AQ159" s="175">
        <f t="shared" si="78"/>
        <v>0</v>
      </c>
      <c r="AR159" s="175">
        <f t="shared" si="78"/>
        <v>0</v>
      </c>
      <c r="AS159" s="175">
        <f t="shared" si="78"/>
        <v>0</v>
      </c>
      <c r="AT159" s="175">
        <f t="shared" si="78"/>
        <v>0</v>
      </c>
      <c r="AU159" s="175">
        <f t="shared" si="78"/>
        <v>0</v>
      </c>
      <c r="AV159" s="175">
        <f t="shared" si="78"/>
        <v>0</v>
      </c>
      <c r="AW159" s="175">
        <f t="shared" si="78"/>
        <v>0</v>
      </c>
      <c r="AX159" s="175">
        <f t="shared" si="78"/>
        <v>0</v>
      </c>
      <c r="AY159" s="175">
        <f t="shared" ref="AY159:CD159" si="79">SUM(AY151:AY158)</f>
        <v>0</v>
      </c>
      <c r="AZ159" s="175">
        <f t="shared" si="79"/>
        <v>0</v>
      </c>
      <c r="BA159" s="175">
        <f t="shared" si="79"/>
        <v>0</v>
      </c>
      <c r="BB159" s="175">
        <f t="shared" si="79"/>
        <v>0</v>
      </c>
      <c r="BC159" s="175">
        <f t="shared" si="79"/>
        <v>0</v>
      </c>
      <c r="BD159" s="175">
        <f t="shared" si="79"/>
        <v>0</v>
      </c>
      <c r="BE159" s="175">
        <f t="shared" si="79"/>
        <v>0</v>
      </c>
      <c r="BF159" s="175">
        <f t="shared" si="79"/>
        <v>1</v>
      </c>
      <c r="BG159" s="175">
        <f t="shared" si="79"/>
        <v>0</v>
      </c>
      <c r="BH159" s="175">
        <f t="shared" si="79"/>
        <v>0</v>
      </c>
      <c r="BI159" s="175">
        <f t="shared" si="79"/>
        <v>1</v>
      </c>
      <c r="BJ159" s="175">
        <f t="shared" si="79"/>
        <v>0</v>
      </c>
      <c r="BK159" s="175">
        <f t="shared" si="79"/>
        <v>0</v>
      </c>
      <c r="BL159" s="175">
        <f t="shared" si="79"/>
        <v>0</v>
      </c>
      <c r="BM159" s="175">
        <f t="shared" si="79"/>
        <v>0</v>
      </c>
      <c r="BN159" s="175">
        <f t="shared" si="79"/>
        <v>0</v>
      </c>
      <c r="BO159" s="175">
        <f t="shared" si="79"/>
        <v>0</v>
      </c>
      <c r="BP159" s="175">
        <f t="shared" si="79"/>
        <v>0</v>
      </c>
      <c r="BQ159" s="175">
        <f t="shared" si="79"/>
        <v>4</v>
      </c>
      <c r="BR159" s="175">
        <f t="shared" si="79"/>
        <v>0</v>
      </c>
      <c r="BS159" s="175">
        <f t="shared" si="79"/>
        <v>0</v>
      </c>
      <c r="BT159" s="175">
        <f t="shared" si="79"/>
        <v>0</v>
      </c>
      <c r="BU159" s="175">
        <f t="shared" si="79"/>
        <v>0</v>
      </c>
      <c r="BV159" s="175">
        <f t="shared" si="79"/>
        <v>1</v>
      </c>
      <c r="BW159" s="175">
        <f t="shared" si="79"/>
        <v>2</v>
      </c>
      <c r="BX159" s="175">
        <f t="shared" si="79"/>
        <v>0</v>
      </c>
      <c r="BY159" s="175">
        <f t="shared" si="79"/>
        <v>0</v>
      </c>
      <c r="BZ159" s="175">
        <f t="shared" si="79"/>
        <v>0</v>
      </c>
      <c r="CA159" s="175">
        <f t="shared" si="79"/>
        <v>0</v>
      </c>
      <c r="CB159" s="175">
        <f t="shared" si="79"/>
        <v>1</v>
      </c>
      <c r="CC159" s="175">
        <f t="shared" si="79"/>
        <v>0</v>
      </c>
      <c r="CD159" s="175">
        <f t="shared" si="79"/>
        <v>0</v>
      </c>
      <c r="CE159" s="175">
        <f t="shared" ref="CE159:DJ159" si="80">SUM(CE151:CE158)</f>
        <v>18</v>
      </c>
      <c r="CF159" s="175">
        <f t="shared" si="80"/>
        <v>12</v>
      </c>
      <c r="CG159" s="175">
        <f t="shared" si="80"/>
        <v>6</v>
      </c>
      <c r="CH159" s="175">
        <f t="shared" si="80"/>
        <v>12</v>
      </c>
      <c r="CI159" s="175">
        <f t="shared" si="80"/>
        <v>0</v>
      </c>
      <c r="CJ159" s="175">
        <f t="shared" si="80"/>
        <v>0</v>
      </c>
      <c r="CK159" s="175">
        <f t="shared" si="80"/>
        <v>0</v>
      </c>
      <c r="CL159" s="175">
        <f t="shared" si="80"/>
        <v>0</v>
      </c>
      <c r="CM159" s="175">
        <f t="shared" si="80"/>
        <v>0</v>
      </c>
      <c r="CN159" s="175">
        <f t="shared" si="80"/>
        <v>0</v>
      </c>
      <c r="CO159" s="175">
        <f t="shared" si="80"/>
        <v>0</v>
      </c>
      <c r="CP159" s="175">
        <f t="shared" si="80"/>
        <v>0</v>
      </c>
      <c r="CQ159" s="175">
        <f t="shared" si="80"/>
        <v>4</v>
      </c>
      <c r="CR159" s="175">
        <f t="shared" si="80"/>
        <v>0</v>
      </c>
      <c r="CS159" s="175">
        <f t="shared" si="80"/>
        <v>4</v>
      </c>
      <c r="CT159" s="175">
        <f t="shared" si="80"/>
        <v>0</v>
      </c>
      <c r="CU159" s="175">
        <f t="shared" si="80"/>
        <v>0</v>
      </c>
      <c r="CV159" s="175">
        <f t="shared" si="80"/>
        <v>0</v>
      </c>
      <c r="CW159" s="175">
        <f t="shared" si="80"/>
        <v>0</v>
      </c>
      <c r="CX159" s="175">
        <f t="shared" si="80"/>
        <v>9</v>
      </c>
      <c r="CY159" s="175">
        <f t="shared" si="80"/>
        <v>9</v>
      </c>
      <c r="CZ159" s="175">
        <f t="shared" si="80"/>
        <v>6</v>
      </c>
      <c r="DA159" s="175">
        <f t="shared" si="80"/>
        <v>0</v>
      </c>
      <c r="DB159" s="175">
        <f t="shared" si="80"/>
        <v>0</v>
      </c>
      <c r="DC159" s="175">
        <f t="shared" si="80"/>
        <v>2</v>
      </c>
      <c r="DD159" s="175">
        <f t="shared" si="80"/>
        <v>0</v>
      </c>
      <c r="DE159" s="175">
        <f t="shared" si="80"/>
        <v>0</v>
      </c>
      <c r="DF159" s="175">
        <f t="shared" si="80"/>
        <v>0</v>
      </c>
      <c r="DG159" s="175">
        <f t="shared" si="80"/>
        <v>0</v>
      </c>
      <c r="DH159" s="175">
        <f t="shared" si="80"/>
        <v>0</v>
      </c>
      <c r="DI159" s="175">
        <f t="shared" si="80"/>
        <v>3</v>
      </c>
      <c r="DJ159" s="175">
        <f t="shared" si="80"/>
        <v>0</v>
      </c>
      <c r="DK159" s="175">
        <f t="shared" ref="DK159:ED159" si="81">SUM(DK151:DK158)</f>
        <v>3</v>
      </c>
      <c r="DL159" s="14">
        <f t="shared" si="81"/>
        <v>4.5</v>
      </c>
      <c r="DM159" s="14">
        <f t="shared" si="81"/>
        <v>0</v>
      </c>
      <c r="DN159" s="14">
        <f t="shared" si="81"/>
        <v>0</v>
      </c>
      <c r="DO159" s="14">
        <f t="shared" si="81"/>
        <v>0</v>
      </c>
      <c r="DP159" s="14">
        <f t="shared" si="81"/>
        <v>0</v>
      </c>
      <c r="DQ159" s="14">
        <f t="shared" si="81"/>
        <v>0</v>
      </c>
      <c r="DR159" s="14">
        <f t="shared" si="81"/>
        <v>0</v>
      </c>
      <c r="DS159" s="14">
        <f t="shared" si="81"/>
        <v>4.5</v>
      </c>
      <c r="DT159" s="14">
        <f t="shared" si="81"/>
        <v>13.5</v>
      </c>
      <c r="DU159" s="14">
        <f t="shared" si="81"/>
        <v>0</v>
      </c>
      <c r="DV159" s="14">
        <f t="shared" si="81"/>
        <v>0</v>
      </c>
      <c r="DW159" s="14">
        <f t="shared" si="81"/>
        <v>0</v>
      </c>
      <c r="DX159" s="14">
        <f t="shared" si="81"/>
        <v>0</v>
      </c>
      <c r="DY159" s="14">
        <f t="shared" si="81"/>
        <v>0</v>
      </c>
      <c r="DZ159" s="14">
        <f t="shared" si="81"/>
        <v>0</v>
      </c>
      <c r="EA159" s="14">
        <f t="shared" si="81"/>
        <v>0</v>
      </c>
      <c r="EB159" s="14">
        <f t="shared" si="81"/>
        <v>0</v>
      </c>
      <c r="EC159" s="14">
        <f t="shared" si="81"/>
        <v>0</v>
      </c>
      <c r="ED159" s="14">
        <f t="shared" si="81"/>
        <v>0</v>
      </c>
      <c r="EE159" s="508"/>
      <c r="EF159" s="14">
        <f t="shared" ref="EF159:FE159" si="82">SUM(EF151:EF158)</f>
        <v>0</v>
      </c>
      <c r="EG159" s="14">
        <f t="shared" si="82"/>
        <v>0</v>
      </c>
      <c r="EH159" s="14">
        <f t="shared" si="82"/>
        <v>0</v>
      </c>
      <c r="EI159" s="14">
        <f t="shared" si="82"/>
        <v>0</v>
      </c>
      <c r="EJ159" s="14">
        <f t="shared" si="82"/>
        <v>0</v>
      </c>
      <c r="EK159" s="14">
        <f t="shared" si="82"/>
        <v>0</v>
      </c>
      <c r="EL159" s="14">
        <f t="shared" si="82"/>
        <v>0</v>
      </c>
      <c r="EM159" s="14">
        <f t="shared" si="82"/>
        <v>0</v>
      </c>
      <c r="EN159" s="14">
        <f t="shared" si="82"/>
        <v>0</v>
      </c>
      <c r="EO159" s="14">
        <f t="shared" si="82"/>
        <v>0</v>
      </c>
      <c r="EP159" s="14">
        <f t="shared" si="82"/>
        <v>0</v>
      </c>
      <c r="EQ159" s="14">
        <f t="shared" si="82"/>
        <v>0</v>
      </c>
      <c r="ER159" s="14">
        <f t="shared" si="82"/>
        <v>0</v>
      </c>
      <c r="ES159" s="14">
        <f t="shared" si="82"/>
        <v>0</v>
      </c>
      <c r="ET159" s="14">
        <f t="shared" si="82"/>
        <v>0</v>
      </c>
      <c r="EU159" s="14">
        <f t="shared" si="82"/>
        <v>0</v>
      </c>
      <c r="EV159" s="14">
        <f t="shared" si="82"/>
        <v>0</v>
      </c>
      <c r="EW159" s="14">
        <f t="shared" si="82"/>
        <v>0</v>
      </c>
      <c r="EX159" s="14">
        <f t="shared" si="82"/>
        <v>0</v>
      </c>
      <c r="EY159" s="14">
        <f t="shared" si="82"/>
        <v>0</v>
      </c>
      <c r="EZ159" s="14">
        <f t="shared" si="82"/>
        <v>0</v>
      </c>
      <c r="FA159" s="14">
        <f t="shared" si="82"/>
        <v>0</v>
      </c>
      <c r="FB159" s="14">
        <f t="shared" si="82"/>
        <v>0</v>
      </c>
      <c r="FC159" s="14">
        <f t="shared" si="82"/>
        <v>0</v>
      </c>
      <c r="FD159" s="14">
        <f t="shared" si="82"/>
        <v>0</v>
      </c>
      <c r="FE159" s="14">
        <f t="shared" si="82"/>
        <v>0</v>
      </c>
      <c r="FF159" s="14"/>
    </row>
    <row r="160" spans="1:162">
      <c r="A160" s="54"/>
      <c r="B160" s="55" t="s">
        <v>3060</v>
      </c>
      <c r="C160" s="11" t="s">
        <v>3600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885"/>
      <c r="AH160" s="176"/>
      <c r="AI160" s="897"/>
      <c r="AJ160" s="907"/>
      <c r="AK160" s="921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/>
      <c r="CK160" s="176"/>
      <c r="CL160" s="176"/>
      <c r="CM160" s="176"/>
      <c r="CN160" s="176"/>
      <c r="CO160" s="176"/>
      <c r="CP160" s="176"/>
      <c r="CQ160" s="176"/>
      <c r="CR160" s="176"/>
      <c r="CS160" s="176"/>
      <c r="CT160" s="176"/>
      <c r="CU160" s="176"/>
      <c r="CV160" s="176"/>
      <c r="CW160" s="176"/>
      <c r="CX160" s="176"/>
      <c r="CY160" s="176"/>
      <c r="CZ160" s="176"/>
      <c r="DA160" s="176"/>
      <c r="DB160" s="176"/>
      <c r="DC160" s="176"/>
      <c r="DD160" s="176"/>
      <c r="DE160" s="176"/>
      <c r="DF160" s="176"/>
      <c r="DG160" s="176"/>
      <c r="DH160" s="176"/>
      <c r="DI160" s="176"/>
      <c r="DJ160" s="176"/>
      <c r="DK160" s="176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503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3"/>
    </row>
    <row r="161" spans="1:162" s="56" customFormat="1">
      <c r="A161" s="54"/>
      <c r="B161" s="55"/>
      <c r="C161" s="491" t="s">
        <v>3790</v>
      </c>
      <c r="D161" s="62"/>
      <c r="E161" s="62">
        <f>D161*3</f>
        <v>0</v>
      </c>
      <c r="F161" s="62"/>
      <c r="G161" s="62"/>
      <c r="H161" s="62"/>
      <c r="I161" s="62"/>
      <c r="J161" s="62"/>
      <c r="K161" s="62"/>
      <c r="L161" s="62">
        <f>D161</f>
        <v>0</v>
      </c>
      <c r="M161" s="62"/>
      <c r="N161" s="62"/>
      <c r="O161" s="62"/>
      <c r="P161" s="62"/>
      <c r="Q161" s="62"/>
      <c r="R161" s="173" t="s">
        <v>3005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883"/>
      <c r="AH161" s="174"/>
      <c r="AI161" s="492"/>
      <c r="AJ161" s="905"/>
      <c r="AK161" s="919">
        <v>1</v>
      </c>
      <c r="AL161" s="174"/>
      <c r="AM161" s="174"/>
      <c r="AN161" s="174"/>
      <c r="AO161" s="928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>
        <v>1</v>
      </c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>
        <v>1</v>
      </c>
      <c r="CD161" s="174"/>
      <c r="CE161" s="174">
        <v>5</v>
      </c>
      <c r="CF161" s="174">
        <v>4</v>
      </c>
      <c r="CG161" s="174">
        <v>2</v>
      </c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>
        <v>1</v>
      </c>
      <c r="CS161" s="174">
        <v>1</v>
      </c>
      <c r="CT161" s="174"/>
      <c r="CU161" s="174"/>
      <c r="CV161" s="174"/>
      <c r="CW161" s="174"/>
      <c r="CX161" s="174">
        <v>3</v>
      </c>
      <c r="CY161" s="174">
        <v>3</v>
      </c>
      <c r="CZ161" s="174">
        <v>3</v>
      </c>
      <c r="DA161" s="174"/>
      <c r="DB161" s="174"/>
      <c r="DC161" s="174"/>
      <c r="DD161" s="174">
        <v>2</v>
      </c>
      <c r="DE161" s="174"/>
      <c r="DF161" s="174"/>
      <c r="DG161" s="174"/>
      <c r="DH161" s="174"/>
      <c r="DI161" s="174"/>
      <c r="DJ161" s="174"/>
      <c r="DK161" s="174"/>
      <c r="DL161" s="62">
        <v>1.5</v>
      </c>
      <c r="DM161" s="62"/>
      <c r="DN161" s="62"/>
      <c r="DO161" s="62"/>
      <c r="DP161" s="62"/>
      <c r="DQ161" s="62"/>
      <c r="DR161" s="62"/>
      <c r="DS161" s="62">
        <v>1.5</v>
      </c>
      <c r="DT161" s="62">
        <v>3</v>
      </c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>
      <c r="A162" s="54"/>
      <c r="B162" s="55"/>
      <c r="C162" s="491" t="s">
        <v>3006</v>
      </c>
      <c r="D162" s="62">
        <v>15</v>
      </c>
      <c r="E162" s="62">
        <f t="shared" ref="E162:E174" si="83">D162*3</f>
        <v>45</v>
      </c>
      <c r="F162" s="62"/>
      <c r="G162" s="62"/>
      <c r="H162" s="62"/>
      <c r="I162" s="62"/>
      <c r="J162" s="62"/>
      <c r="K162" s="62"/>
      <c r="L162" s="62">
        <f t="shared" ref="L162:L174" si="84">D162</f>
        <v>15</v>
      </c>
      <c r="M162" s="62"/>
      <c r="N162" s="62"/>
      <c r="O162" s="62"/>
      <c r="P162" s="62"/>
      <c r="Q162" s="62"/>
      <c r="R162" s="173" t="s">
        <v>2989</v>
      </c>
      <c r="S162" s="174"/>
      <c r="T162" s="174"/>
      <c r="U162" s="174"/>
      <c r="V162" s="174">
        <v>2</v>
      </c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883"/>
      <c r="AH162" s="174"/>
      <c r="AI162" s="492"/>
      <c r="AJ162" s="905"/>
      <c r="AK162" s="919">
        <v>1</v>
      </c>
      <c r="AL162" s="174"/>
      <c r="AM162" s="174"/>
      <c r="AN162" s="174"/>
      <c r="AO162" s="928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>
        <v>1</v>
      </c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>
        <v>1</v>
      </c>
      <c r="BX162" s="174"/>
      <c r="BY162" s="174"/>
      <c r="BZ162" s="174"/>
      <c r="CA162" s="174"/>
      <c r="CB162" s="174">
        <v>1</v>
      </c>
      <c r="CC162" s="174"/>
      <c r="CD162" s="174"/>
      <c r="CE162" s="174"/>
      <c r="CF162" s="174"/>
      <c r="CG162" s="174"/>
      <c r="CH162" s="174">
        <v>6</v>
      </c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>
        <v>2</v>
      </c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>
        <v>3</v>
      </c>
      <c r="DJ162" s="174"/>
      <c r="DK162" s="174"/>
      <c r="DL162" s="62">
        <v>3</v>
      </c>
      <c r="DM162" s="62"/>
      <c r="DN162" s="62"/>
      <c r="DO162" s="62"/>
      <c r="DP162" s="62"/>
      <c r="DQ162" s="62"/>
      <c r="DR162" s="62"/>
      <c r="DS162" s="62">
        <v>3</v>
      </c>
      <c r="DT162" s="62">
        <v>6</v>
      </c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 s="56" customFormat="1">
      <c r="A163" s="54"/>
      <c r="B163" s="55"/>
      <c r="C163" s="491" t="s">
        <v>2991</v>
      </c>
      <c r="D163" s="62">
        <v>43</v>
      </c>
      <c r="E163" s="62">
        <f t="shared" si="83"/>
        <v>129</v>
      </c>
      <c r="F163" s="62"/>
      <c r="G163" s="62"/>
      <c r="H163" s="62"/>
      <c r="I163" s="62"/>
      <c r="J163" s="62"/>
      <c r="K163" s="62"/>
      <c r="L163" s="62">
        <f t="shared" si="84"/>
        <v>43</v>
      </c>
      <c r="M163" s="62"/>
      <c r="N163" s="62"/>
      <c r="O163" s="62"/>
      <c r="P163" s="62"/>
      <c r="Q163" s="62"/>
      <c r="R163" s="173" t="s">
        <v>1903</v>
      </c>
      <c r="S163" s="174"/>
      <c r="T163" s="174"/>
      <c r="U163" s="174"/>
      <c r="V163" s="174">
        <v>2</v>
      </c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883"/>
      <c r="AH163" s="174"/>
      <c r="AI163" s="492"/>
      <c r="AJ163" s="905"/>
      <c r="AK163" s="919">
        <v>1</v>
      </c>
      <c r="AL163" s="174"/>
      <c r="AM163" s="174"/>
      <c r="AN163" s="174"/>
      <c r="AO163" s="928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>
        <v>1</v>
      </c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>
        <v>6</v>
      </c>
      <c r="CF163" s="174"/>
      <c r="CG163" s="174">
        <v>6</v>
      </c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>
        <v>1</v>
      </c>
      <c r="CS163" s="174"/>
      <c r="CT163" s="174"/>
      <c r="CU163" s="174"/>
      <c r="CV163" s="174"/>
      <c r="CW163" s="174"/>
      <c r="CX163" s="174">
        <v>3</v>
      </c>
      <c r="CY163" s="174">
        <v>3</v>
      </c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  <c r="DK163" s="174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454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</row>
    <row r="164" spans="1:162" s="56" customFormat="1">
      <c r="A164" s="54"/>
      <c r="B164" s="689"/>
      <c r="C164" s="491" t="s">
        <v>2992</v>
      </c>
      <c r="D164" s="62">
        <v>40</v>
      </c>
      <c r="E164" s="62">
        <f t="shared" si="83"/>
        <v>120</v>
      </c>
      <c r="F164" s="62"/>
      <c r="G164" s="62"/>
      <c r="H164" s="62"/>
      <c r="I164" s="62"/>
      <c r="J164" s="62"/>
      <c r="K164" s="62"/>
      <c r="L164" s="62">
        <f t="shared" si="84"/>
        <v>40</v>
      </c>
      <c r="M164" s="62"/>
      <c r="N164" s="62"/>
      <c r="O164" s="62"/>
      <c r="P164" s="62"/>
      <c r="Q164" s="62"/>
      <c r="R164" s="173" t="s">
        <v>1903</v>
      </c>
      <c r="S164" s="174"/>
      <c r="T164" s="174"/>
      <c r="U164" s="174"/>
      <c r="V164" s="174">
        <v>2</v>
      </c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883"/>
      <c r="AH164" s="174"/>
      <c r="AI164" s="492"/>
      <c r="AJ164" s="905"/>
      <c r="AK164" s="919">
        <v>1</v>
      </c>
      <c r="AL164" s="174"/>
      <c r="AM164" s="174"/>
      <c r="AN164" s="174"/>
      <c r="AO164" s="928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>
        <v>1</v>
      </c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>
        <v>6</v>
      </c>
      <c r="CF164" s="174"/>
      <c r="CG164" s="174">
        <v>6</v>
      </c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>
        <v>1</v>
      </c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  <c r="DK164" s="174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454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</row>
    <row r="165" spans="1:162" s="56" customFormat="1">
      <c r="A165" s="54"/>
      <c r="B165" s="689"/>
      <c r="C165" s="491" t="s">
        <v>2993</v>
      </c>
      <c r="D165" s="62">
        <v>40</v>
      </c>
      <c r="E165" s="62">
        <f t="shared" si="83"/>
        <v>120</v>
      </c>
      <c r="F165" s="62"/>
      <c r="G165" s="62"/>
      <c r="H165" s="62"/>
      <c r="I165" s="62"/>
      <c r="J165" s="62"/>
      <c r="K165" s="62"/>
      <c r="L165" s="62">
        <f t="shared" si="84"/>
        <v>40</v>
      </c>
      <c r="M165" s="62"/>
      <c r="N165" s="62"/>
      <c r="O165" s="62"/>
      <c r="P165" s="62"/>
      <c r="Q165" s="62"/>
      <c r="R165" s="173" t="s">
        <v>1903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883"/>
      <c r="AH165" s="174"/>
      <c r="AI165" s="492"/>
      <c r="AJ165" s="905"/>
      <c r="AK165" s="919">
        <v>1</v>
      </c>
      <c r="AL165" s="174"/>
      <c r="AM165" s="174"/>
      <c r="AN165" s="174"/>
      <c r="AO165" s="928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>
        <v>1</v>
      </c>
      <c r="BJ165" s="174"/>
      <c r="BK165" s="174"/>
      <c r="BL165" s="174"/>
      <c r="BM165" s="174"/>
      <c r="BN165" s="174"/>
      <c r="BO165" s="174"/>
      <c r="BP165" s="174"/>
      <c r="BQ165" s="174"/>
      <c r="BR165" s="174">
        <v>1</v>
      </c>
      <c r="BS165" s="174"/>
      <c r="BT165" s="174"/>
      <c r="BU165" s="174"/>
      <c r="BV165" s="174"/>
      <c r="BW165" s="174"/>
      <c r="BX165" s="174"/>
      <c r="BY165" s="174"/>
      <c r="BZ165" s="174"/>
      <c r="CA165" s="174">
        <v>1</v>
      </c>
      <c r="CB165" s="174"/>
      <c r="CC165" s="174"/>
      <c r="CD165" s="174"/>
      <c r="CE165" s="174">
        <v>6</v>
      </c>
      <c r="CF165" s="174"/>
      <c r="CG165" s="174">
        <v>6</v>
      </c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  <c r="DK165" s="174">
        <v>3</v>
      </c>
      <c r="DL165" s="62"/>
      <c r="DM165" s="62"/>
      <c r="DN165" s="62"/>
      <c r="DO165" s="62"/>
      <c r="DP165" s="62"/>
      <c r="DQ165" s="62"/>
      <c r="DR165" s="62"/>
      <c r="DS165" s="62"/>
      <c r="DT165" s="62">
        <v>4.5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>
      <c r="A166" s="54"/>
      <c r="B166" s="689"/>
      <c r="C166" s="491" t="s">
        <v>2994</v>
      </c>
      <c r="D166" s="62">
        <v>40</v>
      </c>
      <c r="E166" s="62">
        <f t="shared" si="83"/>
        <v>120</v>
      </c>
      <c r="F166" s="62"/>
      <c r="G166" s="62"/>
      <c r="H166" s="62"/>
      <c r="I166" s="62"/>
      <c r="J166" s="62"/>
      <c r="K166" s="62"/>
      <c r="L166" s="62">
        <f t="shared" si="84"/>
        <v>40</v>
      </c>
      <c r="M166" s="62"/>
      <c r="N166" s="62"/>
      <c r="O166" s="62"/>
      <c r="P166" s="62"/>
      <c r="Q166" s="62"/>
      <c r="R166" s="173" t="s">
        <v>1631</v>
      </c>
      <c r="S166" s="174"/>
      <c r="T166" s="174"/>
      <c r="U166" s="174"/>
      <c r="V166" s="174">
        <v>1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>
        <v>1</v>
      </c>
      <c r="AG166" s="883"/>
      <c r="AH166" s="174"/>
      <c r="AI166" s="492"/>
      <c r="AJ166" s="905"/>
      <c r="AK166" s="919"/>
      <c r="AL166" s="174"/>
      <c r="AM166" s="174"/>
      <c r="AN166" s="174"/>
      <c r="AO166" s="928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>
        <v>1</v>
      </c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>
        <v>3</v>
      </c>
      <c r="CF166" s="174">
        <v>3</v>
      </c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>
        <v>1</v>
      </c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  <c r="DK166" s="174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>
      <c r="A167" s="54"/>
      <c r="B167" s="689"/>
      <c r="C167" s="491" t="s">
        <v>2995</v>
      </c>
      <c r="D167" s="62">
        <v>40</v>
      </c>
      <c r="E167" s="62">
        <f t="shared" si="83"/>
        <v>120</v>
      </c>
      <c r="F167" s="62"/>
      <c r="G167" s="62"/>
      <c r="H167" s="62"/>
      <c r="I167" s="62"/>
      <c r="J167" s="62"/>
      <c r="K167" s="62"/>
      <c r="L167" s="62">
        <f t="shared" si="84"/>
        <v>40</v>
      </c>
      <c r="M167" s="62"/>
      <c r="N167" s="62"/>
      <c r="O167" s="62"/>
      <c r="P167" s="62"/>
      <c r="Q167" s="62"/>
      <c r="R167" s="173" t="s">
        <v>1631</v>
      </c>
      <c r="S167" s="174"/>
      <c r="T167" s="174"/>
      <c r="U167" s="174"/>
      <c r="V167" s="174">
        <v>1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>
        <v>1</v>
      </c>
      <c r="AG167" s="883"/>
      <c r="AH167" s="174"/>
      <c r="AI167" s="492"/>
      <c r="AJ167" s="905"/>
      <c r="AK167" s="919"/>
      <c r="AL167" s="174"/>
      <c r="AM167" s="174"/>
      <c r="AN167" s="174"/>
      <c r="AO167" s="928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>
        <v>1</v>
      </c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3</v>
      </c>
      <c r="CF167" s="174">
        <v>3</v>
      </c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>
        <v>1</v>
      </c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>
      <c r="A168" s="54"/>
      <c r="B168" s="689"/>
      <c r="C168" s="491" t="s">
        <v>2996</v>
      </c>
      <c r="D168" s="62">
        <v>41</v>
      </c>
      <c r="E168" s="62">
        <f t="shared" si="83"/>
        <v>123</v>
      </c>
      <c r="F168" s="62"/>
      <c r="G168" s="62"/>
      <c r="H168" s="62"/>
      <c r="I168" s="62"/>
      <c r="J168" s="62"/>
      <c r="K168" s="62"/>
      <c r="L168" s="62">
        <f t="shared" si="84"/>
        <v>41</v>
      </c>
      <c r="M168" s="62"/>
      <c r="N168" s="62"/>
      <c r="O168" s="62"/>
      <c r="P168" s="62"/>
      <c r="Q168" s="62"/>
      <c r="R168" s="173" t="s">
        <v>1631</v>
      </c>
      <c r="S168" s="174"/>
      <c r="T168" s="174"/>
      <c r="U168" s="174"/>
      <c r="V168" s="174">
        <v>1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>
        <v>1</v>
      </c>
      <c r="AG168" s="883"/>
      <c r="AH168" s="174"/>
      <c r="AI168" s="492"/>
      <c r="AJ168" s="905"/>
      <c r="AK168" s="919"/>
      <c r="AL168" s="174"/>
      <c r="AM168" s="174"/>
      <c r="AN168" s="174"/>
      <c r="AO168" s="928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>
        <v>1</v>
      </c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3</v>
      </c>
      <c r="CF168" s="174">
        <v>3</v>
      </c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>
        <v>1</v>
      </c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>
        <v>1</v>
      </c>
      <c r="DM168" s="62"/>
      <c r="DN168" s="62"/>
      <c r="DO168" s="62"/>
      <c r="DP168" s="62"/>
      <c r="DQ168" s="62"/>
      <c r="DR168" s="62"/>
      <c r="DS168" s="62">
        <v>1</v>
      </c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>
      <c r="A169" s="54"/>
      <c r="B169" s="689"/>
      <c r="C169" s="491" t="s">
        <v>2997</v>
      </c>
      <c r="D169" s="62">
        <v>43</v>
      </c>
      <c r="E169" s="62">
        <f t="shared" si="83"/>
        <v>129</v>
      </c>
      <c r="F169" s="62"/>
      <c r="G169" s="62"/>
      <c r="H169" s="62"/>
      <c r="I169" s="62"/>
      <c r="J169" s="62"/>
      <c r="K169" s="62"/>
      <c r="L169" s="62">
        <f t="shared" si="84"/>
        <v>43</v>
      </c>
      <c r="M169" s="62"/>
      <c r="N169" s="62"/>
      <c r="O169" s="62"/>
      <c r="P169" s="62"/>
      <c r="Q169" s="62"/>
      <c r="R169" s="173" t="s">
        <v>1631</v>
      </c>
      <c r="S169" s="174"/>
      <c r="T169" s="174"/>
      <c r="U169" s="174"/>
      <c r="V169" s="174">
        <v>1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>
        <v>1</v>
      </c>
      <c r="AG169" s="883"/>
      <c r="AH169" s="174"/>
      <c r="AI169" s="492"/>
      <c r="AJ169" s="905"/>
      <c r="AK169" s="919"/>
      <c r="AL169" s="174"/>
      <c r="AM169" s="174"/>
      <c r="AN169" s="174"/>
      <c r="AO169" s="928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>
        <v>1</v>
      </c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>
        <v>3</v>
      </c>
      <c r="CF169" s="174">
        <v>3</v>
      </c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>
        <v>1</v>
      </c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>
      <c r="A170" s="54"/>
      <c r="B170" s="689"/>
      <c r="C170" s="491" t="s">
        <v>2998</v>
      </c>
      <c r="D170" s="62">
        <v>39</v>
      </c>
      <c r="E170" s="62">
        <f t="shared" si="83"/>
        <v>117</v>
      </c>
      <c r="F170" s="62"/>
      <c r="G170" s="62"/>
      <c r="H170" s="62"/>
      <c r="I170" s="62"/>
      <c r="J170" s="62"/>
      <c r="K170" s="62"/>
      <c r="L170" s="62">
        <f t="shared" si="84"/>
        <v>39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883"/>
      <c r="AH170" s="174"/>
      <c r="AI170" s="492"/>
      <c r="AJ170" s="905"/>
      <c r="AK170" s="919"/>
      <c r="AL170" s="174"/>
      <c r="AM170" s="174"/>
      <c r="AN170" s="174"/>
      <c r="AO170" s="928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>
      <c r="A171" s="54"/>
      <c r="B171" s="689"/>
      <c r="C171" s="491" t="s">
        <v>2999</v>
      </c>
      <c r="D171" s="62">
        <v>38</v>
      </c>
      <c r="E171" s="62">
        <f t="shared" si="83"/>
        <v>114</v>
      </c>
      <c r="F171" s="62"/>
      <c r="G171" s="62"/>
      <c r="H171" s="62"/>
      <c r="I171" s="62"/>
      <c r="J171" s="62"/>
      <c r="K171" s="62"/>
      <c r="L171" s="62">
        <f t="shared" si="84"/>
        <v>38</v>
      </c>
      <c r="M171" s="62"/>
      <c r="N171" s="62"/>
      <c r="O171" s="62"/>
      <c r="P171" s="62"/>
      <c r="Q171" s="62"/>
      <c r="R171" s="173" t="s">
        <v>1903</v>
      </c>
      <c r="S171" s="174"/>
      <c r="T171" s="174"/>
      <c r="U171" s="174"/>
      <c r="V171" s="174">
        <v>2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883"/>
      <c r="AH171" s="174"/>
      <c r="AI171" s="492"/>
      <c r="AJ171" s="905"/>
      <c r="AK171" s="919">
        <v>1</v>
      </c>
      <c r="AL171" s="174"/>
      <c r="AM171" s="174"/>
      <c r="AN171" s="174"/>
      <c r="AO171" s="928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>
        <v>1</v>
      </c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6</v>
      </c>
      <c r="CF171" s="174"/>
      <c r="CG171" s="174">
        <v>6</v>
      </c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>
        <v>1</v>
      </c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>
      <c r="A172" s="54"/>
      <c r="B172" s="689"/>
      <c r="C172" s="491" t="s">
        <v>3000</v>
      </c>
      <c r="D172" s="62">
        <v>40</v>
      </c>
      <c r="E172" s="62">
        <f t="shared" si="83"/>
        <v>120</v>
      </c>
      <c r="F172" s="62"/>
      <c r="G172" s="62"/>
      <c r="H172" s="62"/>
      <c r="I172" s="62"/>
      <c r="J172" s="62"/>
      <c r="K172" s="62"/>
      <c r="L172" s="62">
        <f t="shared" si="84"/>
        <v>40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883"/>
      <c r="AH172" s="174"/>
      <c r="AI172" s="492"/>
      <c r="AJ172" s="905"/>
      <c r="AK172" s="919"/>
      <c r="AL172" s="174"/>
      <c r="AM172" s="174"/>
      <c r="AN172" s="174"/>
      <c r="AO172" s="928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>
      <c r="A173" s="54"/>
      <c r="B173" s="689"/>
      <c r="C173" s="491" t="s">
        <v>3001</v>
      </c>
      <c r="D173" s="62">
        <v>40</v>
      </c>
      <c r="E173" s="62">
        <f t="shared" si="83"/>
        <v>120</v>
      </c>
      <c r="F173" s="62"/>
      <c r="G173" s="62"/>
      <c r="H173" s="62"/>
      <c r="I173" s="62"/>
      <c r="J173" s="62"/>
      <c r="K173" s="62"/>
      <c r="L173" s="62">
        <f t="shared" si="84"/>
        <v>40</v>
      </c>
      <c r="M173" s="62"/>
      <c r="N173" s="62"/>
      <c r="O173" s="62"/>
      <c r="P173" s="62"/>
      <c r="Q173" s="62"/>
      <c r="R173" s="173" t="s">
        <v>2990</v>
      </c>
      <c r="S173" s="174"/>
      <c r="T173" s="174"/>
      <c r="U173" s="174"/>
      <c r="V173" s="174">
        <v>2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883"/>
      <c r="AH173" s="174"/>
      <c r="AI173" s="492"/>
      <c r="AJ173" s="905"/>
      <c r="AK173" s="919">
        <v>1</v>
      </c>
      <c r="AL173" s="174"/>
      <c r="AM173" s="174"/>
      <c r="AN173" s="174"/>
      <c r="AO173" s="928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>
        <v>1</v>
      </c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>
        <v>3</v>
      </c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>
        <v>1</v>
      </c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>
      <c r="A174" s="54"/>
      <c r="B174" s="55"/>
      <c r="C174" s="491"/>
      <c r="D174" s="62"/>
      <c r="E174" s="62">
        <f t="shared" si="83"/>
        <v>0</v>
      </c>
      <c r="F174" s="62"/>
      <c r="G174" s="62"/>
      <c r="H174" s="62"/>
      <c r="I174" s="62"/>
      <c r="J174" s="62"/>
      <c r="K174" s="62"/>
      <c r="L174" s="62">
        <f t="shared" si="84"/>
        <v>0</v>
      </c>
      <c r="M174" s="62"/>
      <c r="N174" s="62"/>
      <c r="O174" s="62"/>
      <c r="P174" s="62"/>
      <c r="Q174" s="62"/>
      <c r="R174" s="173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883"/>
      <c r="AH174" s="174"/>
      <c r="AI174" s="492"/>
      <c r="AJ174" s="905"/>
      <c r="AK174" s="919"/>
      <c r="AL174" s="174"/>
      <c r="AM174" s="174"/>
      <c r="AN174" s="174"/>
      <c r="AO174" s="928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>
      <c r="A175" s="487">
        <f>MATCH(C175,$C$5:$C$361,0)</f>
        <v>171</v>
      </c>
      <c r="C175" s="14" t="s">
        <v>3019</v>
      </c>
      <c r="D175" s="14">
        <f t="shared" ref="D175:Q175" si="85">SUM(D161:D174)</f>
        <v>459</v>
      </c>
      <c r="E175" s="14">
        <f t="shared" si="85"/>
        <v>1377</v>
      </c>
      <c r="F175" s="14">
        <f t="shared" si="85"/>
        <v>0</v>
      </c>
      <c r="G175" s="14">
        <f t="shared" si="85"/>
        <v>0</v>
      </c>
      <c r="H175" s="14">
        <f t="shared" si="85"/>
        <v>0</v>
      </c>
      <c r="I175" s="14">
        <f t="shared" si="85"/>
        <v>0</v>
      </c>
      <c r="J175" s="14">
        <f t="shared" si="85"/>
        <v>0</v>
      </c>
      <c r="K175" s="14">
        <f t="shared" si="85"/>
        <v>0</v>
      </c>
      <c r="L175" s="14">
        <f t="shared" si="85"/>
        <v>459</v>
      </c>
      <c r="M175" s="14">
        <f t="shared" si="85"/>
        <v>0</v>
      </c>
      <c r="N175" s="14">
        <f t="shared" si="85"/>
        <v>0</v>
      </c>
      <c r="O175" s="14">
        <f t="shared" si="85"/>
        <v>0</v>
      </c>
      <c r="P175" s="14">
        <f t="shared" si="85"/>
        <v>0</v>
      </c>
      <c r="Q175" s="14">
        <f t="shared" si="85"/>
        <v>0</v>
      </c>
      <c r="R175" s="14"/>
      <c r="S175" s="175">
        <f t="shared" ref="S175:AX175" si="86">SUM(S161:S174)</f>
        <v>0</v>
      </c>
      <c r="T175" s="175">
        <f t="shared" si="86"/>
        <v>0</v>
      </c>
      <c r="U175" s="175">
        <f t="shared" si="86"/>
        <v>0</v>
      </c>
      <c r="V175" s="175">
        <f t="shared" si="86"/>
        <v>20</v>
      </c>
      <c r="W175" s="175">
        <f t="shared" si="86"/>
        <v>0</v>
      </c>
      <c r="X175" s="175">
        <f t="shared" si="86"/>
        <v>0</v>
      </c>
      <c r="Y175" s="175">
        <f t="shared" si="86"/>
        <v>0</v>
      </c>
      <c r="Z175" s="175">
        <f t="shared" si="86"/>
        <v>0</v>
      </c>
      <c r="AA175" s="175">
        <f t="shared" si="86"/>
        <v>0</v>
      </c>
      <c r="AB175" s="175">
        <f t="shared" si="86"/>
        <v>0</v>
      </c>
      <c r="AC175" s="175">
        <f t="shared" si="86"/>
        <v>0</v>
      </c>
      <c r="AD175" s="175">
        <f t="shared" si="86"/>
        <v>0</v>
      </c>
      <c r="AE175" s="175">
        <f t="shared" si="86"/>
        <v>0</v>
      </c>
      <c r="AF175" s="175">
        <f t="shared" si="86"/>
        <v>6</v>
      </c>
      <c r="AG175" s="884">
        <f t="shared" si="86"/>
        <v>0</v>
      </c>
      <c r="AH175" s="175">
        <f t="shared" si="86"/>
        <v>0</v>
      </c>
      <c r="AI175" s="178">
        <f t="shared" si="86"/>
        <v>0</v>
      </c>
      <c r="AJ175" s="906">
        <f t="shared" si="86"/>
        <v>0</v>
      </c>
      <c r="AK175" s="920">
        <f t="shared" si="86"/>
        <v>7</v>
      </c>
      <c r="AL175" s="175">
        <f t="shared" si="86"/>
        <v>0</v>
      </c>
      <c r="AM175" s="175">
        <f t="shared" si="86"/>
        <v>0</v>
      </c>
      <c r="AN175" s="175">
        <f t="shared" si="86"/>
        <v>0</v>
      </c>
      <c r="AO175" s="929">
        <f t="shared" si="86"/>
        <v>0</v>
      </c>
      <c r="AP175" s="175">
        <f t="shared" si="86"/>
        <v>0</v>
      </c>
      <c r="AQ175" s="175">
        <f t="shared" si="86"/>
        <v>0</v>
      </c>
      <c r="AR175" s="175">
        <f t="shared" si="86"/>
        <v>0</v>
      </c>
      <c r="AS175" s="175">
        <f t="shared" si="86"/>
        <v>0</v>
      </c>
      <c r="AT175" s="175">
        <f t="shared" si="86"/>
        <v>0</v>
      </c>
      <c r="AU175" s="175">
        <f t="shared" si="86"/>
        <v>0</v>
      </c>
      <c r="AV175" s="175">
        <f t="shared" si="86"/>
        <v>0</v>
      </c>
      <c r="AW175" s="175">
        <f t="shared" si="86"/>
        <v>0</v>
      </c>
      <c r="AX175" s="175">
        <f t="shared" si="86"/>
        <v>0</v>
      </c>
      <c r="AY175" s="175">
        <f t="shared" ref="AY175:CD175" si="87">SUM(AY161:AY174)</f>
        <v>0</v>
      </c>
      <c r="AZ175" s="175">
        <f t="shared" si="87"/>
        <v>0</v>
      </c>
      <c r="BA175" s="175">
        <f t="shared" si="87"/>
        <v>0</v>
      </c>
      <c r="BB175" s="175">
        <f t="shared" si="87"/>
        <v>0</v>
      </c>
      <c r="BC175" s="175">
        <f t="shared" si="87"/>
        <v>0</v>
      </c>
      <c r="BD175" s="175">
        <f t="shared" si="87"/>
        <v>0</v>
      </c>
      <c r="BE175" s="175">
        <f t="shared" si="87"/>
        <v>0</v>
      </c>
      <c r="BF175" s="175">
        <f t="shared" si="87"/>
        <v>3</v>
      </c>
      <c r="BG175" s="175">
        <f t="shared" si="87"/>
        <v>0</v>
      </c>
      <c r="BH175" s="175">
        <f t="shared" si="87"/>
        <v>0</v>
      </c>
      <c r="BI175" s="175">
        <f t="shared" si="87"/>
        <v>1</v>
      </c>
      <c r="BJ175" s="175">
        <f t="shared" si="87"/>
        <v>0</v>
      </c>
      <c r="BK175" s="175">
        <f t="shared" si="87"/>
        <v>1</v>
      </c>
      <c r="BL175" s="175">
        <f t="shared" si="87"/>
        <v>0</v>
      </c>
      <c r="BM175" s="175">
        <f t="shared" si="87"/>
        <v>0</v>
      </c>
      <c r="BN175" s="175">
        <f t="shared" si="87"/>
        <v>0</v>
      </c>
      <c r="BO175" s="175">
        <f t="shared" si="87"/>
        <v>0</v>
      </c>
      <c r="BP175" s="175">
        <f t="shared" si="87"/>
        <v>0</v>
      </c>
      <c r="BQ175" s="175">
        <f t="shared" si="87"/>
        <v>6</v>
      </c>
      <c r="BR175" s="175">
        <f t="shared" si="87"/>
        <v>4</v>
      </c>
      <c r="BS175" s="175">
        <f t="shared" si="87"/>
        <v>0</v>
      </c>
      <c r="BT175" s="175">
        <f t="shared" si="87"/>
        <v>0</v>
      </c>
      <c r="BU175" s="175">
        <f t="shared" si="87"/>
        <v>0</v>
      </c>
      <c r="BV175" s="175">
        <f t="shared" si="87"/>
        <v>0</v>
      </c>
      <c r="BW175" s="175">
        <f t="shared" si="87"/>
        <v>3</v>
      </c>
      <c r="BX175" s="175">
        <f t="shared" si="87"/>
        <v>0</v>
      </c>
      <c r="BY175" s="175">
        <f t="shared" si="87"/>
        <v>0</v>
      </c>
      <c r="BZ175" s="175">
        <f t="shared" si="87"/>
        <v>0</v>
      </c>
      <c r="CA175" s="175">
        <f t="shared" si="87"/>
        <v>1</v>
      </c>
      <c r="CB175" s="175">
        <f t="shared" si="87"/>
        <v>1</v>
      </c>
      <c r="CC175" s="175">
        <f t="shared" si="87"/>
        <v>1</v>
      </c>
      <c r="CD175" s="175">
        <f t="shared" si="87"/>
        <v>0</v>
      </c>
      <c r="CE175" s="175">
        <f t="shared" ref="CE175:DJ175" si="88">SUM(CE161:CE174)</f>
        <v>47</v>
      </c>
      <c r="CF175" s="175">
        <f t="shared" si="88"/>
        <v>22</v>
      </c>
      <c r="CG175" s="175">
        <f t="shared" si="88"/>
        <v>26</v>
      </c>
      <c r="CH175" s="175">
        <f t="shared" si="88"/>
        <v>12</v>
      </c>
      <c r="CI175" s="175">
        <f t="shared" si="88"/>
        <v>0</v>
      </c>
      <c r="CJ175" s="175">
        <f t="shared" si="88"/>
        <v>0</v>
      </c>
      <c r="CK175" s="175">
        <f t="shared" si="88"/>
        <v>0</v>
      </c>
      <c r="CL175" s="175">
        <f t="shared" si="88"/>
        <v>0</v>
      </c>
      <c r="CM175" s="175">
        <f t="shared" si="88"/>
        <v>0</v>
      </c>
      <c r="CN175" s="175">
        <f t="shared" si="88"/>
        <v>0</v>
      </c>
      <c r="CO175" s="175">
        <f t="shared" si="88"/>
        <v>0</v>
      </c>
      <c r="CP175" s="175">
        <f t="shared" si="88"/>
        <v>0</v>
      </c>
      <c r="CQ175" s="175">
        <f t="shared" si="88"/>
        <v>6</v>
      </c>
      <c r="CR175" s="175">
        <f t="shared" si="88"/>
        <v>5</v>
      </c>
      <c r="CS175" s="175">
        <f t="shared" si="88"/>
        <v>4</v>
      </c>
      <c r="CT175" s="175">
        <f t="shared" si="88"/>
        <v>0</v>
      </c>
      <c r="CU175" s="175">
        <f t="shared" si="88"/>
        <v>0</v>
      </c>
      <c r="CV175" s="175">
        <f t="shared" si="88"/>
        <v>0</v>
      </c>
      <c r="CW175" s="175">
        <f t="shared" si="88"/>
        <v>0</v>
      </c>
      <c r="CX175" s="175">
        <f t="shared" si="88"/>
        <v>6</v>
      </c>
      <c r="CY175" s="175">
        <f t="shared" si="88"/>
        <v>6</v>
      </c>
      <c r="CZ175" s="175">
        <f t="shared" si="88"/>
        <v>3</v>
      </c>
      <c r="DA175" s="175">
        <f t="shared" si="88"/>
        <v>0</v>
      </c>
      <c r="DB175" s="175">
        <f t="shared" si="88"/>
        <v>0</v>
      </c>
      <c r="DC175" s="175">
        <f t="shared" si="88"/>
        <v>0</v>
      </c>
      <c r="DD175" s="175">
        <f t="shared" si="88"/>
        <v>2</v>
      </c>
      <c r="DE175" s="175">
        <f t="shared" si="88"/>
        <v>0</v>
      </c>
      <c r="DF175" s="175">
        <f t="shared" si="88"/>
        <v>0</v>
      </c>
      <c r="DG175" s="175">
        <f t="shared" si="88"/>
        <v>0</v>
      </c>
      <c r="DH175" s="175">
        <f t="shared" si="88"/>
        <v>0</v>
      </c>
      <c r="DI175" s="175">
        <f t="shared" si="88"/>
        <v>3</v>
      </c>
      <c r="DJ175" s="175">
        <f t="shared" si="88"/>
        <v>0</v>
      </c>
      <c r="DK175" s="175">
        <f t="shared" ref="DK175:ED175" si="89">SUM(DK161:DK174)</f>
        <v>3</v>
      </c>
      <c r="DL175" s="14">
        <f t="shared" si="89"/>
        <v>5.5</v>
      </c>
      <c r="DM175" s="14">
        <f t="shared" si="89"/>
        <v>0</v>
      </c>
      <c r="DN175" s="14">
        <f t="shared" si="89"/>
        <v>0</v>
      </c>
      <c r="DO175" s="14">
        <f t="shared" si="89"/>
        <v>0</v>
      </c>
      <c r="DP175" s="14">
        <f t="shared" si="89"/>
        <v>0</v>
      </c>
      <c r="DQ175" s="14">
        <f t="shared" si="89"/>
        <v>0</v>
      </c>
      <c r="DR175" s="14">
        <f t="shared" si="89"/>
        <v>0</v>
      </c>
      <c r="DS175" s="14">
        <f t="shared" si="89"/>
        <v>5.5</v>
      </c>
      <c r="DT175" s="14">
        <f t="shared" si="89"/>
        <v>13.5</v>
      </c>
      <c r="DU175" s="14">
        <f t="shared" si="89"/>
        <v>0</v>
      </c>
      <c r="DV175" s="14">
        <f t="shared" si="89"/>
        <v>0</v>
      </c>
      <c r="DW175" s="14">
        <f t="shared" si="89"/>
        <v>0</v>
      </c>
      <c r="DX175" s="14">
        <f t="shared" si="89"/>
        <v>0</v>
      </c>
      <c r="DY175" s="14">
        <f t="shared" si="89"/>
        <v>0</v>
      </c>
      <c r="DZ175" s="14">
        <f t="shared" si="89"/>
        <v>0</v>
      </c>
      <c r="EA175" s="14">
        <f t="shared" si="89"/>
        <v>0</v>
      </c>
      <c r="EB175" s="14">
        <f t="shared" si="89"/>
        <v>0</v>
      </c>
      <c r="EC175" s="14">
        <f t="shared" si="89"/>
        <v>0</v>
      </c>
      <c r="ED175" s="14">
        <f t="shared" si="89"/>
        <v>0</v>
      </c>
      <c r="EE175" s="508"/>
      <c r="EF175" s="14">
        <f t="shared" ref="EF175:FE175" si="90">SUM(EF161:EF174)</f>
        <v>0</v>
      </c>
      <c r="EG175" s="14">
        <f t="shared" si="90"/>
        <v>0</v>
      </c>
      <c r="EH175" s="14">
        <f t="shared" si="90"/>
        <v>0</v>
      </c>
      <c r="EI175" s="14">
        <f t="shared" si="90"/>
        <v>0</v>
      </c>
      <c r="EJ175" s="14">
        <f t="shared" si="90"/>
        <v>0</v>
      </c>
      <c r="EK175" s="14">
        <f t="shared" si="90"/>
        <v>0</v>
      </c>
      <c r="EL175" s="14">
        <f t="shared" si="90"/>
        <v>0</v>
      </c>
      <c r="EM175" s="14">
        <f t="shared" si="90"/>
        <v>0</v>
      </c>
      <c r="EN175" s="14">
        <f t="shared" si="90"/>
        <v>0</v>
      </c>
      <c r="EO175" s="14">
        <f t="shared" si="90"/>
        <v>0</v>
      </c>
      <c r="EP175" s="14">
        <f t="shared" si="90"/>
        <v>0</v>
      </c>
      <c r="EQ175" s="14">
        <f t="shared" si="90"/>
        <v>0</v>
      </c>
      <c r="ER175" s="14">
        <f t="shared" si="90"/>
        <v>0</v>
      </c>
      <c r="ES175" s="14">
        <f t="shared" si="90"/>
        <v>0</v>
      </c>
      <c r="ET175" s="14">
        <f t="shared" si="90"/>
        <v>0</v>
      </c>
      <c r="EU175" s="14">
        <f t="shared" si="90"/>
        <v>0</v>
      </c>
      <c r="EV175" s="14">
        <f t="shared" si="90"/>
        <v>0</v>
      </c>
      <c r="EW175" s="14">
        <f t="shared" si="90"/>
        <v>0</v>
      </c>
      <c r="EX175" s="14">
        <f t="shared" si="90"/>
        <v>0</v>
      </c>
      <c r="EY175" s="14">
        <f t="shared" si="90"/>
        <v>0</v>
      </c>
      <c r="EZ175" s="14">
        <f t="shared" si="90"/>
        <v>0</v>
      </c>
      <c r="FA175" s="14">
        <f t="shared" si="90"/>
        <v>0</v>
      </c>
      <c r="FB175" s="14">
        <f t="shared" si="90"/>
        <v>0</v>
      </c>
      <c r="FC175" s="14">
        <f t="shared" si="90"/>
        <v>0</v>
      </c>
      <c r="FD175" s="14">
        <f t="shared" si="90"/>
        <v>0</v>
      </c>
      <c r="FE175" s="14">
        <f t="shared" si="90"/>
        <v>0</v>
      </c>
      <c r="FF175" s="14"/>
    </row>
    <row r="176" spans="1:162">
      <c r="A176" s="54"/>
      <c r="B176" s="55" t="s">
        <v>3061</v>
      </c>
      <c r="C176" s="11" t="s">
        <v>3897</v>
      </c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885"/>
      <c r="AH176" s="176"/>
      <c r="AI176" s="897"/>
      <c r="AJ176" s="907"/>
      <c r="AK176" s="921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503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3"/>
    </row>
    <row r="177" spans="1:162" s="56" customFormat="1">
      <c r="A177" s="54"/>
      <c r="B177" s="55"/>
      <c r="C177" s="491" t="s">
        <v>3724</v>
      </c>
      <c r="D177" s="62"/>
      <c r="E177" s="62">
        <f t="shared" ref="E177:E188" si="91">D177*3</f>
        <v>0</v>
      </c>
      <c r="F177" s="62"/>
      <c r="G177" s="62"/>
      <c r="H177" s="62"/>
      <c r="I177" s="62"/>
      <c r="J177" s="62"/>
      <c r="K177" s="62"/>
      <c r="L177" s="62">
        <f t="shared" ref="L177:L188" si="92">D177</f>
        <v>0</v>
      </c>
      <c r="M177" s="62"/>
      <c r="N177" s="62"/>
      <c r="O177" s="62"/>
      <c r="P177" s="62"/>
      <c r="Q177" s="62"/>
      <c r="R177" s="173" t="s">
        <v>3005</v>
      </c>
      <c r="S177" s="174"/>
      <c r="T177" s="174"/>
      <c r="U177" s="174"/>
      <c r="V177" s="174">
        <v>1</v>
      </c>
      <c r="W177" s="174"/>
      <c r="X177" s="174"/>
      <c r="Y177" s="174"/>
      <c r="Z177" s="174"/>
      <c r="AA177" s="174"/>
      <c r="AB177" s="174"/>
      <c r="AC177" s="174"/>
      <c r="AD177" s="174">
        <v>1</v>
      </c>
      <c r="AE177" s="174"/>
      <c r="AF177" s="174"/>
      <c r="AG177" s="883"/>
      <c r="AH177" s="174"/>
      <c r="AI177" s="492"/>
      <c r="AJ177" s="905"/>
      <c r="AK177" s="919"/>
      <c r="AL177" s="174"/>
      <c r="AM177" s="174"/>
      <c r="AN177" s="174"/>
      <c r="AO177" s="928"/>
      <c r="AP177" s="174"/>
      <c r="AQ177" s="174"/>
      <c r="AR177" s="174"/>
      <c r="AS177" s="174"/>
      <c r="AT177" s="174">
        <v>1</v>
      </c>
      <c r="AU177" s="174"/>
      <c r="AV177" s="174"/>
      <c r="AW177" s="174"/>
      <c r="AX177" s="174"/>
      <c r="AY177" s="174"/>
      <c r="AZ177" s="174"/>
      <c r="BA177" s="174">
        <v>1</v>
      </c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>
        <v>1</v>
      </c>
      <c r="BR177" s="174"/>
      <c r="BS177" s="174"/>
      <c r="BT177" s="174"/>
      <c r="BU177" s="174"/>
      <c r="BV177" s="174">
        <v>1</v>
      </c>
      <c r="BW177" s="174"/>
      <c r="BX177" s="174"/>
      <c r="BY177" s="174"/>
      <c r="BZ177" s="174"/>
      <c r="CA177" s="174"/>
      <c r="CB177" s="174"/>
      <c r="CC177" s="174"/>
      <c r="CD177" s="174"/>
      <c r="CE177" s="174">
        <v>3</v>
      </c>
      <c r="CF177" s="174">
        <v>3</v>
      </c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>
        <v>1</v>
      </c>
      <c r="CR177" s="174"/>
      <c r="CS177" s="174">
        <v>1</v>
      </c>
      <c r="CT177" s="174"/>
      <c r="CU177" s="174"/>
      <c r="CV177" s="174"/>
      <c r="CW177" s="174"/>
      <c r="CX177" s="174">
        <v>3</v>
      </c>
      <c r="CY177" s="174">
        <v>3</v>
      </c>
      <c r="CZ177" s="174">
        <v>3</v>
      </c>
      <c r="DA177" s="174"/>
      <c r="DB177" s="174"/>
      <c r="DC177" s="174"/>
      <c r="DD177" s="174">
        <v>2</v>
      </c>
      <c r="DE177" s="174"/>
      <c r="DF177" s="174"/>
      <c r="DG177" s="174"/>
      <c r="DH177" s="174"/>
      <c r="DI177" s="174"/>
      <c r="DJ177" s="174"/>
      <c r="DK177" s="174"/>
      <c r="DL177" s="62">
        <v>1.5</v>
      </c>
      <c r="DM177" s="62"/>
      <c r="DN177" s="62"/>
      <c r="DO177" s="62"/>
      <c r="DP177" s="62"/>
      <c r="DQ177" s="62"/>
      <c r="DR177" s="62"/>
      <c r="DS177" s="62">
        <v>1.5</v>
      </c>
      <c r="DT177" s="62">
        <v>3</v>
      </c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>
      <c r="A178" s="54"/>
      <c r="B178" s="689"/>
      <c r="C178" s="714" t="s">
        <v>3006</v>
      </c>
      <c r="D178" s="454">
        <v>25</v>
      </c>
      <c r="E178" s="62">
        <f t="shared" si="91"/>
        <v>75</v>
      </c>
      <c r="F178" s="62"/>
      <c r="G178" s="62"/>
      <c r="H178" s="62"/>
      <c r="I178" s="62"/>
      <c r="J178" s="62"/>
      <c r="K178" s="62"/>
      <c r="L178" s="62">
        <f t="shared" si="92"/>
        <v>25</v>
      </c>
      <c r="M178" s="454"/>
      <c r="N178" s="454"/>
      <c r="O178" s="454"/>
      <c r="P178" s="454"/>
      <c r="Q178" s="454"/>
      <c r="R178" s="715" t="s">
        <v>2989</v>
      </c>
      <c r="S178" s="716"/>
      <c r="T178" s="716"/>
      <c r="U178" s="716"/>
      <c r="V178" s="716">
        <v>2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886"/>
      <c r="AH178" s="716"/>
      <c r="AI178" s="898"/>
      <c r="AJ178" s="908"/>
      <c r="AK178" s="922">
        <v>1</v>
      </c>
      <c r="AL178" s="716"/>
      <c r="AM178" s="716"/>
      <c r="AN178" s="716"/>
      <c r="AO178" s="930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6"/>
      <c r="BL178" s="716"/>
      <c r="BM178" s="716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>
        <v>1</v>
      </c>
      <c r="BX178" s="716"/>
      <c r="BY178" s="716"/>
      <c r="BZ178" s="716"/>
      <c r="CA178" s="716"/>
      <c r="CB178" s="716">
        <v>1</v>
      </c>
      <c r="CC178" s="716"/>
      <c r="CD178" s="716"/>
      <c r="CE178" s="716"/>
      <c r="CF178" s="716"/>
      <c r="CG178" s="716"/>
      <c r="CH178" s="716">
        <v>6</v>
      </c>
      <c r="CI178" s="716"/>
      <c r="CJ178" s="716"/>
      <c r="CK178" s="716"/>
      <c r="CL178" s="716"/>
      <c r="CM178" s="716"/>
      <c r="CN178" s="716"/>
      <c r="CO178" s="716"/>
      <c r="CP178" s="716"/>
      <c r="CQ178" s="716"/>
      <c r="CR178" s="716"/>
      <c r="CS178" s="716">
        <v>2</v>
      </c>
      <c r="CT178" s="716"/>
      <c r="CU178" s="716"/>
      <c r="CV178" s="716"/>
      <c r="CW178" s="716"/>
      <c r="CX178" s="716"/>
      <c r="CY178" s="716"/>
      <c r="CZ178" s="716"/>
      <c r="DA178" s="716"/>
      <c r="DB178" s="716"/>
      <c r="DC178" s="716"/>
      <c r="DD178" s="716"/>
      <c r="DE178" s="716"/>
      <c r="DF178" s="716"/>
      <c r="DG178" s="716"/>
      <c r="DH178" s="716"/>
      <c r="DI178" s="716">
        <v>3</v>
      </c>
      <c r="DJ178" s="716"/>
      <c r="DK178" s="716"/>
      <c r="DL178" s="454">
        <v>3</v>
      </c>
      <c r="DM178" s="454"/>
      <c r="DN178" s="454"/>
      <c r="DO178" s="454"/>
      <c r="DP178" s="454"/>
      <c r="DQ178" s="454"/>
      <c r="DR178" s="454"/>
      <c r="DS178" s="454">
        <v>3</v>
      </c>
      <c r="DT178" s="454">
        <v>6</v>
      </c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</row>
    <row r="179" spans="1:162" s="56" customFormat="1">
      <c r="A179" s="54"/>
      <c r="B179" s="689"/>
      <c r="C179" s="714" t="s">
        <v>2991</v>
      </c>
      <c r="D179" s="454">
        <v>30</v>
      </c>
      <c r="E179" s="62">
        <f t="shared" si="91"/>
        <v>90</v>
      </c>
      <c r="F179" s="62"/>
      <c r="G179" s="62"/>
      <c r="H179" s="62"/>
      <c r="I179" s="62"/>
      <c r="J179" s="62"/>
      <c r="K179" s="62"/>
      <c r="L179" s="62">
        <f t="shared" si="92"/>
        <v>30</v>
      </c>
      <c r="M179" s="454"/>
      <c r="N179" s="454"/>
      <c r="O179" s="454"/>
      <c r="P179" s="454"/>
      <c r="Q179" s="454"/>
      <c r="R179" s="715" t="s">
        <v>1903</v>
      </c>
      <c r="S179" s="716"/>
      <c r="T179" s="716"/>
      <c r="U179" s="716"/>
      <c r="V179" s="716">
        <v>2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886"/>
      <c r="AH179" s="716"/>
      <c r="AI179" s="898"/>
      <c r="AJ179" s="908"/>
      <c r="AK179" s="922">
        <v>1</v>
      </c>
      <c r="AL179" s="716"/>
      <c r="AM179" s="716"/>
      <c r="AN179" s="716"/>
      <c r="AO179" s="930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>
        <v>1</v>
      </c>
      <c r="BG179" s="716"/>
      <c r="BH179" s="716"/>
      <c r="BI179" s="716"/>
      <c r="BJ179" s="716"/>
      <c r="BK179" s="716"/>
      <c r="BL179" s="716"/>
      <c r="BM179" s="716"/>
      <c r="BN179" s="716"/>
      <c r="BO179" s="716"/>
      <c r="BP179" s="716"/>
      <c r="BQ179" s="716"/>
      <c r="BR179" s="716">
        <v>1</v>
      </c>
      <c r="BS179" s="716"/>
      <c r="BT179" s="716"/>
      <c r="BU179" s="716"/>
      <c r="BV179" s="716"/>
      <c r="BW179" s="716"/>
      <c r="BX179" s="716"/>
      <c r="BY179" s="716"/>
      <c r="BZ179" s="716"/>
      <c r="CA179" s="716"/>
      <c r="CB179" s="716"/>
      <c r="CC179" s="716"/>
      <c r="CD179" s="716"/>
      <c r="CE179" s="716">
        <v>6</v>
      </c>
      <c r="CF179" s="716"/>
      <c r="CG179" s="716">
        <v>6</v>
      </c>
      <c r="CH179" s="716"/>
      <c r="CI179" s="716"/>
      <c r="CJ179" s="716"/>
      <c r="CK179" s="716"/>
      <c r="CL179" s="716"/>
      <c r="CM179" s="716"/>
      <c r="CN179" s="716"/>
      <c r="CO179" s="716"/>
      <c r="CP179" s="716"/>
      <c r="CQ179" s="716"/>
      <c r="CR179" s="716">
        <v>1</v>
      </c>
      <c r="CS179" s="716"/>
      <c r="CT179" s="716"/>
      <c r="CU179" s="716"/>
      <c r="CV179" s="716"/>
      <c r="CW179" s="716"/>
      <c r="CX179" s="716"/>
      <c r="CY179" s="716"/>
      <c r="CZ179" s="716"/>
      <c r="DA179" s="716"/>
      <c r="DB179" s="716"/>
      <c r="DC179" s="716"/>
      <c r="DD179" s="716"/>
      <c r="DE179" s="716"/>
      <c r="DF179" s="716"/>
      <c r="DG179" s="716"/>
      <c r="DH179" s="716"/>
      <c r="DI179" s="716"/>
      <c r="DJ179" s="716"/>
      <c r="DK179" s="716"/>
      <c r="DL179" s="454"/>
      <c r="DM179" s="454"/>
      <c r="DN179" s="454"/>
      <c r="DO179" s="454"/>
      <c r="DP179" s="454"/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/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</row>
    <row r="180" spans="1:162" s="56" customFormat="1">
      <c r="A180" s="54"/>
      <c r="B180" s="689"/>
      <c r="C180" s="714" t="s">
        <v>2992</v>
      </c>
      <c r="D180" s="454">
        <v>35</v>
      </c>
      <c r="E180" s="62">
        <f t="shared" si="91"/>
        <v>105</v>
      </c>
      <c r="F180" s="62"/>
      <c r="G180" s="62"/>
      <c r="H180" s="62"/>
      <c r="I180" s="62"/>
      <c r="J180" s="62"/>
      <c r="K180" s="62"/>
      <c r="L180" s="62">
        <f t="shared" si="92"/>
        <v>35</v>
      </c>
      <c r="M180" s="454"/>
      <c r="N180" s="454"/>
      <c r="O180" s="454"/>
      <c r="P180" s="454"/>
      <c r="Q180" s="454"/>
      <c r="R180" s="715" t="s">
        <v>1903</v>
      </c>
      <c r="S180" s="716"/>
      <c r="T180" s="716"/>
      <c r="U180" s="716"/>
      <c r="V180" s="716">
        <v>2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886"/>
      <c r="AH180" s="716"/>
      <c r="AI180" s="898"/>
      <c r="AJ180" s="908"/>
      <c r="AK180" s="922">
        <v>1</v>
      </c>
      <c r="AL180" s="716"/>
      <c r="AM180" s="716"/>
      <c r="AN180" s="716"/>
      <c r="AO180" s="930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6"/>
      <c r="BL180" s="716"/>
      <c r="BM180" s="716"/>
      <c r="BN180" s="716"/>
      <c r="BO180" s="716"/>
      <c r="BP180" s="716"/>
      <c r="BQ180" s="716"/>
      <c r="BR180" s="716">
        <v>1</v>
      </c>
      <c r="BS180" s="716"/>
      <c r="BT180" s="716"/>
      <c r="BU180" s="716"/>
      <c r="BV180" s="716"/>
      <c r="BW180" s="716"/>
      <c r="BX180" s="716"/>
      <c r="BY180" s="716"/>
      <c r="BZ180" s="716"/>
      <c r="CA180" s="716"/>
      <c r="CB180" s="716"/>
      <c r="CC180" s="716"/>
      <c r="CD180" s="716"/>
      <c r="CE180" s="716">
        <v>6</v>
      </c>
      <c r="CF180" s="716"/>
      <c r="CG180" s="716">
        <v>6</v>
      </c>
      <c r="CH180" s="716"/>
      <c r="CI180" s="716"/>
      <c r="CJ180" s="716"/>
      <c r="CK180" s="716"/>
      <c r="CL180" s="716"/>
      <c r="CM180" s="716"/>
      <c r="CN180" s="716"/>
      <c r="CO180" s="716"/>
      <c r="CP180" s="716"/>
      <c r="CQ180" s="716"/>
      <c r="CR180" s="716">
        <v>1</v>
      </c>
      <c r="CS180" s="716"/>
      <c r="CT180" s="716"/>
      <c r="CU180" s="716"/>
      <c r="CV180" s="716"/>
      <c r="CW180" s="716"/>
      <c r="CX180" s="716"/>
      <c r="CY180" s="716"/>
      <c r="CZ180" s="716"/>
      <c r="DA180" s="716"/>
      <c r="DB180" s="716"/>
      <c r="DC180" s="716"/>
      <c r="DD180" s="716"/>
      <c r="DE180" s="716"/>
      <c r="DF180" s="716"/>
      <c r="DG180" s="716"/>
      <c r="DH180" s="716"/>
      <c r="DI180" s="716"/>
      <c r="DJ180" s="716"/>
      <c r="DK180" s="716"/>
      <c r="DL180" s="454"/>
      <c r="DM180" s="454"/>
      <c r="DN180" s="454"/>
      <c r="DO180" s="454"/>
      <c r="DP180" s="454"/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/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</row>
    <row r="181" spans="1:162" s="56" customFormat="1">
      <c r="A181" s="54"/>
      <c r="B181" s="689"/>
      <c r="C181" s="714" t="s">
        <v>2993</v>
      </c>
      <c r="D181" s="454">
        <v>37</v>
      </c>
      <c r="E181" s="62">
        <f t="shared" si="91"/>
        <v>111</v>
      </c>
      <c r="F181" s="62"/>
      <c r="G181" s="62"/>
      <c r="H181" s="62"/>
      <c r="I181" s="62"/>
      <c r="J181" s="62"/>
      <c r="K181" s="62"/>
      <c r="L181" s="62">
        <f t="shared" si="92"/>
        <v>37</v>
      </c>
      <c r="M181" s="454"/>
      <c r="N181" s="454"/>
      <c r="O181" s="454"/>
      <c r="P181" s="454"/>
      <c r="Q181" s="454"/>
      <c r="R181" s="715" t="s">
        <v>1631</v>
      </c>
      <c r="S181" s="716"/>
      <c r="T181" s="716"/>
      <c r="U181" s="716"/>
      <c r="V181" s="716">
        <v>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>
        <v>1</v>
      </c>
      <c r="AG181" s="886"/>
      <c r="AH181" s="716"/>
      <c r="AI181" s="898"/>
      <c r="AJ181" s="908"/>
      <c r="AK181" s="922"/>
      <c r="AL181" s="716"/>
      <c r="AM181" s="716"/>
      <c r="AN181" s="716"/>
      <c r="AO181" s="930"/>
      <c r="AP181" s="716"/>
      <c r="AQ181" s="716"/>
      <c r="AR181" s="716"/>
      <c r="AS181" s="716"/>
      <c r="AT181" s="716"/>
      <c r="AU181" s="716"/>
      <c r="AV181" s="716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1</v>
      </c>
      <c r="BJ181" s="716"/>
      <c r="BK181" s="716"/>
      <c r="BL181" s="716"/>
      <c r="BM181" s="716"/>
      <c r="BN181" s="716"/>
      <c r="BO181" s="716"/>
      <c r="BP181" s="716"/>
      <c r="BQ181" s="716">
        <v>1</v>
      </c>
      <c r="BR181" s="716"/>
      <c r="BS181" s="716"/>
      <c r="BT181" s="716"/>
      <c r="BU181" s="716"/>
      <c r="BV181" s="716"/>
      <c r="BW181" s="716"/>
      <c r="BX181" s="716"/>
      <c r="BY181" s="716"/>
      <c r="BZ181" s="716"/>
      <c r="CA181" s="716">
        <v>1</v>
      </c>
      <c r="CB181" s="716"/>
      <c r="CC181" s="716"/>
      <c r="CD181" s="716"/>
      <c r="CE181" s="716">
        <v>3</v>
      </c>
      <c r="CF181" s="716">
        <v>3</v>
      </c>
      <c r="CG181" s="716"/>
      <c r="CH181" s="716"/>
      <c r="CI181" s="716"/>
      <c r="CJ181" s="716"/>
      <c r="CK181" s="716"/>
      <c r="CL181" s="716"/>
      <c r="CM181" s="716"/>
      <c r="CN181" s="716"/>
      <c r="CO181" s="716"/>
      <c r="CP181" s="716"/>
      <c r="CQ181" s="716">
        <v>1</v>
      </c>
      <c r="CR181" s="716"/>
      <c r="CS181" s="716"/>
      <c r="CT181" s="716"/>
      <c r="CU181" s="716"/>
      <c r="CV181" s="716"/>
      <c r="CW181" s="716"/>
      <c r="CX181" s="716">
        <v>3</v>
      </c>
      <c r="CY181" s="716">
        <v>3</v>
      </c>
      <c r="CZ181" s="716">
        <v>3</v>
      </c>
      <c r="DA181" s="716"/>
      <c r="DB181" s="716"/>
      <c r="DC181" s="716"/>
      <c r="DD181" s="716"/>
      <c r="DE181" s="716"/>
      <c r="DF181" s="716"/>
      <c r="DG181" s="716"/>
      <c r="DH181" s="716"/>
      <c r="DI181" s="716"/>
      <c r="DJ181" s="716"/>
      <c r="DK181" s="716">
        <v>3</v>
      </c>
      <c r="DL181" s="454"/>
      <c r="DM181" s="454"/>
      <c r="DN181" s="454"/>
      <c r="DO181" s="454"/>
      <c r="DP181" s="454"/>
      <c r="DQ181" s="454"/>
      <c r="DR181" s="454"/>
      <c r="DS181" s="454"/>
      <c r="DT181" s="454">
        <v>4.5</v>
      </c>
      <c r="DU181" s="454"/>
      <c r="DV181" s="454"/>
      <c r="DW181" s="454"/>
      <c r="DX181" s="454"/>
      <c r="DY181" s="454"/>
      <c r="DZ181" s="454"/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</row>
    <row r="182" spans="1:162" s="56" customFormat="1">
      <c r="A182" s="54"/>
      <c r="B182" s="689"/>
      <c r="C182" s="714" t="s">
        <v>2994</v>
      </c>
      <c r="D182" s="454">
        <v>37</v>
      </c>
      <c r="E182" s="62">
        <f t="shared" si="91"/>
        <v>111</v>
      </c>
      <c r="F182" s="62"/>
      <c r="G182" s="62"/>
      <c r="H182" s="62"/>
      <c r="I182" s="62"/>
      <c r="J182" s="62"/>
      <c r="K182" s="62"/>
      <c r="L182" s="62">
        <f t="shared" si="92"/>
        <v>37</v>
      </c>
      <c r="M182" s="454"/>
      <c r="N182" s="454"/>
      <c r="O182" s="454"/>
      <c r="P182" s="454"/>
      <c r="Q182" s="454"/>
      <c r="R182" s="715" t="s">
        <v>1631</v>
      </c>
      <c r="S182" s="716"/>
      <c r="T182" s="716"/>
      <c r="U182" s="716"/>
      <c r="V182" s="716">
        <v>1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>
        <v>1</v>
      </c>
      <c r="AG182" s="886"/>
      <c r="AH182" s="716"/>
      <c r="AI182" s="898"/>
      <c r="AJ182" s="908"/>
      <c r="AK182" s="922"/>
      <c r="AL182" s="716"/>
      <c r="AM182" s="716"/>
      <c r="AN182" s="716"/>
      <c r="AO182" s="930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>
        <v>1</v>
      </c>
      <c r="BR182" s="716"/>
      <c r="BS182" s="716"/>
      <c r="BT182" s="716"/>
      <c r="BU182" s="716"/>
      <c r="BV182" s="716"/>
      <c r="BW182" s="716"/>
      <c r="BX182" s="716"/>
      <c r="BY182" s="716"/>
      <c r="BZ182" s="716"/>
      <c r="CA182" s="716"/>
      <c r="CB182" s="716"/>
      <c r="CC182" s="716"/>
      <c r="CD182" s="716"/>
      <c r="CE182" s="716">
        <v>3</v>
      </c>
      <c r="CF182" s="716">
        <v>3</v>
      </c>
      <c r="CG182" s="716"/>
      <c r="CH182" s="716"/>
      <c r="CI182" s="716"/>
      <c r="CJ182" s="716"/>
      <c r="CK182" s="716"/>
      <c r="CL182" s="716"/>
      <c r="CM182" s="716"/>
      <c r="CN182" s="716"/>
      <c r="CO182" s="716"/>
      <c r="CP182" s="716"/>
      <c r="CQ182" s="716">
        <v>1</v>
      </c>
      <c r="CR182" s="716"/>
      <c r="CS182" s="716"/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/>
      <c r="DJ182" s="716"/>
      <c r="DK182" s="716"/>
      <c r="DL182" s="454"/>
      <c r="DM182" s="454"/>
      <c r="DN182" s="454"/>
      <c r="DO182" s="454"/>
      <c r="DP182" s="454"/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>
      <c r="A183" s="54"/>
      <c r="B183" s="689"/>
      <c r="C183" s="714" t="s">
        <v>2995</v>
      </c>
      <c r="D183" s="454">
        <v>48</v>
      </c>
      <c r="E183" s="62">
        <f t="shared" si="91"/>
        <v>144</v>
      </c>
      <c r="F183" s="62"/>
      <c r="G183" s="62"/>
      <c r="H183" s="62"/>
      <c r="I183" s="62"/>
      <c r="J183" s="62"/>
      <c r="K183" s="62"/>
      <c r="L183" s="62">
        <f t="shared" si="92"/>
        <v>48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886"/>
      <c r="AH183" s="716"/>
      <c r="AI183" s="898"/>
      <c r="AJ183" s="908"/>
      <c r="AK183" s="922">
        <v>1</v>
      </c>
      <c r="AL183" s="716"/>
      <c r="AM183" s="716"/>
      <c r="AN183" s="716"/>
      <c r="AO183" s="930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>
        <v>1</v>
      </c>
      <c r="DM183" s="454"/>
      <c r="DN183" s="454"/>
      <c r="DO183" s="454"/>
      <c r="DP183" s="454"/>
      <c r="DQ183" s="454"/>
      <c r="DR183" s="454"/>
      <c r="DS183" s="454">
        <v>1</v>
      </c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>
      <c r="A184" s="54"/>
      <c r="B184" s="689"/>
      <c r="C184" s="714" t="s">
        <v>2996</v>
      </c>
      <c r="D184" s="454">
        <v>40</v>
      </c>
      <c r="E184" s="62">
        <f t="shared" si="91"/>
        <v>120</v>
      </c>
      <c r="F184" s="62"/>
      <c r="G184" s="62"/>
      <c r="H184" s="62"/>
      <c r="I184" s="62"/>
      <c r="J184" s="62"/>
      <c r="K184" s="62"/>
      <c r="L184" s="62">
        <f t="shared" si="92"/>
        <v>40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886"/>
      <c r="AH184" s="716"/>
      <c r="AI184" s="898"/>
      <c r="AJ184" s="908"/>
      <c r="AK184" s="922">
        <v>1</v>
      </c>
      <c r="AL184" s="716"/>
      <c r="AM184" s="716"/>
      <c r="AN184" s="716"/>
      <c r="AO184" s="930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>
        <v>1</v>
      </c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>
      <c r="A185" s="54"/>
      <c r="B185" s="689"/>
      <c r="C185" s="714" t="s">
        <v>2997</v>
      </c>
      <c r="D185" s="454">
        <v>33</v>
      </c>
      <c r="E185" s="62">
        <f t="shared" si="91"/>
        <v>99</v>
      </c>
      <c r="F185" s="62"/>
      <c r="G185" s="62"/>
      <c r="H185" s="62"/>
      <c r="I185" s="62"/>
      <c r="J185" s="62"/>
      <c r="K185" s="62"/>
      <c r="L185" s="62">
        <f t="shared" si="92"/>
        <v>33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886"/>
      <c r="AH185" s="716"/>
      <c r="AI185" s="898"/>
      <c r="AJ185" s="908"/>
      <c r="AK185" s="922"/>
      <c r="AL185" s="716"/>
      <c r="AM185" s="716"/>
      <c r="AN185" s="716"/>
      <c r="AO185" s="930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/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/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/>
      <c r="CY185" s="716"/>
      <c r="CZ185" s="716"/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/>
      <c r="DL185" s="454"/>
      <c r="DM185" s="454"/>
      <c r="DN185" s="454"/>
      <c r="DO185" s="454"/>
      <c r="DP185" s="454"/>
      <c r="DQ185" s="454"/>
      <c r="DR185" s="454"/>
      <c r="DS185" s="454"/>
      <c r="DT185" s="454"/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>
      <c r="A186" s="54"/>
      <c r="B186" s="689"/>
      <c r="C186" s="714" t="s">
        <v>2998</v>
      </c>
      <c r="D186" s="454">
        <v>34</v>
      </c>
      <c r="E186" s="62">
        <f t="shared" si="91"/>
        <v>102</v>
      </c>
      <c r="F186" s="62"/>
      <c r="G186" s="62"/>
      <c r="H186" s="62"/>
      <c r="I186" s="62"/>
      <c r="J186" s="62"/>
      <c r="K186" s="62"/>
      <c r="L186" s="62">
        <f t="shared" si="92"/>
        <v>34</v>
      </c>
      <c r="M186" s="454"/>
      <c r="N186" s="454"/>
      <c r="O186" s="454"/>
      <c r="P186" s="454"/>
      <c r="Q186" s="454"/>
      <c r="R186" s="715" t="s">
        <v>1903</v>
      </c>
      <c r="S186" s="716"/>
      <c r="T186" s="716"/>
      <c r="U186" s="716"/>
      <c r="V186" s="716">
        <v>2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/>
      <c r="AG186" s="886"/>
      <c r="AH186" s="716"/>
      <c r="AI186" s="898"/>
      <c r="AJ186" s="908"/>
      <c r="AK186" s="922">
        <v>1</v>
      </c>
      <c r="AL186" s="716"/>
      <c r="AM186" s="716"/>
      <c r="AN186" s="716"/>
      <c r="AO186" s="930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/>
      <c r="BR186" s="716">
        <v>1</v>
      </c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6</v>
      </c>
      <c r="CF186" s="716"/>
      <c r="CG186" s="716">
        <v>6</v>
      </c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/>
      <c r="CR186" s="716">
        <v>1</v>
      </c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>
      <c r="A187" s="54"/>
      <c r="B187" s="689"/>
      <c r="C187" s="714" t="s">
        <v>2999</v>
      </c>
      <c r="D187" s="454">
        <v>35</v>
      </c>
      <c r="E187" s="62">
        <f t="shared" si="91"/>
        <v>105</v>
      </c>
      <c r="F187" s="62"/>
      <c r="G187" s="62"/>
      <c r="H187" s="62"/>
      <c r="I187" s="62"/>
      <c r="J187" s="62"/>
      <c r="K187" s="62"/>
      <c r="L187" s="62">
        <f t="shared" si="92"/>
        <v>35</v>
      </c>
      <c r="M187" s="454"/>
      <c r="N187" s="454"/>
      <c r="O187" s="454"/>
      <c r="P187" s="454"/>
      <c r="Q187" s="454"/>
      <c r="R187" s="715" t="s">
        <v>2990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886"/>
      <c r="AH187" s="716"/>
      <c r="AI187" s="898"/>
      <c r="AJ187" s="908"/>
      <c r="AK187" s="922">
        <v>1</v>
      </c>
      <c r="AL187" s="716"/>
      <c r="AM187" s="716"/>
      <c r="AN187" s="716"/>
      <c r="AO187" s="930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>
        <v>1</v>
      </c>
      <c r="BX187" s="716"/>
      <c r="BY187" s="716"/>
      <c r="BZ187" s="716"/>
      <c r="CA187" s="716"/>
      <c r="CB187" s="716"/>
      <c r="CC187" s="716"/>
      <c r="CD187" s="716"/>
      <c r="CE187" s="716"/>
      <c r="CF187" s="716"/>
      <c r="CG187" s="716"/>
      <c r="CH187" s="716">
        <v>3</v>
      </c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/>
      <c r="CS187" s="716">
        <v>1</v>
      </c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/>
      <c r="DM187" s="454"/>
      <c r="DN187" s="454"/>
      <c r="DO187" s="454"/>
      <c r="DP187" s="454"/>
      <c r="DQ187" s="454"/>
      <c r="DR187" s="454"/>
      <c r="DS187" s="454"/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>
      <c r="A188" s="54"/>
      <c r="B188" s="55"/>
      <c r="C188" s="491"/>
      <c r="D188" s="62"/>
      <c r="E188" s="62">
        <f t="shared" si="91"/>
        <v>0</v>
      </c>
      <c r="F188" s="62"/>
      <c r="G188" s="62"/>
      <c r="H188" s="62"/>
      <c r="I188" s="62"/>
      <c r="J188" s="62"/>
      <c r="K188" s="62"/>
      <c r="L188" s="62">
        <f t="shared" si="92"/>
        <v>0</v>
      </c>
      <c r="M188" s="62"/>
      <c r="N188" s="62"/>
      <c r="O188" s="62"/>
      <c r="P188" s="62"/>
      <c r="Q188" s="62"/>
      <c r="R188" s="173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883"/>
      <c r="AH188" s="174"/>
      <c r="AI188" s="492"/>
      <c r="AJ188" s="905"/>
      <c r="AK188" s="919"/>
      <c r="AL188" s="174"/>
      <c r="AM188" s="174"/>
      <c r="AN188" s="174"/>
      <c r="AO188" s="928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454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</row>
    <row r="189" spans="1:162">
      <c r="A189" s="487">
        <f>MATCH(C189,$C$5:$C$361,0)</f>
        <v>185</v>
      </c>
      <c r="C189" s="14" t="s">
        <v>3021</v>
      </c>
      <c r="D189" s="14">
        <f t="shared" ref="D189:Q189" si="93">SUM(D177:D188)</f>
        <v>354</v>
      </c>
      <c r="E189" s="14">
        <f t="shared" si="93"/>
        <v>1062</v>
      </c>
      <c r="F189" s="14">
        <f t="shared" si="93"/>
        <v>0</v>
      </c>
      <c r="G189" s="14">
        <f t="shared" si="93"/>
        <v>0</v>
      </c>
      <c r="H189" s="14">
        <f t="shared" si="93"/>
        <v>0</v>
      </c>
      <c r="I189" s="14">
        <f t="shared" si="93"/>
        <v>0</v>
      </c>
      <c r="J189" s="14">
        <f t="shared" si="93"/>
        <v>0</v>
      </c>
      <c r="K189" s="14">
        <f t="shared" si="93"/>
        <v>0</v>
      </c>
      <c r="L189" s="14">
        <f t="shared" si="93"/>
        <v>354</v>
      </c>
      <c r="M189" s="14">
        <f t="shared" si="93"/>
        <v>0</v>
      </c>
      <c r="N189" s="14">
        <f t="shared" si="93"/>
        <v>0</v>
      </c>
      <c r="O189" s="14">
        <f t="shared" si="93"/>
        <v>0</v>
      </c>
      <c r="P189" s="14">
        <f t="shared" si="93"/>
        <v>0</v>
      </c>
      <c r="Q189" s="14">
        <f t="shared" si="93"/>
        <v>0</v>
      </c>
      <c r="R189" s="14"/>
      <c r="S189" s="175">
        <f t="shared" ref="S189:AX189" si="94">SUM(S177:S188)</f>
        <v>0</v>
      </c>
      <c r="T189" s="175">
        <f t="shared" si="94"/>
        <v>0</v>
      </c>
      <c r="U189" s="175">
        <f t="shared" si="94"/>
        <v>0</v>
      </c>
      <c r="V189" s="175">
        <f t="shared" si="94"/>
        <v>18</v>
      </c>
      <c r="W189" s="175">
        <f t="shared" si="94"/>
        <v>0</v>
      </c>
      <c r="X189" s="175">
        <f t="shared" si="94"/>
        <v>0</v>
      </c>
      <c r="Y189" s="175">
        <f t="shared" si="94"/>
        <v>0</v>
      </c>
      <c r="Z189" s="175">
        <f t="shared" si="94"/>
        <v>0</v>
      </c>
      <c r="AA189" s="175">
        <f t="shared" si="94"/>
        <v>0</v>
      </c>
      <c r="AB189" s="175">
        <f t="shared" si="94"/>
        <v>0</v>
      </c>
      <c r="AC189" s="175">
        <f t="shared" si="94"/>
        <v>0</v>
      </c>
      <c r="AD189" s="175">
        <f t="shared" si="94"/>
        <v>1</v>
      </c>
      <c r="AE189" s="175">
        <f t="shared" si="94"/>
        <v>0</v>
      </c>
      <c r="AF189" s="175">
        <f t="shared" si="94"/>
        <v>3</v>
      </c>
      <c r="AG189" s="884">
        <f t="shared" si="94"/>
        <v>0</v>
      </c>
      <c r="AH189" s="175">
        <f t="shared" si="94"/>
        <v>0</v>
      </c>
      <c r="AI189" s="178">
        <f t="shared" si="94"/>
        <v>0</v>
      </c>
      <c r="AJ189" s="906">
        <f t="shared" si="94"/>
        <v>0</v>
      </c>
      <c r="AK189" s="920">
        <f t="shared" si="94"/>
        <v>7</v>
      </c>
      <c r="AL189" s="175">
        <f t="shared" si="94"/>
        <v>0</v>
      </c>
      <c r="AM189" s="175">
        <f t="shared" si="94"/>
        <v>0</v>
      </c>
      <c r="AN189" s="175">
        <f t="shared" si="94"/>
        <v>0</v>
      </c>
      <c r="AO189" s="929">
        <f t="shared" si="94"/>
        <v>0</v>
      </c>
      <c r="AP189" s="175">
        <f t="shared" si="94"/>
        <v>0</v>
      </c>
      <c r="AQ189" s="175">
        <f t="shared" si="94"/>
        <v>0</v>
      </c>
      <c r="AR189" s="175">
        <f t="shared" si="94"/>
        <v>0</v>
      </c>
      <c r="AS189" s="175">
        <f t="shared" si="94"/>
        <v>0</v>
      </c>
      <c r="AT189" s="175">
        <f t="shared" si="94"/>
        <v>1</v>
      </c>
      <c r="AU189" s="175">
        <f t="shared" si="94"/>
        <v>0</v>
      </c>
      <c r="AV189" s="175">
        <f t="shared" si="94"/>
        <v>0</v>
      </c>
      <c r="AW189" s="175">
        <f t="shared" si="94"/>
        <v>0</v>
      </c>
      <c r="AX189" s="175">
        <f t="shared" si="94"/>
        <v>0</v>
      </c>
      <c r="AY189" s="175">
        <f t="shared" ref="AY189:CD189" si="95">SUM(AY177:AY188)</f>
        <v>0</v>
      </c>
      <c r="AZ189" s="175">
        <f t="shared" si="95"/>
        <v>0</v>
      </c>
      <c r="BA189" s="175">
        <f t="shared" si="95"/>
        <v>1</v>
      </c>
      <c r="BB189" s="175">
        <f t="shared" si="95"/>
        <v>0</v>
      </c>
      <c r="BC189" s="175">
        <f t="shared" si="95"/>
        <v>0</v>
      </c>
      <c r="BD189" s="175">
        <f t="shared" si="95"/>
        <v>0</v>
      </c>
      <c r="BE189" s="175">
        <f t="shared" si="95"/>
        <v>0</v>
      </c>
      <c r="BF189" s="175">
        <f t="shared" si="95"/>
        <v>2</v>
      </c>
      <c r="BG189" s="175">
        <f t="shared" si="95"/>
        <v>0</v>
      </c>
      <c r="BH189" s="175">
        <f t="shared" si="95"/>
        <v>0</v>
      </c>
      <c r="BI189" s="175">
        <f t="shared" si="95"/>
        <v>1</v>
      </c>
      <c r="BJ189" s="175">
        <f t="shared" si="95"/>
        <v>0</v>
      </c>
      <c r="BK189" s="175">
        <f t="shared" si="95"/>
        <v>0</v>
      </c>
      <c r="BL189" s="175">
        <f t="shared" si="95"/>
        <v>0</v>
      </c>
      <c r="BM189" s="175">
        <f t="shared" si="95"/>
        <v>0</v>
      </c>
      <c r="BN189" s="175">
        <f t="shared" si="95"/>
        <v>0</v>
      </c>
      <c r="BO189" s="175">
        <f t="shared" si="95"/>
        <v>0</v>
      </c>
      <c r="BP189" s="175">
        <f t="shared" si="95"/>
        <v>0</v>
      </c>
      <c r="BQ189" s="175">
        <f t="shared" si="95"/>
        <v>4</v>
      </c>
      <c r="BR189" s="175">
        <f t="shared" si="95"/>
        <v>5</v>
      </c>
      <c r="BS189" s="175">
        <f t="shared" si="95"/>
        <v>0</v>
      </c>
      <c r="BT189" s="175">
        <f t="shared" si="95"/>
        <v>0</v>
      </c>
      <c r="BU189" s="175">
        <f t="shared" si="95"/>
        <v>0</v>
      </c>
      <c r="BV189" s="175">
        <f t="shared" si="95"/>
        <v>1</v>
      </c>
      <c r="BW189" s="175">
        <f t="shared" si="95"/>
        <v>2</v>
      </c>
      <c r="BX189" s="175">
        <f t="shared" si="95"/>
        <v>0</v>
      </c>
      <c r="BY189" s="175">
        <f t="shared" si="95"/>
        <v>0</v>
      </c>
      <c r="BZ189" s="175">
        <f t="shared" si="95"/>
        <v>0</v>
      </c>
      <c r="CA189" s="175">
        <f t="shared" si="95"/>
        <v>1</v>
      </c>
      <c r="CB189" s="175">
        <f t="shared" si="95"/>
        <v>1</v>
      </c>
      <c r="CC189" s="175">
        <f t="shared" si="95"/>
        <v>0</v>
      </c>
      <c r="CD189" s="175">
        <f t="shared" si="95"/>
        <v>0</v>
      </c>
      <c r="CE189" s="175">
        <f t="shared" ref="CE189:DJ189" si="96">SUM(CE177:CE188)</f>
        <v>42</v>
      </c>
      <c r="CF189" s="175">
        <f t="shared" si="96"/>
        <v>12</v>
      </c>
      <c r="CG189" s="175">
        <f t="shared" si="96"/>
        <v>30</v>
      </c>
      <c r="CH189" s="175">
        <f t="shared" si="96"/>
        <v>12</v>
      </c>
      <c r="CI189" s="175">
        <f t="shared" si="96"/>
        <v>0</v>
      </c>
      <c r="CJ189" s="175">
        <f t="shared" si="96"/>
        <v>0</v>
      </c>
      <c r="CK189" s="175">
        <f t="shared" si="96"/>
        <v>0</v>
      </c>
      <c r="CL189" s="175">
        <f t="shared" si="96"/>
        <v>0</v>
      </c>
      <c r="CM189" s="175">
        <f t="shared" si="96"/>
        <v>0</v>
      </c>
      <c r="CN189" s="175">
        <f t="shared" si="96"/>
        <v>0</v>
      </c>
      <c r="CO189" s="175">
        <f t="shared" si="96"/>
        <v>0</v>
      </c>
      <c r="CP189" s="175">
        <f t="shared" si="96"/>
        <v>0</v>
      </c>
      <c r="CQ189" s="175">
        <f t="shared" si="96"/>
        <v>4</v>
      </c>
      <c r="CR189" s="175">
        <f t="shared" si="96"/>
        <v>5</v>
      </c>
      <c r="CS189" s="175">
        <f t="shared" si="96"/>
        <v>4</v>
      </c>
      <c r="CT189" s="175">
        <f t="shared" si="96"/>
        <v>0</v>
      </c>
      <c r="CU189" s="175">
        <f t="shared" si="96"/>
        <v>0</v>
      </c>
      <c r="CV189" s="175">
        <f t="shared" si="96"/>
        <v>0</v>
      </c>
      <c r="CW189" s="175">
        <f t="shared" si="96"/>
        <v>0</v>
      </c>
      <c r="CX189" s="175">
        <f t="shared" si="96"/>
        <v>6</v>
      </c>
      <c r="CY189" s="175">
        <f t="shared" si="96"/>
        <v>6</v>
      </c>
      <c r="CZ189" s="175">
        <f t="shared" si="96"/>
        <v>6</v>
      </c>
      <c r="DA189" s="175">
        <f t="shared" si="96"/>
        <v>0</v>
      </c>
      <c r="DB189" s="175">
        <f t="shared" si="96"/>
        <v>0</v>
      </c>
      <c r="DC189" s="175">
        <f t="shared" si="96"/>
        <v>0</v>
      </c>
      <c r="DD189" s="175">
        <f t="shared" si="96"/>
        <v>2</v>
      </c>
      <c r="DE189" s="175">
        <f t="shared" si="96"/>
        <v>0</v>
      </c>
      <c r="DF189" s="175">
        <f t="shared" si="96"/>
        <v>0</v>
      </c>
      <c r="DG189" s="175">
        <f t="shared" si="96"/>
        <v>0</v>
      </c>
      <c r="DH189" s="175">
        <f t="shared" si="96"/>
        <v>0</v>
      </c>
      <c r="DI189" s="175">
        <f t="shared" si="96"/>
        <v>3</v>
      </c>
      <c r="DJ189" s="175">
        <f t="shared" si="96"/>
        <v>0</v>
      </c>
      <c r="DK189" s="175">
        <f t="shared" ref="DK189:ED189" si="97">SUM(DK177:DK188)</f>
        <v>3</v>
      </c>
      <c r="DL189" s="14">
        <f t="shared" si="97"/>
        <v>5.5</v>
      </c>
      <c r="DM189" s="14">
        <f t="shared" si="97"/>
        <v>0</v>
      </c>
      <c r="DN189" s="14">
        <f t="shared" si="97"/>
        <v>0</v>
      </c>
      <c r="DO189" s="14">
        <f t="shared" si="97"/>
        <v>0</v>
      </c>
      <c r="DP189" s="14">
        <f t="shared" si="97"/>
        <v>0</v>
      </c>
      <c r="DQ189" s="14">
        <f t="shared" si="97"/>
        <v>0</v>
      </c>
      <c r="DR189" s="14">
        <f t="shared" si="97"/>
        <v>0</v>
      </c>
      <c r="DS189" s="14">
        <f t="shared" si="97"/>
        <v>5.5</v>
      </c>
      <c r="DT189" s="14">
        <f t="shared" si="97"/>
        <v>13.5</v>
      </c>
      <c r="DU189" s="14">
        <f t="shared" si="97"/>
        <v>0</v>
      </c>
      <c r="DV189" s="14">
        <f t="shared" si="97"/>
        <v>0</v>
      </c>
      <c r="DW189" s="14">
        <f t="shared" si="97"/>
        <v>0</v>
      </c>
      <c r="DX189" s="14">
        <f t="shared" si="97"/>
        <v>0</v>
      </c>
      <c r="DY189" s="14">
        <f t="shared" si="97"/>
        <v>0</v>
      </c>
      <c r="DZ189" s="14">
        <f t="shared" si="97"/>
        <v>0</v>
      </c>
      <c r="EA189" s="14">
        <f t="shared" si="97"/>
        <v>0</v>
      </c>
      <c r="EB189" s="14">
        <f t="shared" si="97"/>
        <v>0</v>
      </c>
      <c r="EC189" s="14">
        <f t="shared" si="97"/>
        <v>0</v>
      </c>
      <c r="ED189" s="14">
        <f t="shared" si="97"/>
        <v>0</v>
      </c>
      <c r="EE189" s="508"/>
      <c r="EF189" s="14">
        <f t="shared" ref="EF189:FE189" si="98">SUM(EF177:EF188)</f>
        <v>0</v>
      </c>
      <c r="EG189" s="14">
        <f t="shared" si="98"/>
        <v>0</v>
      </c>
      <c r="EH189" s="14">
        <f t="shared" si="98"/>
        <v>0</v>
      </c>
      <c r="EI189" s="14">
        <f t="shared" si="98"/>
        <v>0</v>
      </c>
      <c r="EJ189" s="14">
        <f t="shared" si="98"/>
        <v>0</v>
      </c>
      <c r="EK189" s="14">
        <f t="shared" si="98"/>
        <v>0</v>
      </c>
      <c r="EL189" s="14">
        <f t="shared" si="98"/>
        <v>0</v>
      </c>
      <c r="EM189" s="14">
        <f t="shared" si="98"/>
        <v>0</v>
      </c>
      <c r="EN189" s="14">
        <f t="shared" si="98"/>
        <v>0</v>
      </c>
      <c r="EO189" s="14">
        <f t="shared" si="98"/>
        <v>0</v>
      </c>
      <c r="EP189" s="14">
        <f t="shared" si="98"/>
        <v>0</v>
      </c>
      <c r="EQ189" s="14">
        <f t="shared" si="98"/>
        <v>0</v>
      </c>
      <c r="ER189" s="14">
        <f t="shared" si="98"/>
        <v>0</v>
      </c>
      <c r="ES189" s="14">
        <f t="shared" si="98"/>
        <v>0</v>
      </c>
      <c r="ET189" s="14">
        <f t="shared" si="98"/>
        <v>0</v>
      </c>
      <c r="EU189" s="14">
        <f t="shared" si="98"/>
        <v>0</v>
      </c>
      <c r="EV189" s="14">
        <f t="shared" si="98"/>
        <v>0</v>
      </c>
      <c r="EW189" s="14">
        <f t="shared" si="98"/>
        <v>0</v>
      </c>
      <c r="EX189" s="14">
        <f t="shared" si="98"/>
        <v>0</v>
      </c>
      <c r="EY189" s="14">
        <f t="shared" si="98"/>
        <v>0</v>
      </c>
      <c r="EZ189" s="14">
        <f t="shared" si="98"/>
        <v>0</v>
      </c>
      <c r="FA189" s="14">
        <f t="shared" si="98"/>
        <v>0</v>
      </c>
      <c r="FB189" s="14">
        <f t="shared" si="98"/>
        <v>0</v>
      </c>
      <c r="FC189" s="14">
        <f t="shared" si="98"/>
        <v>0</v>
      </c>
      <c r="FD189" s="14">
        <f t="shared" si="98"/>
        <v>0</v>
      </c>
      <c r="FE189" s="14">
        <f t="shared" si="98"/>
        <v>0</v>
      </c>
      <c r="FF189" s="14"/>
    </row>
    <row r="190" spans="1:162">
      <c r="A190" s="54"/>
      <c r="B190" s="55" t="s">
        <v>3062</v>
      </c>
      <c r="C190" s="11" t="s">
        <v>3601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885"/>
      <c r="AH190" s="176"/>
      <c r="AI190" s="897"/>
      <c r="AJ190" s="907"/>
      <c r="AK190" s="921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503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3"/>
    </row>
    <row r="191" spans="1:162" s="56" customFormat="1">
      <c r="A191" s="54"/>
      <c r="B191" s="689"/>
      <c r="C191" s="491" t="s">
        <v>3731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173" t="s">
        <v>3005</v>
      </c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883"/>
      <c r="AH191" s="174"/>
      <c r="AI191" s="492"/>
      <c r="AJ191" s="905"/>
      <c r="AK191" s="919"/>
      <c r="AL191" s="174"/>
      <c r="AM191" s="174"/>
      <c r="AN191" s="174"/>
      <c r="AO191" s="928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>
        <v>1</v>
      </c>
      <c r="BW191" s="174"/>
      <c r="BX191" s="174"/>
      <c r="BY191" s="174">
        <v>1</v>
      </c>
      <c r="BZ191" s="174"/>
      <c r="CA191" s="174"/>
      <c r="CB191" s="174"/>
      <c r="CC191" s="174"/>
      <c r="CD191" s="174"/>
      <c r="CE191" s="462"/>
      <c r="CF191" s="174"/>
      <c r="CG191" s="174">
        <v>6</v>
      </c>
      <c r="CH191" s="174">
        <v>3</v>
      </c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>
        <v>1</v>
      </c>
      <c r="CT191" s="174"/>
      <c r="CU191" s="174"/>
      <c r="CV191" s="174"/>
      <c r="CW191" s="174"/>
      <c r="CX191" s="174">
        <v>3</v>
      </c>
      <c r="CY191" s="174">
        <v>3</v>
      </c>
      <c r="CZ191" s="174">
        <v>3</v>
      </c>
      <c r="DA191" s="174"/>
      <c r="DB191" s="174"/>
      <c r="DC191" s="174"/>
      <c r="DD191" s="174">
        <v>2</v>
      </c>
      <c r="DE191" s="174"/>
      <c r="DF191" s="174"/>
      <c r="DG191" s="174"/>
      <c r="DH191" s="174"/>
      <c r="DI191" s="174">
        <v>3</v>
      </c>
      <c r="DJ191" s="174"/>
      <c r="DK191" s="174"/>
      <c r="DL191" s="62">
        <v>1.5</v>
      </c>
      <c r="DM191" s="62"/>
      <c r="DN191" s="62"/>
      <c r="DO191" s="62"/>
      <c r="DP191" s="62"/>
      <c r="DQ191" s="62"/>
      <c r="DR191" s="62"/>
      <c r="DS191" s="62">
        <v>1.5</v>
      </c>
      <c r="DT191" s="62">
        <f>1.5*3+3</f>
        <v>7.5</v>
      </c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454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</row>
    <row r="192" spans="1:162" s="56" customFormat="1">
      <c r="A192" s="54"/>
      <c r="B192" s="689"/>
      <c r="C192" s="714" t="s">
        <v>3006</v>
      </c>
      <c r="D192" s="454">
        <v>15</v>
      </c>
      <c r="E192" s="454">
        <f>D192*3</f>
        <v>45</v>
      </c>
      <c r="F192" s="454"/>
      <c r="G192" s="454"/>
      <c r="H192" s="454"/>
      <c r="I192" s="454"/>
      <c r="J192" s="454"/>
      <c r="K192" s="454"/>
      <c r="L192" s="454">
        <f>D192</f>
        <v>15</v>
      </c>
      <c r="M192" s="454"/>
      <c r="N192" s="454"/>
      <c r="O192" s="454"/>
      <c r="P192" s="454"/>
      <c r="Q192" s="454"/>
      <c r="R192" s="715" t="s">
        <v>2990</v>
      </c>
      <c r="S192" s="716"/>
      <c r="T192" s="716"/>
      <c r="U192" s="716"/>
      <c r="V192" s="716">
        <v>2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886"/>
      <c r="AH192" s="716"/>
      <c r="AI192" s="898"/>
      <c r="AJ192" s="908">
        <v>1</v>
      </c>
      <c r="AK192" s="922"/>
      <c r="AL192" s="716"/>
      <c r="AM192" s="716"/>
      <c r="AN192" s="716"/>
      <c r="AO192" s="930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6"/>
      <c r="BL192" s="716"/>
      <c r="BM192" s="716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>
        <v>1</v>
      </c>
      <c r="BX192" s="716"/>
      <c r="BY192" s="716"/>
      <c r="BZ192" s="716"/>
      <c r="CA192" s="716"/>
      <c r="CB192" s="716"/>
      <c r="CC192" s="716"/>
      <c r="CD192" s="716"/>
      <c r="CE192" s="717"/>
      <c r="CF192" s="716"/>
      <c r="CG192" s="716"/>
      <c r="CH192" s="716">
        <v>3</v>
      </c>
      <c r="CI192" s="716"/>
      <c r="CJ192" s="716"/>
      <c r="CK192" s="716"/>
      <c r="CL192" s="716"/>
      <c r="CM192" s="716"/>
      <c r="CN192" s="716"/>
      <c r="CO192" s="716"/>
      <c r="CP192" s="716"/>
      <c r="CQ192" s="716"/>
      <c r="CR192" s="716"/>
      <c r="CS192" s="716">
        <v>1</v>
      </c>
      <c r="CT192" s="716"/>
      <c r="CU192" s="716"/>
      <c r="CV192" s="716"/>
      <c r="CW192" s="716"/>
      <c r="CX192" s="716"/>
      <c r="CY192" s="716"/>
      <c r="CZ192" s="716"/>
      <c r="DA192" s="716"/>
      <c r="DB192" s="716"/>
      <c r="DC192" s="716"/>
      <c r="DD192" s="716"/>
      <c r="DE192" s="716"/>
      <c r="DF192" s="716"/>
      <c r="DG192" s="716"/>
      <c r="DH192" s="716"/>
      <c r="DI192" s="716"/>
      <c r="DJ192" s="716"/>
      <c r="DK192" s="716"/>
      <c r="DL192" s="454"/>
      <c r="DM192" s="454"/>
      <c r="DN192" s="454"/>
      <c r="DO192" s="454"/>
      <c r="DP192" s="454"/>
      <c r="DQ192" s="454"/>
      <c r="DR192" s="454"/>
      <c r="DS192" s="454"/>
      <c r="DT192" s="454"/>
      <c r="DU192" s="454"/>
      <c r="DV192" s="454"/>
      <c r="DW192" s="454"/>
      <c r="DX192" s="454"/>
      <c r="DY192" s="454"/>
      <c r="DZ192" s="454"/>
      <c r="EA192" s="454"/>
      <c r="EB192" s="454"/>
      <c r="EC192" s="454"/>
      <c r="ED192" s="454"/>
      <c r="EE192" s="454"/>
      <c r="EF192" s="454"/>
      <c r="EG192" s="454"/>
      <c r="EH192" s="454"/>
      <c r="EI192" s="454"/>
      <c r="EJ192" s="454"/>
      <c r="EK192" s="454"/>
      <c r="EL192" s="454"/>
      <c r="EM192" s="454"/>
      <c r="EN192" s="454"/>
      <c r="EO192" s="454"/>
      <c r="EP192" s="454"/>
      <c r="EQ192" s="454"/>
      <c r="ER192" s="454"/>
      <c r="ES192" s="454"/>
      <c r="ET192" s="454"/>
      <c r="EU192" s="454"/>
      <c r="EV192" s="454"/>
      <c r="EW192" s="454"/>
      <c r="EX192" s="454"/>
      <c r="EY192" s="454"/>
      <c r="EZ192" s="454"/>
      <c r="FA192" s="454"/>
      <c r="FB192" s="454"/>
      <c r="FC192" s="454"/>
      <c r="FD192" s="454"/>
      <c r="FE192" s="454"/>
      <c r="FF192" s="454"/>
    </row>
    <row r="193" spans="1:162" s="56" customFormat="1" hidden="1">
      <c r="A193" s="54"/>
      <c r="B193" s="689"/>
      <c r="C193" s="71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715"/>
      <c r="S193" s="716"/>
      <c r="T193" s="716"/>
      <c r="U193" s="716"/>
      <c r="V193" s="716"/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886"/>
      <c r="AH193" s="716"/>
      <c r="AI193" s="898"/>
      <c r="AJ193" s="908"/>
      <c r="AK193" s="922"/>
      <c r="AL193" s="716"/>
      <c r="AM193" s="716"/>
      <c r="AN193" s="716"/>
      <c r="AO193" s="930"/>
      <c r="AP193" s="716"/>
      <c r="AQ193" s="716"/>
      <c r="AR193" s="716"/>
      <c r="AS193" s="716"/>
      <c r="AT193" s="716"/>
      <c r="AU193" s="716"/>
      <c r="AV193" s="716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/>
      <c r="BJ193" s="716"/>
      <c r="BK193" s="716"/>
      <c r="BL193" s="716"/>
      <c r="BM193" s="716"/>
      <c r="BN193" s="716"/>
      <c r="BO193" s="716"/>
      <c r="BP193" s="716"/>
      <c r="BQ193" s="716"/>
      <c r="BR193" s="716"/>
      <c r="BS193" s="716"/>
      <c r="BT193" s="716"/>
      <c r="BU193" s="716"/>
      <c r="BV193" s="716"/>
      <c r="BW193" s="716"/>
      <c r="BX193" s="716"/>
      <c r="BY193" s="716"/>
      <c r="BZ193" s="716"/>
      <c r="CA193" s="716"/>
      <c r="CB193" s="716"/>
      <c r="CC193" s="716"/>
      <c r="CD193" s="716"/>
      <c r="CE193" s="717"/>
      <c r="CF193" s="716"/>
      <c r="CG193" s="716"/>
      <c r="CH193" s="716"/>
      <c r="CI193" s="716"/>
      <c r="CJ193" s="716"/>
      <c r="CK193" s="716"/>
      <c r="CL193" s="716"/>
      <c r="CM193" s="716"/>
      <c r="CN193" s="716"/>
      <c r="CO193" s="716"/>
      <c r="CP193" s="716"/>
      <c r="CQ193" s="716"/>
      <c r="CR193" s="716"/>
      <c r="CS193" s="716"/>
      <c r="CT193" s="716"/>
      <c r="CU193" s="716"/>
      <c r="CV193" s="716"/>
      <c r="CW193" s="716"/>
      <c r="CX193" s="716"/>
      <c r="CY193" s="716"/>
      <c r="CZ193" s="716"/>
      <c r="DA193" s="716"/>
      <c r="DB193" s="716"/>
      <c r="DC193" s="716"/>
      <c r="DD193" s="716"/>
      <c r="DE193" s="716"/>
      <c r="DF193" s="716"/>
      <c r="DG193" s="716"/>
      <c r="DH193" s="716"/>
      <c r="DI193" s="716"/>
      <c r="DJ193" s="716"/>
      <c r="DK193" s="716"/>
      <c r="DL193" s="454"/>
      <c r="DM193" s="454"/>
      <c r="DN193" s="454"/>
      <c r="DO193" s="454"/>
      <c r="DP193" s="454"/>
      <c r="DQ193" s="454"/>
      <c r="DR193" s="454"/>
      <c r="DS193" s="454"/>
      <c r="DT193" s="454"/>
      <c r="DU193" s="454"/>
      <c r="DV193" s="454"/>
      <c r="DW193" s="454"/>
      <c r="DX193" s="454"/>
      <c r="DY193" s="454"/>
      <c r="DZ193" s="454"/>
      <c r="EA193" s="454"/>
      <c r="EB193" s="454"/>
      <c r="EC193" s="454"/>
      <c r="ED193" s="454"/>
      <c r="EE193" s="454"/>
      <c r="EF193" s="454"/>
      <c r="EG193" s="454"/>
      <c r="EH193" s="454"/>
      <c r="EI193" s="454"/>
      <c r="EJ193" s="454"/>
      <c r="EK193" s="454"/>
      <c r="EL193" s="454"/>
      <c r="EM193" s="454"/>
      <c r="EN193" s="454"/>
      <c r="EO193" s="454"/>
      <c r="EP193" s="454"/>
      <c r="EQ193" s="454"/>
      <c r="ER193" s="454"/>
      <c r="ES193" s="454"/>
      <c r="ET193" s="454"/>
      <c r="EU193" s="454"/>
      <c r="EV193" s="454"/>
      <c r="EW193" s="454"/>
      <c r="EX193" s="454"/>
      <c r="EY193" s="454"/>
      <c r="EZ193" s="454"/>
      <c r="FA193" s="454"/>
      <c r="FB193" s="454"/>
      <c r="FC193" s="454"/>
      <c r="FD193" s="454"/>
      <c r="FE193" s="454"/>
      <c r="FF193" s="454"/>
    </row>
    <row r="194" spans="1:162" s="56" customFormat="1">
      <c r="A194" s="54"/>
      <c r="B194" s="55"/>
      <c r="C194" s="49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173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883"/>
      <c r="AH194" s="174"/>
      <c r="AI194" s="492"/>
      <c r="AJ194" s="905"/>
      <c r="AK194" s="919"/>
      <c r="AL194" s="174"/>
      <c r="AM194" s="174"/>
      <c r="AN194" s="174"/>
      <c r="AO194" s="928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462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  <c r="DK194" s="174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454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</row>
    <row r="195" spans="1:162">
      <c r="A195" s="487">
        <f>MATCH(C195,$C$5:$C$361,0)</f>
        <v>191</v>
      </c>
      <c r="C195" s="14" t="s">
        <v>3024</v>
      </c>
      <c r="D195" s="14">
        <f>SUM(D191:D194)</f>
        <v>15</v>
      </c>
      <c r="E195" s="14">
        <f t="shared" ref="E195:O195" si="99">SUM(E191:E194)</f>
        <v>45</v>
      </c>
      <c r="F195" s="14">
        <f t="shared" si="99"/>
        <v>0</v>
      </c>
      <c r="G195" s="14">
        <f t="shared" si="99"/>
        <v>0</v>
      </c>
      <c r="H195" s="14">
        <f t="shared" si="99"/>
        <v>0</v>
      </c>
      <c r="I195" s="14">
        <f t="shared" si="99"/>
        <v>0</v>
      </c>
      <c r="J195" s="14">
        <f t="shared" si="99"/>
        <v>0</v>
      </c>
      <c r="K195" s="14">
        <f t="shared" si="99"/>
        <v>0</v>
      </c>
      <c r="L195" s="14">
        <f t="shared" si="99"/>
        <v>15</v>
      </c>
      <c r="M195" s="14">
        <f t="shared" si="99"/>
        <v>0</v>
      </c>
      <c r="N195" s="14">
        <f t="shared" si="99"/>
        <v>0</v>
      </c>
      <c r="O195" s="14">
        <f t="shared" si="99"/>
        <v>0</v>
      </c>
      <c r="P195" s="14">
        <f>SUM(P191:P194)</f>
        <v>0</v>
      </c>
      <c r="Q195" s="14">
        <f>SUM(Q191:Q194)</f>
        <v>0</v>
      </c>
      <c r="R195" s="14"/>
      <c r="S195" s="175">
        <f>SUM(S191:S194)</f>
        <v>0</v>
      </c>
      <c r="T195" s="175">
        <f t="shared" ref="T195:CE195" si="100">SUM(T191:T194)</f>
        <v>0</v>
      </c>
      <c r="U195" s="175">
        <f t="shared" si="100"/>
        <v>0</v>
      </c>
      <c r="V195" s="175">
        <f t="shared" si="100"/>
        <v>2</v>
      </c>
      <c r="W195" s="175">
        <f t="shared" si="100"/>
        <v>0</v>
      </c>
      <c r="X195" s="175">
        <f t="shared" si="100"/>
        <v>0</v>
      </c>
      <c r="Y195" s="175">
        <f t="shared" si="100"/>
        <v>0</v>
      </c>
      <c r="Z195" s="175">
        <f t="shared" si="100"/>
        <v>0</v>
      </c>
      <c r="AA195" s="175">
        <f t="shared" si="100"/>
        <v>0</v>
      </c>
      <c r="AB195" s="175">
        <f t="shared" si="100"/>
        <v>0</v>
      </c>
      <c r="AC195" s="175">
        <f t="shared" si="100"/>
        <v>0</v>
      </c>
      <c r="AD195" s="175">
        <f t="shared" si="100"/>
        <v>0</v>
      </c>
      <c r="AE195" s="175">
        <f t="shared" si="100"/>
        <v>0</v>
      </c>
      <c r="AF195" s="175">
        <f t="shared" si="100"/>
        <v>0</v>
      </c>
      <c r="AG195" s="884">
        <f t="shared" si="100"/>
        <v>0</v>
      </c>
      <c r="AH195" s="175">
        <f t="shared" si="100"/>
        <v>0</v>
      </c>
      <c r="AI195" s="178">
        <f t="shared" si="100"/>
        <v>0</v>
      </c>
      <c r="AJ195" s="906">
        <f t="shared" si="100"/>
        <v>1</v>
      </c>
      <c r="AK195" s="920">
        <f t="shared" si="100"/>
        <v>0</v>
      </c>
      <c r="AL195" s="175">
        <f t="shared" si="100"/>
        <v>0</v>
      </c>
      <c r="AM195" s="175">
        <f t="shared" si="100"/>
        <v>0</v>
      </c>
      <c r="AN195" s="175">
        <f t="shared" si="100"/>
        <v>0</v>
      </c>
      <c r="AO195" s="929">
        <f t="shared" si="100"/>
        <v>0</v>
      </c>
      <c r="AP195" s="175">
        <f t="shared" si="100"/>
        <v>0</v>
      </c>
      <c r="AQ195" s="175">
        <f t="shared" si="100"/>
        <v>0</v>
      </c>
      <c r="AR195" s="175">
        <f t="shared" si="100"/>
        <v>0</v>
      </c>
      <c r="AS195" s="175">
        <f t="shared" si="100"/>
        <v>0</v>
      </c>
      <c r="AT195" s="175">
        <f t="shared" si="100"/>
        <v>0</v>
      </c>
      <c r="AU195" s="175">
        <f t="shared" si="100"/>
        <v>0</v>
      </c>
      <c r="AV195" s="175">
        <f t="shared" si="100"/>
        <v>0</v>
      </c>
      <c r="AW195" s="175">
        <f t="shared" si="100"/>
        <v>0</v>
      </c>
      <c r="AX195" s="175">
        <f t="shared" si="100"/>
        <v>0</v>
      </c>
      <c r="AY195" s="175">
        <f t="shared" si="100"/>
        <v>0</v>
      </c>
      <c r="AZ195" s="175">
        <f t="shared" si="100"/>
        <v>0</v>
      </c>
      <c r="BA195" s="175">
        <f t="shared" si="100"/>
        <v>0</v>
      </c>
      <c r="BB195" s="175">
        <f t="shared" si="100"/>
        <v>0</v>
      </c>
      <c r="BC195" s="175">
        <f t="shared" si="100"/>
        <v>0</v>
      </c>
      <c r="BD195" s="175">
        <f t="shared" si="100"/>
        <v>0</v>
      </c>
      <c r="BE195" s="175">
        <f t="shared" si="100"/>
        <v>0</v>
      </c>
      <c r="BF195" s="175">
        <f t="shared" si="100"/>
        <v>0</v>
      </c>
      <c r="BG195" s="175">
        <f t="shared" si="100"/>
        <v>0</v>
      </c>
      <c r="BH195" s="175">
        <f t="shared" si="100"/>
        <v>0</v>
      </c>
      <c r="BI195" s="175">
        <f t="shared" si="100"/>
        <v>0</v>
      </c>
      <c r="BJ195" s="175">
        <f t="shared" si="100"/>
        <v>0</v>
      </c>
      <c r="BK195" s="175">
        <f t="shared" si="100"/>
        <v>0</v>
      </c>
      <c r="BL195" s="175">
        <f t="shared" si="100"/>
        <v>0</v>
      </c>
      <c r="BM195" s="175">
        <f t="shared" si="100"/>
        <v>0</v>
      </c>
      <c r="BN195" s="175">
        <f t="shared" si="100"/>
        <v>0</v>
      </c>
      <c r="BO195" s="175">
        <f t="shared" si="100"/>
        <v>0</v>
      </c>
      <c r="BP195" s="175">
        <f t="shared" si="100"/>
        <v>0</v>
      </c>
      <c r="BQ195" s="175">
        <f t="shared" si="100"/>
        <v>0</v>
      </c>
      <c r="BR195" s="175">
        <f t="shared" si="100"/>
        <v>0</v>
      </c>
      <c r="BS195" s="175">
        <f t="shared" si="100"/>
        <v>0</v>
      </c>
      <c r="BT195" s="175">
        <f t="shared" si="100"/>
        <v>0</v>
      </c>
      <c r="BU195" s="175">
        <f t="shared" si="100"/>
        <v>0</v>
      </c>
      <c r="BV195" s="175">
        <f t="shared" si="100"/>
        <v>1</v>
      </c>
      <c r="BW195" s="175">
        <f t="shared" si="100"/>
        <v>1</v>
      </c>
      <c r="BX195" s="175">
        <f t="shared" si="100"/>
        <v>0</v>
      </c>
      <c r="BY195" s="175">
        <f t="shared" si="100"/>
        <v>1</v>
      </c>
      <c r="BZ195" s="175">
        <f t="shared" si="100"/>
        <v>0</v>
      </c>
      <c r="CA195" s="175">
        <f t="shared" si="100"/>
        <v>0</v>
      </c>
      <c r="CB195" s="175">
        <f t="shared" si="100"/>
        <v>0</v>
      </c>
      <c r="CC195" s="175">
        <f t="shared" si="100"/>
        <v>0</v>
      </c>
      <c r="CD195" s="175">
        <f t="shared" si="100"/>
        <v>0</v>
      </c>
      <c r="CE195" s="175">
        <f t="shared" si="100"/>
        <v>0</v>
      </c>
      <c r="CF195" s="175">
        <f t="shared" ref="CF195:EQ195" si="101">SUM(CF191:CF194)</f>
        <v>0</v>
      </c>
      <c r="CG195" s="175">
        <f t="shared" si="101"/>
        <v>6</v>
      </c>
      <c r="CH195" s="175">
        <f t="shared" si="101"/>
        <v>6</v>
      </c>
      <c r="CI195" s="175">
        <f t="shared" si="101"/>
        <v>0</v>
      </c>
      <c r="CJ195" s="175">
        <f t="shared" si="101"/>
        <v>0</v>
      </c>
      <c r="CK195" s="175">
        <f t="shared" si="101"/>
        <v>0</v>
      </c>
      <c r="CL195" s="175">
        <f t="shared" si="101"/>
        <v>0</v>
      </c>
      <c r="CM195" s="175">
        <f t="shared" si="101"/>
        <v>0</v>
      </c>
      <c r="CN195" s="175">
        <f t="shared" si="101"/>
        <v>0</v>
      </c>
      <c r="CO195" s="175">
        <f t="shared" si="101"/>
        <v>0</v>
      </c>
      <c r="CP195" s="175">
        <f t="shared" si="101"/>
        <v>0</v>
      </c>
      <c r="CQ195" s="175">
        <f t="shared" si="101"/>
        <v>0</v>
      </c>
      <c r="CR195" s="175">
        <f t="shared" si="101"/>
        <v>0</v>
      </c>
      <c r="CS195" s="175">
        <f t="shared" si="101"/>
        <v>2</v>
      </c>
      <c r="CT195" s="175">
        <f t="shared" si="101"/>
        <v>0</v>
      </c>
      <c r="CU195" s="175">
        <f t="shared" si="101"/>
        <v>0</v>
      </c>
      <c r="CV195" s="175">
        <f t="shared" si="101"/>
        <v>0</v>
      </c>
      <c r="CW195" s="175">
        <f t="shared" si="101"/>
        <v>0</v>
      </c>
      <c r="CX195" s="175">
        <f t="shared" si="101"/>
        <v>3</v>
      </c>
      <c r="CY195" s="175">
        <f t="shared" si="101"/>
        <v>3</v>
      </c>
      <c r="CZ195" s="175">
        <f t="shared" si="101"/>
        <v>3</v>
      </c>
      <c r="DA195" s="175">
        <f t="shared" si="101"/>
        <v>0</v>
      </c>
      <c r="DB195" s="175">
        <f t="shared" si="101"/>
        <v>0</v>
      </c>
      <c r="DC195" s="175">
        <f t="shared" si="101"/>
        <v>0</v>
      </c>
      <c r="DD195" s="175">
        <f t="shared" si="101"/>
        <v>2</v>
      </c>
      <c r="DE195" s="175">
        <f t="shared" si="101"/>
        <v>0</v>
      </c>
      <c r="DF195" s="175">
        <f t="shared" si="101"/>
        <v>0</v>
      </c>
      <c r="DG195" s="175">
        <f t="shared" si="101"/>
        <v>0</v>
      </c>
      <c r="DH195" s="175">
        <f t="shared" si="101"/>
        <v>0</v>
      </c>
      <c r="DI195" s="175">
        <f t="shared" si="101"/>
        <v>3</v>
      </c>
      <c r="DJ195" s="175">
        <f t="shared" si="101"/>
        <v>0</v>
      </c>
      <c r="DK195" s="175">
        <f t="shared" si="101"/>
        <v>0</v>
      </c>
      <c r="DL195" s="175">
        <f t="shared" si="101"/>
        <v>1.5</v>
      </c>
      <c r="DM195" s="175">
        <f t="shared" si="101"/>
        <v>0</v>
      </c>
      <c r="DN195" s="175">
        <f t="shared" si="101"/>
        <v>0</v>
      </c>
      <c r="DO195" s="175">
        <f t="shared" si="101"/>
        <v>0</v>
      </c>
      <c r="DP195" s="175">
        <f t="shared" si="101"/>
        <v>0</v>
      </c>
      <c r="DQ195" s="175">
        <f t="shared" si="101"/>
        <v>0</v>
      </c>
      <c r="DR195" s="175">
        <f t="shared" si="101"/>
        <v>0</v>
      </c>
      <c r="DS195" s="175">
        <f t="shared" si="101"/>
        <v>1.5</v>
      </c>
      <c r="DT195" s="723">
        <f t="shared" si="101"/>
        <v>7.5</v>
      </c>
      <c r="DU195" s="175">
        <f t="shared" si="101"/>
        <v>0</v>
      </c>
      <c r="DV195" s="175">
        <f t="shared" si="101"/>
        <v>0</v>
      </c>
      <c r="DW195" s="175">
        <f t="shared" si="101"/>
        <v>0</v>
      </c>
      <c r="DX195" s="175">
        <f t="shared" si="101"/>
        <v>0</v>
      </c>
      <c r="DY195" s="175">
        <f t="shared" si="101"/>
        <v>0</v>
      </c>
      <c r="DZ195" s="175">
        <f t="shared" si="101"/>
        <v>0</v>
      </c>
      <c r="EA195" s="175">
        <f t="shared" si="101"/>
        <v>0</v>
      </c>
      <c r="EB195" s="175">
        <f t="shared" si="101"/>
        <v>0</v>
      </c>
      <c r="EC195" s="175">
        <f t="shared" si="101"/>
        <v>0</v>
      </c>
      <c r="ED195" s="175">
        <f t="shared" si="101"/>
        <v>0</v>
      </c>
      <c r="EE195" s="175">
        <f t="shared" si="101"/>
        <v>0</v>
      </c>
      <c r="EF195" s="175">
        <f t="shared" si="101"/>
        <v>0</v>
      </c>
      <c r="EG195" s="175">
        <f t="shared" si="101"/>
        <v>0</v>
      </c>
      <c r="EH195" s="175">
        <f t="shared" si="101"/>
        <v>0</v>
      </c>
      <c r="EI195" s="175">
        <f t="shared" si="101"/>
        <v>0</v>
      </c>
      <c r="EJ195" s="175">
        <f t="shared" si="101"/>
        <v>0</v>
      </c>
      <c r="EK195" s="175">
        <f t="shared" si="101"/>
        <v>0</v>
      </c>
      <c r="EL195" s="175">
        <f t="shared" si="101"/>
        <v>0</v>
      </c>
      <c r="EM195" s="175">
        <f t="shared" si="101"/>
        <v>0</v>
      </c>
      <c r="EN195" s="175">
        <f t="shared" si="101"/>
        <v>0</v>
      </c>
      <c r="EO195" s="175">
        <f t="shared" si="101"/>
        <v>0</v>
      </c>
      <c r="EP195" s="175">
        <f t="shared" si="101"/>
        <v>0</v>
      </c>
      <c r="EQ195" s="175">
        <f t="shared" si="101"/>
        <v>0</v>
      </c>
      <c r="ER195" s="175">
        <f t="shared" ref="ER195:FE195" si="102">SUM(ER191:ER194)</f>
        <v>0</v>
      </c>
      <c r="ES195" s="175">
        <f t="shared" si="102"/>
        <v>0</v>
      </c>
      <c r="ET195" s="175">
        <f t="shared" si="102"/>
        <v>0</v>
      </c>
      <c r="EU195" s="175">
        <f t="shared" si="102"/>
        <v>0</v>
      </c>
      <c r="EV195" s="175">
        <f t="shared" si="102"/>
        <v>0</v>
      </c>
      <c r="EW195" s="175">
        <f t="shared" si="102"/>
        <v>0</v>
      </c>
      <c r="EX195" s="175">
        <f t="shared" si="102"/>
        <v>0</v>
      </c>
      <c r="EY195" s="175">
        <f t="shared" si="102"/>
        <v>0</v>
      </c>
      <c r="EZ195" s="175">
        <f t="shared" si="102"/>
        <v>0</v>
      </c>
      <c r="FA195" s="175">
        <f t="shared" si="102"/>
        <v>0</v>
      </c>
      <c r="FB195" s="175">
        <f t="shared" si="102"/>
        <v>0</v>
      </c>
      <c r="FC195" s="175">
        <f t="shared" si="102"/>
        <v>0</v>
      </c>
      <c r="FD195" s="175">
        <f t="shared" si="102"/>
        <v>0</v>
      </c>
      <c r="FE195" s="175">
        <f t="shared" si="102"/>
        <v>0</v>
      </c>
      <c r="FF195" s="14"/>
    </row>
    <row r="196" spans="1:162">
      <c r="A196" s="54"/>
      <c r="B196" s="55" t="s">
        <v>3063</v>
      </c>
      <c r="C196" s="11" t="s">
        <v>3602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885"/>
      <c r="AH196" s="176"/>
      <c r="AI196" s="897"/>
      <c r="AJ196" s="907"/>
      <c r="AK196" s="921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503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3"/>
    </row>
    <row r="197" spans="1:162" s="56" customFormat="1">
      <c r="A197" s="54"/>
      <c r="B197" s="55"/>
      <c r="C197" s="491" t="s">
        <v>3006</v>
      </c>
      <c r="D197" s="62"/>
      <c r="E197" s="62">
        <f>D197*3</f>
        <v>0</v>
      </c>
      <c r="F197" s="62"/>
      <c r="G197" s="62"/>
      <c r="H197" s="62"/>
      <c r="I197" s="62"/>
      <c r="J197" s="62"/>
      <c r="K197" s="62"/>
      <c r="L197" s="62">
        <f>D197</f>
        <v>0</v>
      </c>
      <c r="M197" s="62"/>
      <c r="N197" s="62"/>
      <c r="O197" s="62"/>
      <c r="P197" s="62"/>
      <c r="Q197" s="62"/>
      <c r="R197" s="173" t="s">
        <v>2990</v>
      </c>
      <c r="S197" s="174"/>
      <c r="T197" s="174"/>
      <c r="U197" s="174"/>
      <c r="V197" s="174">
        <v>2</v>
      </c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883"/>
      <c r="AH197" s="174"/>
      <c r="AI197" s="492"/>
      <c r="AJ197" s="905">
        <v>1</v>
      </c>
      <c r="AK197" s="919"/>
      <c r="AL197" s="174"/>
      <c r="AM197" s="174"/>
      <c r="AN197" s="174"/>
      <c r="AO197" s="928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>
        <v>1</v>
      </c>
      <c r="BX197" s="174"/>
      <c r="BY197" s="174"/>
      <c r="BZ197" s="174"/>
      <c r="CA197" s="174"/>
      <c r="CB197" s="174"/>
      <c r="CC197" s="174"/>
      <c r="CD197" s="174"/>
      <c r="CE197" s="462"/>
      <c r="CF197" s="174"/>
      <c r="CG197" s="174">
        <f>CE197-CF197</f>
        <v>0</v>
      </c>
      <c r="CH197" s="174">
        <v>3</v>
      </c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>
        <v>1</v>
      </c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>
        <v>2</v>
      </c>
      <c r="DD197" s="174"/>
      <c r="DE197" s="174"/>
      <c r="DF197" s="174"/>
      <c r="DG197" s="174"/>
      <c r="DH197" s="174"/>
      <c r="DI197" s="174"/>
      <c r="DJ197" s="174"/>
      <c r="DK197" s="174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454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</row>
    <row r="198" spans="1:162" s="56" customFormat="1">
      <c r="A198" s="54"/>
      <c r="B198" s="689"/>
      <c r="C198" s="714" t="s">
        <v>3736</v>
      </c>
      <c r="D198" s="454">
        <v>7</v>
      </c>
      <c r="E198" s="62">
        <f t="shared" ref="E198:E229" si="103">D198*3</f>
        <v>21</v>
      </c>
      <c r="F198" s="62"/>
      <c r="G198" s="62"/>
      <c r="H198" s="62"/>
      <c r="I198" s="62"/>
      <c r="J198" s="62"/>
      <c r="K198" s="62"/>
      <c r="L198" s="62">
        <f t="shared" ref="L198:L229" si="104">D198</f>
        <v>7</v>
      </c>
      <c r="M198" s="454"/>
      <c r="N198" s="454"/>
      <c r="O198" s="454"/>
      <c r="P198" s="454"/>
      <c r="Q198" s="454"/>
      <c r="R198" s="715" t="s">
        <v>3718</v>
      </c>
      <c r="S198" s="716"/>
      <c r="T198" s="716"/>
      <c r="U198" s="716"/>
      <c r="V198" s="716"/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886"/>
      <c r="AH198" s="716"/>
      <c r="AI198" s="898"/>
      <c r="AJ198" s="908"/>
      <c r="AK198" s="922"/>
      <c r="AL198" s="716"/>
      <c r="AM198" s="716"/>
      <c r="AN198" s="716"/>
      <c r="AO198" s="930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6"/>
      <c r="BL198" s="716"/>
      <c r="BM198" s="716"/>
      <c r="BN198" s="716"/>
      <c r="BO198" s="716"/>
      <c r="BP198" s="716"/>
      <c r="BQ198" s="716"/>
      <c r="BR198" s="716"/>
      <c r="BS198" s="716"/>
      <c r="BT198" s="716"/>
      <c r="BU198" s="716"/>
      <c r="BV198" s="716">
        <v>1</v>
      </c>
      <c r="BW198" s="716"/>
      <c r="BX198" s="716"/>
      <c r="BY198" s="716"/>
      <c r="BZ198" s="716"/>
      <c r="CA198" s="716"/>
      <c r="CB198" s="716"/>
      <c r="CC198" s="716"/>
      <c r="CD198" s="716"/>
      <c r="CE198" s="717">
        <v>8</v>
      </c>
      <c r="CF198" s="716">
        <v>1</v>
      </c>
      <c r="CG198" s="174">
        <f>CE198</f>
        <v>8</v>
      </c>
      <c r="CH198" s="716">
        <v>5</v>
      </c>
      <c r="CI198" s="716"/>
      <c r="CJ198" s="716"/>
      <c r="CK198" s="716"/>
      <c r="CL198" s="716"/>
      <c r="CM198" s="716"/>
      <c r="CN198" s="716"/>
      <c r="CO198" s="716"/>
      <c r="CP198" s="716"/>
      <c r="CQ198" s="716"/>
      <c r="CR198" s="716"/>
      <c r="CS198" s="716">
        <v>1</v>
      </c>
      <c r="CT198" s="716"/>
      <c r="CU198" s="716"/>
      <c r="CV198" s="716"/>
      <c r="CW198" s="716"/>
      <c r="CX198" s="716">
        <v>3</v>
      </c>
      <c r="CY198" s="716">
        <v>3</v>
      </c>
      <c r="CZ198" s="716">
        <v>3</v>
      </c>
      <c r="DA198" s="716"/>
      <c r="DB198" s="716">
        <v>2</v>
      </c>
      <c r="DC198" s="716"/>
      <c r="DD198" s="716"/>
      <c r="DE198" s="716"/>
      <c r="DF198" s="716"/>
      <c r="DG198" s="716"/>
      <c r="DH198" s="716"/>
      <c r="DI198" s="716"/>
      <c r="DJ198" s="716"/>
      <c r="DK198" s="716"/>
      <c r="DL198" s="454">
        <v>3</v>
      </c>
      <c r="DM198" s="454">
        <v>3</v>
      </c>
      <c r="DN198" s="454"/>
      <c r="DO198" s="454"/>
      <c r="DP198" s="454"/>
      <c r="DQ198" s="454"/>
      <c r="DR198" s="454"/>
      <c r="DS198" s="454">
        <v>1.5</v>
      </c>
      <c r="DT198" s="454">
        <v>3</v>
      </c>
      <c r="DU198" s="454"/>
      <c r="DV198" s="454"/>
      <c r="DW198" s="454"/>
      <c r="DX198" s="454"/>
      <c r="DY198" s="454"/>
      <c r="DZ198" s="454"/>
      <c r="EA198" s="454"/>
      <c r="EB198" s="454"/>
      <c r="EC198" s="454"/>
      <c r="ED198" s="454"/>
      <c r="EE198" s="454"/>
      <c r="EF198" s="454"/>
      <c r="EG198" s="454"/>
      <c r="EH198" s="454"/>
      <c r="EI198" s="454"/>
      <c r="EJ198" s="454"/>
      <c r="EK198" s="454"/>
      <c r="EL198" s="454"/>
      <c r="EM198" s="454"/>
      <c r="EN198" s="454"/>
      <c r="EO198" s="454"/>
      <c r="EP198" s="454"/>
      <c r="EQ198" s="454"/>
      <c r="ER198" s="454"/>
      <c r="ES198" s="454"/>
      <c r="ET198" s="454"/>
      <c r="EU198" s="454"/>
      <c r="EV198" s="454"/>
      <c r="EW198" s="454"/>
      <c r="EX198" s="454"/>
      <c r="EY198" s="454"/>
      <c r="EZ198" s="454"/>
      <c r="FA198" s="454"/>
      <c r="FB198" s="454"/>
      <c r="FC198" s="454"/>
      <c r="FD198" s="454"/>
      <c r="FE198" s="454"/>
      <c r="FF198" s="454"/>
    </row>
    <row r="199" spans="1:162" s="56" customFormat="1">
      <c r="A199" s="54"/>
      <c r="B199" s="689"/>
      <c r="C199" s="714" t="s">
        <v>3737</v>
      </c>
      <c r="D199" s="454">
        <v>38.6</v>
      </c>
      <c r="E199" s="62">
        <f t="shared" si="103"/>
        <v>115.80000000000001</v>
      </c>
      <c r="F199" s="62"/>
      <c r="G199" s="62"/>
      <c r="H199" s="62"/>
      <c r="I199" s="62"/>
      <c r="J199" s="62"/>
      <c r="K199" s="62"/>
      <c r="L199" s="62">
        <f t="shared" si="104"/>
        <v>38.6</v>
      </c>
      <c r="M199" s="454"/>
      <c r="N199" s="454"/>
      <c r="O199" s="454"/>
      <c r="P199" s="454"/>
      <c r="Q199" s="454"/>
      <c r="R199" s="715" t="s">
        <v>2989</v>
      </c>
      <c r="S199" s="716"/>
      <c r="T199" s="716"/>
      <c r="U199" s="716"/>
      <c r="V199" s="716">
        <v>2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886"/>
      <c r="AH199" s="716"/>
      <c r="AI199" s="898"/>
      <c r="AJ199" s="908">
        <v>1</v>
      </c>
      <c r="AK199" s="922"/>
      <c r="AL199" s="716"/>
      <c r="AM199" s="716"/>
      <c r="AN199" s="716"/>
      <c r="AO199" s="930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6"/>
      <c r="BL199" s="716"/>
      <c r="BM199" s="716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>
        <v>1</v>
      </c>
      <c r="BX199" s="716"/>
      <c r="BY199" s="716"/>
      <c r="BZ199" s="716"/>
      <c r="CA199" s="716"/>
      <c r="CB199" s="716">
        <v>1</v>
      </c>
      <c r="CC199" s="716"/>
      <c r="CD199" s="716"/>
      <c r="CE199" s="717"/>
      <c r="CF199" s="716"/>
      <c r="CG199" s="174">
        <f t="shared" ref="CG199:CG230" si="105">CE199-CF199</f>
        <v>0</v>
      </c>
      <c r="CH199" s="716">
        <v>6</v>
      </c>
      <c r="CI199" s="716"/>
      <c r="CJ199" s="716"/>
      <c r="CK199" s="716"/>
      <c r="CL199" s="716"/>
      <c r="CM199" s="716"/>
      <c r="CN199" s="716"/>
      <c r="CO199" s="716"/>
      <c r="CP199" s="716"/>
      <c r="CQ199" s="716"/>
      <c r="CR199" s="716"/>
      <c r="CS199" s="716"/>
      <c r="CT199" s="716"/>
      <c r="CU199" s="716"/>
      <c r="CV199" s="716"/>
      <c r="CW199" s="716"/>
      <c r="CX199" s="716"/>
      <c r="CY199" s="716"/>
      <c r="CZ199" s="716"/>
      <c r="DA199" s="716"/>
      <c r="DB199" s="716"/>
      <c r="DC199" s="716"/>
      <c r="DD199" s="716"/>
      <c r="DE199" s="716"/>
      <c r="DF199" s="716"/>
      <c r="DG199" s="716"/>
      <c r="DH199" s="716"/>
      <c r="DI199" s="716">
        <v>3</v>
      </c>
      <c r="DJ199" s="716"/>
      <c r="DK199" s="716"/>
      <c r="DL199" s="454">
        <v>3</v>
      </c>
      <c r="DM199" s="454"/>
      <c r="DN199" s="454"/>
      <c r="DO199" s="454"/>
      <c r="DP199" s="454"/>
      <c r="DQ199" s="454"/>
      <c r="DR199" s="454"/>
      <c r="DS199" s="454">
        <v>3</v>
      </c>
      <c r="DT199" s="454">
        <v>6</v>
      </c>
      <c r="DU199" s="454"/>
      <c r="DV199" s="454"/>
      <c r="DW199" s="454"/>
      <c r="DX199" s="454"/>
      <c r="DY199" s="454"/>
      <c r="DZ199" s="454"/>
      <c r="EA199" s="454"/>
      <c r="EB199" s="454"/>
      <c r="EC199" s="454"/>
      <c r="ED199" s="454"/>
      <c r="EE199" s="454">
        <v>1</v>
      </c>
      <c r="EF199" s="454"/>
      <c r="EG199" s="454"/>
      <c r="EH199" s="454"/>
      <c r="EI199" s="454"/>
      <c r="EJ199" s="454"/>
      <c r="EK199" s="454"/>
      <c r="EL199" s="454"/>
      <c r="EM199" s="454"/>
      <c r="EN199" s="454"/>
      <c r="EO199" s="454"/>
      <c r="EP199" s="454"/>
      <c r="EQ199" s="454"/>
      <c r="ER199" s="454"/>
      <c r="ES199" s="454"/>
      <c r="ET199" s="454"/>
      <c r="EU199" s="454"/>
      <c r="EV199" s="454"/>
      <c r="EW199" s="454"/>
      <c r="EX199" s="454"/>
      <c r="EY199" s="454"/>
      <c r="EZ199" s="454"/>
      <c r="FA199" s="454"/>
      <c r="FB199" s="454"/>
      <c r="FC199" s="454"/>
      <c r="FD199" s="454"/>
      <c r="FE199" s="454"/>
      <c r="FF199" s="454"/>
    </row>
    <row r="200" spans="1:162" s="56" customFormat="1">
      <c r="A200" s="54"/>
      <c r="B200" s="720"/>
      <c r="C200" s="714" t="s">
        <v>3738</v>
      </c>
      <c r="D200" s="454">
        <v>41.9</v>
      </c>
      <c r="E200" s="62">
        <f t="shared" si="103"/>
        <v>125.69999999999999</v>
      </c>
      <c r="F200" s="62"/>
      <c r="G200" s="62"/>
      <c r="H200" s="62"/>
      <c r="I200" s="62"/>
      <c r="J200" s="62"/>
      <c r="K200" s="62"/>
      <c r="L200" s="62">
        <f t="shared" si="104"/>
        <v>41.9</v>
      </c>
      <c r="M200" s="454"/>
      <c r="N200" s="454"/>
      <c r="O200" s="454"/>
      <c r="P200" s="454"/>
      <c r="Q200" s="454"/>
      <c r="R200" s="715" t="s">
        <v>1631</v>
      </c>
      <c r="S200" s="716"/>
      <c r="T200" s="716"/>
      <c r="U200" s="716"/>
      <c r="V200" s="716"/>
      <c r="W200" s="716"/>
      <c r="X200" s="716"/>
      <c r="Y200" s="716"/>
      <c r="Z200" s="716"/>
      <c r="AA200" s="716"/>
      <c r="AB200" s="716"/>
      <c r="AC200" s="716"/>
      <c r="AD200" s="716"/>
      <c r="AE200" s="716"/>
      <c r="AF200" s="716"/>
      <c r="AG200" s="886"/>
      <c r="AH200" s="716"/>
      <c r="AI200" s="898"/>
      <c r="AJ200" s="908"/>
      <c r="AK200" s="922"/>
      <c r="AL200" s="716"/>
      <c r="AM200" s="716"/>
      <c r="AN200" s="716"/>
      <c r="AO200" s="930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>
        <v>1</v>
      </c>
      <c r="BL200" s="716"/>
      <c r="BM200" s="716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  <c r="BX200" s="716"/>
      <c r="BY200" s="716"/>
      <c r="BZ200" s="716"/>
      <c r="CA200" s="716"/>
      <c r="CB200" s="716"/>
      <c r="CC200" s="716"/>
      <c r="CD200" s="716"/>
      <c r="CE200" s="717">
        <v>2</v>
      </c>
      <c r="CF200" s="716">
        <v>2</v>
      </c>
      <c r="CG200" s="174">
        <f t="shared" si="105"/>
        <v>0</v>
      </c>
      <c r="CH200" s="716"/>
      <c r="CI200" s="716"/>
      <c r="CJ200" s="716"/>
      <c r="CK200" s="716"/>
      <c r="CL200" s="716"/>
      <c r="CM200" s="716"/>
      <c r="CN200" s="716"/>
      <c r="CO200" s="716"/>
      <c r="CP200" s="716"/>
      <c r="CQ200" s="716"/>
      <c r="CR200" s="716"/>
      <c r="CS200" s="716"/>
      <c r="CT200" s="716"/>
      <c r="CU200" s="716"/>
      <c r="CV200" s="716"/>
      <c r="CW200" s="716"/>
      <c r="CX200" s="716">
        <v>3</v>
      </c>
      <c r="CY200" s="716">
        <v>3</v>
      </c>
      <c r="CZ200" s="716"/>
      <c r="DA200" s="716"/>
      <c r="DB200" s="716"/>
      <c r="DC200" s="716"/>
      <c r="DD200" s="716"/>
      <c r="DE200" s="716"/>
      <c r="DF200" s="716"/>
      <c r="DG200" s="716"/>
      <c r="DH200" s="716"/>
      <c r="DI200" s="716"/>
      <c r="DJ200" s="716"/>
      <c r="DK200" s="716"/>
      <c r="DL200" s="454"/>
      <c r="DM200" s="454"/>
      <c r="DN200" s="454"/>
      <c r="DO200" s="454"/>
      <c r="DP200" s="454"/>
      <c r="DQ200" s="454"/>
      <c r="DR200" s="454"/>
      <c r="DS200" s="454"/>
      <c r="DT200" s="454"/>
      <c r="DU200" s="454"/>
      <c r="DV200" s="454"/>
      <c r="DW200" s="454"/>
      <c r="DX200" s="454"/>
      <c r="DY200" s="454"/>
      <c r="DZ200" s="454"/>
      <c r="EA200" s="454"/>
      <c r="EB200" s="454"/>
      <c r="EC200" s="454"/>
      <c r="ED200" s="454"/>
      <c r="EE200" s="454"/>
      <c r="EF200" s="454"/>
      <c r="EG200" s="454"/>
      <c r="EH200" s="454"/>
      <c r="EI200" s="454"/>
      <c r="EJ200" s="454"/>
      <c r="EK200" s="454"/>
      <c r="EL200" s="454"/>
      <c r="EM200" s="454"/>
      <c r="EN200" s="454"/>
      <c r="EO200" s="454"/>
      <c r="EP200" s="454"/>
      <c r="EQ200" s="454"/>
      <c r="ER200" s="454"/>
      <c r="ES200" s="454"/>
      <c r="ET200" s="454"/>
      <c r="EU200" s="454"/>
      <c r="EV200" s="454"/>
      <c r="EW200" s="454"/>
      <c r="EX200" s="454"/>
      <c r="EY200" s="454"/>
      <c r="EZ200" s="454"/>
      <c r="FA200" s="454"/>
      <c r="FB200" s="454"/>
      <c r="FC200" s="454"/>
      <c r="FD200" s="454"/>
      <c r="FE200" s="454"/>
      <c r="FF200" s="454"/>
    </row>
    <row r="201" spans="1:162" s="56" customFormat="1">
      <c r="A201" s="54"/>
      <c r="B201" s="720"/>
      <c r="C201" s="714" t="s">
        <v>3739</v>
      </c>
      <c r="D201" s="454">
        <v>39.1</v>
      </c>
      <c r="E201" s="62">
        <f t="shared" si="103"/>
        <v>117.30000000000001</v>
      </c>
      <c r="F201" s="62"/>
      <c r="G201" s="62"/>
      <c r="H201" s="62"/>
      <c r="I201" s="62"/>
      <c r="J201" s="62"/>
      <c r="K201" s="62"/>
      <c r="L201" s="62">
        <f t="shared" si="104"/>
        <v>39.1</v>
      </c>
      <c r="M201" s="454"/>
      <c r="N201" s="454"/>
      <c r="O201" s="454"/>
      <c r="P201" s="454"/>
      <c r="Q201" s="454"/>
      <c r="R201" s="715" t="s">
        <v>1631</v>
      </c>
      <c r="S201" s="716"/>
      <c r="T201" s="716"/>
      <c r="U201" s="716"/>
      <c r="V201" s="716"/>
      <c r="W201" s="716"/>
      <c r="X201" s="716"/>
      <c r="Y201" s="716"/>
      <c r="Z201" s="716"/>
      <c r="AA201" s="716"/>
      <c r="AB201" s="716"/>
      <c r="AC201" s="716"/>
      <c r="AD201" s="716"/>
      <c r="AE201" s="716"/>
      <c r="AF201" s="716"/>
      <c r="AG201" s="886"/>
      <c r="AH201" s="716"/>
      <c r="AI201" s="898"/>
      <c r="AJ201" s="908"/>
      <c r="AK201" s="922"/>
      <c r="AL201" s="716"/>
      <c r="AM201" s="716"/>
      <c r="AN201" s="716"/>
      <c r="AO201" s="930"/>
      <c r="AP201" s="716"/>
      <c r="AQ201" s="716"/>
      <c r="AR201" s="716"/>
      <c r="AS201" s="716"/>
      <c r="AT201" s="716"/>
      <c r="AU201" s="716"/>
      <c r="AV201" s="716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/>
      <c r="BJ201" s="716"/>
      <c r="BK201" s="716">
        <v>1</v>
      </c>
      <c r="BL201" s="716"/>
      <c r="BM201" s="716"/>
      <c r="BN201" s="716"/>
      <c r="BO201" s="716"/>
      <c r="BP201" s="716"/>
      <c r="BQ201" s="716"/>
      <c r="BR201" s="716"/>
      <c r="BS201" s="716"/>
      <c r="BT201" s="716"/>
      <c r="BU201" s="716"/>
      <c r="BV201" s="716"/>
      <c r="BW201" s="716"/>
      <c r="BX201" s="716"/>
      <c r="BY201" s="716"/>
      <c r="BZ201" s="716"/>
      <c r="CA201" s="716"/>
      <c r="CB201" s="716"/>
      <c r="CC201" s="716"/>
      <c r="CD201" s="716"/>
      <c r="CE201" s="717">
        <v>2</v>
      </c>
      <c r="CF201" s="716">
        <v>2</v>
      </c>
      <c r="CG201" s="174">
        <f t="shared" si="105"/>
        <v>0</v>
      </c>
      <c r="CH201" s="716"/>
      <c r="CI201" s="716"/>
      <c r="CJ201" s="716"/>
      <c r="CK201" s="716"/>
      <c r="CL201" s="716"/>
      <c r="CM201" s="716"/>
      <c r="CN201" s="716"/>
      <c r="CO201" s="716"/>
      <c r="CP201" s="716"/>
      <c r="CQ201" s="716"/>
      <c r="CR201" s="716"/>
      <c r="CS201" s="716"/>
      <c r="CT201" s="716"/>
      <c r="CU201" s="716"/>
      <c r="CV201" s="716"/>
      <c r="CW201" s="716"/>
      <c r="CX201" s="716"/>
      <c r="CY201" s="716"/>
      <c r="CZ201" s="716"/>
      <c r="DA201" s="716"/>
      <c r="DB201" s="716"/>
      <c r="DC201" s="716"/>
      <c r="DD201" s="716"/>
      <c r="DE201" s="716"/>
      <c r="DF201" s="716"/>
      <c r="DG201" s="716"/>
      <c r="DH201" s="716"/>
      <c r="DI201" s="716"/>
      <c r="DJ201" s="716"/>
      <c r="DK201" s="716"/>
      <c r="DL201" s="454"/>
      <c r="DM201" s="454"/>
      <c r="DN201" s="454"/>
      <c r="DO201" s="454"/>
      <c r="DP201" s="454"/>
      <c r="DQ201" s="454"/>
      <c r="DR201" s="454"/>
      <c r="DS201" s="454"/>
      <c r="DT201" s="454"/>
      <c r="DU201" s="454"/>
      <c r="DV201" s="454"/>
      <c r="DW201" s="454"/>
      <c r="DX201" s="454"/>
      <c r="DY201" s="454"/>
      <c r="DZ201" s="454"/>
      <c r="EA201" s="454"/>
      <c r="EB201" s="454"/>
      <c r="EC201" s="454"/>
      <c r="ED201" s="454"/>
      <c r="EE201" s="454"/>
      <c r="EF201" s="454"/>
      <c r="EG201" s="454"/>
      <c r="EH201" s="454"/>
      <c r="EI201" s="454"/>
      <c r="EJ201" s="454"/>
      <c r="EK201" s="454"/>
      <c r="EL201" s="454"/>
      <c r="EM201" s="454"/>
      <c r="EN201" s="454"/>
      <c r="EO201" s="454"/>
      <c r="EP201" s="454"/>
      <c r="EQ201" s="454"/>
      <c r="ER201" s="454"/>
      <c r="ES201" s="454"/>
      <c r="ET201" s="454"/>
      <c r="EU201" s="454"/>
      <c r="EV201" s="454"/>
      <c r="EW201" s="454"/>
      <c r="EX201" s="454"/>
      <c r="EY201" s="454"/>
      <c r="EZ201" s="454"/>
      <c r="FA201" s="454"/>
      <c r="FB201" s="454"/>
      <c r="FC201" s="454"/>
      <c r="FD201" s="454"/>
      <c r="FE201" s="454"/>
      <c r="FF201" s="454"/>
    </row>
    <row r="202" spans="1:162" s="56" customFormat="1">
      <c r="A202" s="54"/>
      <c r="B202" s="720"/>
      <c r="C202" s="714" t="s">
        <v>3740</v>
      </c>
      <c r="D202" s="454">
        <v>43.3</v>
      </c>
      <c r="E202" s="62">
        <f t="shared" si="103"/>
        <v>129.89999999999998</v>
      </c>
      <c r="F202" s="62"/>
      <c r="G202" s="62"/>
      <c r="H202" s="62"/>
      <c r="I202" s="62"/>
      <c r="J202" s="62"/>
      <c r="K202" s="62"/>
      <c r="L202" s="62">
        <f t="shared" si="104"/>
        <v>43.3</v>
      </c>
      <c r="M202" s="454"/>
      <c r="N202" s="454"/>
      <c r="O202" s="454"/>
      <c r="P202" s="454"/>
      <c r="Q202" s="454"/>
      <c r="R202" s="715" t="s">
        <v>1631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886"/>
      <c r="AH202" s="716"/>
      <c r="AI202" s="898"/>
      <c r="AJ202" s="908"/>
      <c r="AK202" s="922"/>
      <c r="AL202" s="716"/>
      <c r="AM202" s="716"/>
      <c r="AN202" s="716"/>
      <c r="AO202" s="930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>
        <v>1</v>
      </c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/>
      <c r="BW202" s="716"/>
      <c r="BX202" s="716"/>
      <c r="BY202" s="716"/>
      <c r="BZ202" s="716"/>
      <c r="CA202" s="716"/>
      <c r="CB202" s="716"/>
      <c r="CC202" s="716"/>
      <c r="CD202" s="716"/>
      <c r="CE202" s="717">
        <v>2</v>
      </c>
      <c r="CF202" s="716">
        <v>2</v>
      </c>
      <c r="CG202" s="174">
        <f t="shared" si="105"/>
        <v>0</v>
      </c>
      <c r="CH202" s="716"/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/>
      <c r="CT202" s="716"/>
      <c r="CU202" s="716"/>
      <c r="CV202" s="716"/>
      <c r="CW202" s="716"/>
      <c r="CX202" s="716"/>
      <c r="CY202" s="716"/>
      <c r="CZ202" s="716"/>
      <c r="DA202" s="716"/>
      <c r="DB202" s="716"/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/>
      <c r="DM202" s="454"/>
      <c r="DN202" s="454"/>
      <c r="DO202" s="454"/>
      <c r="DP202" s="454"/>
      <c r="DQ202" s="454"/>
      <c r="DR202" s="454"/>
      <c r="DS202" s="454"/>
      <c r="DT202" s="454"/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>
      <c r="A203" s="54"/>
      <c r="B203" s="720"/>
      <c r="C203" s="714" t="s">
        <v>3741</v>
      </c>
      <c r="D203" s="454">
        <v>38.9</v>
      </c>
      <c r="E203" s="62">
        <f t="shared" si="103"/>
        <v>116.69999999999999</v>
      </c>
      <c r="F203" s="62"/>
      <c r="G203" s="62"/>
      <c r="H203" s="62"/>
      <c r="I203" s="62"/>
      <c r="J203" s="62"/>
      <c r="K203" s="62"/>
      <c r="L203" s="62">
        <f t="shared" si="104"/>
        <v>38.9</v>
      </c>
      <c r="M203" s="454"/>
      <c r="N203" s="454"/>
      <c r="O203" s="454"/>
      <c r="P203" s="454"/>
      <c r="Q203" s="454"/>
      <c r="R203" s="715" t="s">
        <v>1631</v>
      </c>
      <c r="S203" s="716"/>
      <c r="T203" s="716"/>
      <c r="U203" s="716"/>
      <c r="V203" s="716"/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886"/>
      <c r="AH203" s="716"/>
      <c r="AI203" s="898"/>
      <c r="AJ203" s="908"/>
      <c r="AK203" s="922"/>
      <c r="AL203" s="716"/>
      <c r="AM203" s="716"/>
      <c r="AN203" s="716"/>
      <c r="AO203" s="930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>
        <v>1</v>
      </c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  <c r="BX203" s="716"/>
      <c r="BY203" s="716"/>
      <c r="BZ203" s="716"/>
      <c r="CA203" s="716"/>
      <c r="CB203" s="716"/>
      <c r="CC203" s="716"/>
      <c r="CD203" s="716"/>
      <c r="CE203" s="717">
        <v>2</v>
      </c>
      <c r="CF203" s="716">
        <v>2</v>
      </c>
      <c r="CG203" s="174">
        <f t="shared" si="105"/>
        <v>0</v>
      </c>
      <c r="CH203" s="716"/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/>
      <c r="DJ203" s="716"/>
      <c r="DK203" s="716"/>
      <c r="DL203" s="454"/>
      <c r="DM203" s="454"/>
      <c r="DN203" s="454"/>
      <c r="DO203" s="454"/>
      <c r="DP203" s="454"/>
      <c r="DQ203" s="454"/>
      <c r="DR203" s="454"/>
      <c r="DS203" s="454"/>
      <c r="DT203" s="454"/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/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>
      <c r="A204" s="54"/>
      <c r="B204" s="720"/>
      <c r="C204" s="714" t="s">
        <v>3742</v>
      </c>
      <c r="D204" s="454">
        <v>39.299999999999997</v>
      </c>
      <c r="E204" s="62">
        <f t="shared" si="103"/>
        <v>117.89999999999999</v>
      </c>
      <c r="F204" s="62"/>
      <c r="G204" s="62"/>
      <c r="H204" s="62"/>
      <c r="I204" s="62"/>
      <c r="J204" s="62"/>
      <c r="K204" s="62"/>
      <c r="L204" s="62">
        <f t="shared" si="104"/>
        <v>39.299999999999997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886"/>
      <c r="AH204" s="716"/>
      <c r="AI204" s="898"/>
      <c r="AJ204" s="908"/>
      <c r="AK204" s="922"/>
      <c r="AL204" s="716"/>
      <c r="AM204" s="716"/>
      <c r="AN204" s="716"/>
      <c r="AO204" s="930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/>
      <c r="CY204" s="716"/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>
      <c r="A205" s="54"/>
      <c r="B205" s="720"/>
      <c r="C205" s="714" t="s">
        <v>3743</v>
      </c>
      <c r="D205" s="454">
        <v>40.6</v>
      </c>
      <c r="E205" s="62">
        <f t="shared" si="103"/>
        <v>121.80000000000001</v>
      </c>
      <c r="F205" s="62"/>
      <c r="G205" s="62"/>
      <c r="H205" s="62"/>
      <c r="I205" s="62"/>
      <c r="J205" s="62"/>
      <c r="K205" s="62"/>
      <c r="L205" s="62">
        <f t="shared" si="104"/>
        <v>40.6</v>
      </c>
      <c r="M205" s="454"/>
      <c r="N205" s="454"/>
      <c r="O205" s="454"/>
      <c r="P205" s="454"/>
      <c r="Q205" s="454"/>
      <c r="R205" s="715" t="s">
        <v>2989</v>
      </c>
      <c r="S205" s="716">
        <v>2</v>
      </c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886"/>
      <c r="AH205" s="716"/>
      <c r="AI205" s="898"/>
      <c r="AJ205" s="908">
        <v>1</v>
      </c>
      <c r="AK205" s="922"/>
      <c r="AL205" s="716"/>
      <c r="AM205" s="716"/>
      <c r="AN205" s="716"/>
      <c r="AO205" s="930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1</v>
      </c>
      <c r="BJ205" s="716"/>
      <c r="BK205" s="716"/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>
        <v>1</v>
      </c>
      <c r="BX205" s="716"/>
      <c r="BY205" s="716"/>
      <c r="BZ205" s="716"/>
      <c r="CA205" s="716"/>
      <c r="CB205" s="716"/>
      <c r="CC205" s="716"/>
      <c r="CD205" s="716"/>
      <c r="CE205" s="717">
        <v>6</v>
      </c>
      <c r="CF205" s="716"/>
      <c r="CG205" s="174">
        <f t="shared" si="105"/>
        <v>6</v>
      </c>
      <c r="CH205" s="716">
        <v>6</v>
      </c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>
        <v>3</v>
      </c>
      <c r="CY205" s="716">
        <v>3</v>
      </c>
      <c r="CZ205" s="716">
        <v>3</v>
      </c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>
        <v>3</v>
      </c>
      <c r="DL205" s="454">
        <v>1.5</v>
      </c>
      <c r="DM205" s="454"/>
      <c r="DN205" s="454"/>
      <c r="DO205" s="454"/>
      <c r="DP205" s="454"/>
      <c r="DQ205" s="454"/>
      <c r="DR205" s="454"/>
      <c r="DS205" s="454">
        <v>1.5</v>
      </c>
      <c r="DT205" s="454">
        <v>4.5</v>
      </c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>
        <v>1</v>
      </c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>
      <c r="A206" s="54"/>
      <c r="B206" s="720"/>
      <c r="C206" s="714" t="s">
        <v>3744</v>
      </c>
      <c r="D206" s="454">
        <v>39.6</v>
      </c>
      <c r="E206" s="62">
        <f t="shared" si="103"/>
        <v>118.80000000000001</v>
      </c>
      <c r="F206" s="62"/>
      <c r="G206" s="62"/>
      <c r="H206" s="62"/>
      <c r="I206" s="62"/>
      <c r="J206" s="62"/>
      <c r="K206" s="62"/>
      <c r="L206" s="62">
        <f t="shared" si="104"/>
        <v>39.6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886"/>
      <c r="AH206" s="716"/>
      <c r="AI206" s="898"/>
      <c r="AJ206" s="908"/>
      <c r="AK206" s="922"/>
      <c r="AL206" s="716"/>
      <c r="AM206" s="716"/>
      <c r="AN206" s="716"/>
      <c r="AO206" s="930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>
      <c r="A207" s="54"/>
      <c r="B207" s="720"/>
      <c r="C207" s="714" t="s">
        <v>3745</v>
      </c>
      <c r="D207" s="454">
        <v>44.8</v>
      </c>
      <c r="E207" s="62">
        <f t="shared" si="103"/>
        <v>134.39999999999998</v>
      </c>
      <c r="F207" s="62"/>
      <c r="G207" s="62"/>
      <c r="H207" s="62"/>
      <c r="I207" s="62"/>
      <c r="J207" s="62"/>
      <c r="K207" s="62"/>
      <c r="L207" s="62">
        <f t="shared" si="104"/>
        <v>44.8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886"/>
      <c r="AH207" s="716"/>
      <c r="AI207" s="898"/>
      <c r="AJ207" s="908"/>
      <c r="AK207" s="922"/>
      <c r="AL207" s="716"/>
      <c r="AM207" s="716"/>
      <c r="AN207" s="716"/>
      <c r="AO207" s="930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>
      <c r="A208" s="54"/>
      <c r="B208" s="720"/>
      <c r="C208" s="714" t="s">
        <v>3746</v>
      </c>
      <c r="D208" s="454">
        <v>49.9</v>
      </c>
      <c r="E208" s="62">
        <f t="shared" si="103"/>
        <v>149.69999999999999</v>
      </c>
      <c r="F208" s="62"/>
      <c r="G208" s="62"/>
      <c r="H208" s="62"/>
      <c r="I208" s="62"/>
      <c r="J208" s="62"/>
      <c r="K208" s="62"/>
      <c r="L208" s="62">
        <f t="shared" si="104"/>
        <v>49.9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886"/>
      <c r="AH208" s="716"/>
      <c r="AI208" s="898"/>
      <c r="AJ208" s="908"/>
      <c r="AK208" s="922"/>
      <c r="AL208" s="716"/>
      <c r="AM208" s="716"/>
      <c r="AN208" s="716"/>
      <c r="AO208" s="930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>
      <c r="A209" s="54"/>
      <c r="B209" s="720"/>
      <c r="C209" s="714" t="s">
        <v>3747</v>
      </c>
      <c r="D209" s="454">
        <v>32</v>
      </c>
      <c r="E209" s="62">
        <f t="shared" si="103"/>
        <v>96</v>
      </c>
      <c r="F209" s="62"/>
      <c r="G209" s="62"/>
      <c r="H209" s="62"/>
      <c r="I209" s="62"/>
      <c r="J209" s="62"/>
      <c r="K209" s="62"/>
      <c r="L209" s="62">
        <f t="shared" si="104"/>
        <v>32</v>
      </c>
      <c r="M209" s="454"/>
      <c r="N209" s="454"/>
      <c r="O209" s="454"/>
      <c r="P209" s="454"/>
      <c r="Q209" s="454"/>
      <c r="R209" s="715" t="s">
        <v>1631</v>
      </c>
      <c r="S209" s="716"/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886"/>
      <c r="AH209" s="716"/>
      <c r="AI209" s="898"/>
      <c r="AJ209" s="908"/>
      <c r="AK209" s="922"/>
      <c r="AL209" s="716"/>
      <c r="AM209" s="716"/>
      <c r="AN209" s="716"/>
      <c r="AO209" s="930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6">
        <v>1</v>
      </c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  <c r="BX209" s="716"/>
      <c r="BY209" s="716"/>
      <c r="BZ209" s="716"/>
      <c r="CA209" s="716"/>
      <c r="CB209" s="716"/>
      <c r="CC209" s="716"/>
      <c r="CD209" s="716"/>
      <c r="CE209" s="717">
        <v>2</v>
      </c>
      <c r="CF209" s="716">
        <v>2</v>
      </c>
      <c r="CG209" s="174">
        <f t="shared" si="105"/>
        <v>0</v>
      </c>
      <c r="CH209" s="716"/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/>
      <c r="CY209" s="716"/>
      <c r="CZ209" s="716"/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/>
      <c r="DL209" s="454"/>
      <c r="DM209" s="454"/>
      <c r="DN209" s="454"/>
      <c r="DO209" s="454"/>
      <c r="DP209" s="454"/>
      <c r="DQ209" s="454"/>
      <c r="DR209" s="454"/>
      <c r="DS209" s="454"/>
      <c r="DT209" s="454"/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/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>
      <c r="A210" s="54"/>
      <c r="B210" s="720"/>
      <c r="C210" s="714" t="s">
        <v>3748</v>
      </c>
      <c r="D210" s="454">
        <v>40.299999999999997</v>
      </c>
      <c r="E210" s="62">
        <f t="shared" si="103"/>
        <v>120.89999999999999</v>
      </c>
      <c r="F210" s="62"/>
      <c r="G210" s="62"/>
      <c r="H210" s="62"/>
      <c r="I210" s="62"/>
      <c r="J210" s="62"/>
      <c r="K210" s="62"/>
      <c r="L210" s="62">
        <f t="shared" si="104"/>
        <v>40.299999999999997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886"/>
      <c r="AH210" s="716"/>
      <c r="AI210" s="898"/>
      <c r="AJ210" s="908"/>
      <c r="AK210" s="922"/>
      <c r="AL210" s="716"/>
      <c r="AM210" s="716"/>
      <c r="AN210" s="716"/>
      <c r="AO210" s="930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>
      <c r="A211" s="54"/>
      <c r="B211" s="720"/>
      <c r="C211" s="714" t="s">
        <v>3749</v>
      </c>
      <c r="D211" s="454">
        <v>45.8</v>
      </c>
      <c r="E211" s="62">
        <f t="shared" si="103"/>
        <v>137.39999999999998</v>
      </c>
      <c r="F211" s="62"/>
      <c r="G211" s="62"/>
      <c r="H211" s="62"/>
      <c r="I211" s="62"/>
      <c r="J211" s="62"/>
      <c r="K211" s="62"/>
      <c r="L211" s="62">
        <f t="shared" si="104"/>
        <v>45.8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886"/>
      <c r="AH211" s="716"/>
      <c r="AI211" s="898"/>
      <c r="AJ211" s="908"/>
      <c r="AK211" s="922"/>
      <c r="AL211" s="716"/>
      <c r="AM211" s="716"/>
      <c r="AN211" s="716"/>
      <c r="AO211" s="930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>
      <c r="A212" s="54"/>
      <c r="B212" s="720"/>
      <c r="C212" s="714" t="s">
        <v>3750</v>
      </c>
      <c r="D212" s="454">
        <v>44.7</v>
      </c>
      <c r="E212" s="62">
        <f t="shared" si="103"/>
        <v>134.10000000000002</v>
      </c>
      <c r="F212" s="62"/>
      <c r="G212" s="62"/>
      <c r="H212" s="62"/>
      <c r="I212" s="62"/>
      <c r="J212" s="62"/>
      <c r="K212" s="62"/>
      <c r="L212" s="62">
        <f t="shared" si="104"/>
        <v>44.7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886"/>
      <c r="AH212" s="716"/>
      <c r="AI212" s="898"/>
      <c r="AJ212" s="908"/>
      <c r="AK212" s="922"/>
      <c r="AL212" s="716"/>
      <c r="AM212" s="716"/>
      <c r="AN212" s="716"/>
      <c r="AO212" s="930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>
      <c r="A213" s="54"/>
      <c r="B213" s="720"/>
      <c r="C213" s="714" t="s">
        <v>3751</v>
      </c>
      <c r="D213" s="454">
        <v>42.2</v>
      </c>
      <c r="E213" s="62">
        <f t="shared" si="103"/>
        <v>126.60000000000001</v>
      </c>
      <c r="F213" s="62"/>
      <c r="G213" s="62"/>
      <c r="H213" s="62"/>
      <c r="I213" s="62"/>
      <c r="J213" s="62"/>
      <c r="K213" s="62"/>
      <c r="L213" s="62">
        <f t="shared" si="104"/>
        <v>42.2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886"/>
      <c r="AH213" s="716"/>
      <c r="AI213" s="898"/>
      <c r="AJ213" s="908"/>
      <c r="AK213" s="922"/>
      <c r="AL213" s="716"/>
      <c r="AM213" s="716"/>
      <c r="AN213" s="716"/>
      <c r="AO213" s="930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>
      <c r="A214" s="54"/>
      <c r="B214" s="720"/>
      <c r="C214" s="714" t="s">
        <v>3754</v>
      </c>
      <c r="D214" s="454">
        <v>38.299999999999997</v>
      </c>
      <c r="E214" s="62">
        <f t="shared" si="103"/>
        <v>114.89999999999999</v>
      </c>
      <c r="F214" s="62"/>
      <c r="G214" s="62"/>
      <c r="H214" s="62"/>
      <c r="I214" s="62"/>
      <c r="J214" s="62"/>
      <c r="K214" s="62"/>
      <c r="L214" s="62">
        <f t="shared" si="104"/>
        <v>38.299999999999997</v>
      </c>
      <c r="M214" s="454"/>
      <c r="N214" s="454"/>
      <c r="O214" s="454"/>
      <c r="P214" s="454"/>
      <c r="Q214" s="454"/>
      <c r="R214" s="715" t="s">
        <v>2989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886"/>
      <c r="AH214" s="716"/>
      <c r="AI214" s="898"/>
      <c r="AJ214" s="908"/>
      <c r="AK214" s="922"/>
      <c r="AL214" s="716"/>
      <c r="AM214" s="716"/>
      <c r="AN214" s="716"/>
      <c r="AO214" s="930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/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>
        <v>1</v>
      </c>
      <c r="BW214" s="716"/>
      <c r="BX214" s="716"/>
      <c r="BY214" s="716"/>
      <c r="BZ214" s="716"/>
      <c r="CA214" s="716"/>
      <c r="CB214" s="716"/>
      <c r="CC214" s="716"/>
      <c r="CD214" s="716"/>
      <c r="CE214" s="717">
        <v>6</v>
      </c>
      <c r="CF214" s="716"/>
      <c r="CG214" s="174">
        <f t="shared" si="105"/>
        <v>6</v>
      </c>
      <c r="CH214" s="716">
        <v>5</v>
      </c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>
        <v>1</v>
      </c>
      <c r="CT214" s="716"/>
      <c r="CU214" s="716"/>
      <c r="CV214" s="716"/>
      <c r="CW214" s="716"/>
      <c r="CX214" s="716"/>
      <c r="CY214" s="716"/>
      <c r="CZ214" s="716"/>
      <c r="DA214" s="716"/>
      <c r="DB214" s="716">
        <v>2</v>
      </c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>
        <v>1.5</v>
      </c>
      <c r="DM214" s="454"/>
      <c r="DN214" s="454"/>
      <c r="DO214" s="454"/>
      <c r="DP214" s="454"/>
      <c r="DQ214" s="454"/>
      <c r="DR214" s="454"/>
      <c r="DS214" s="454">
        <v>1.5</v>
      </c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>
      <c r="A215" s="54"/>
      <c r="B215" s="720"/>
      <c r="C215" s="714" t="s">
        <v>3755</v>
      </c>
      <c r="D215" s="454">
        <v>40.5</v>
      </c>
      <c r="E215" s="62">
        <f t="shared" si="103"/>
        <v>121.5</v>
      </c>
      <c r="F215" s="62"/>
      <c r="G215" s="62"/>
      <c r="H215" s="62"/>
      <c r="I215" s="62"/>
      <c r="J215" s="62"/>
      <c r="K215" s="62"/>
      <c r="L215" s="62">
        <f t="shared" si="104"/>
        <v>40.5</v>
      </c>
      <c r="M215" s="454"/>
      <c r="N215" s="454"/>
      <c r="O215" s="454"/>
      <c r="P215" s="454"/>
      <c r="Q215" s="454"/>
      <c r="R215" s="715" t="s">
        <v>2989</v>
      </c>
      <c r="S215" s="716"/>
      <c r="T215" s="716"/>
      <c r="U215" s="716"/>
      <c r="V215" s="716">
        <v>2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886"/>
      <c r="AH215" s="716"/>
      <c r="AI215" s="898"/>
      <c r="AJ215" s="908">
        <v>1</v>
      </c>
      <c r="AK215" s="922"/>
      <c r="AL215" s="716"/>
      <c r="AM215" s="716"/>
      <c r="AN215" s="716"/>
      <c r="AO215" s="930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/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>
        <v>1</v>
      </c>
      <c r="BX215" s="716"/>
      <c r="BY215" s="716"/>
      <c r="BZ215" s="716"/>
      <c r="CA215" s="716"/>
      <c r="CB215" s="716"/>
      <c r="CC215" s="716"/>
      <c r="CD215" s="716"/>
      <c r="CE215" s="717">
        <v>6</v>
      </c>
      <c r="CF215" s="716"/>
      <c r="CG215" s="174">
        <f t="shared" si="105"/>
        <v>6</v>
      </c>
      <c r="CH215" s="716">
        <v>6</v>
      </c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>
        <v>2</v>
      </c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>
      <c r="A216" s="54"/>
      <c r="B216" s="720"/>
      <c r="C216" s="714" t="s">
        <v>3756</v>
      </c>
      <c r="D216" s="454">
        <v>40</v>
      </c>
      <c r="E216" s="62">
        <f t="shared" si="103"/>
        <v>120</v>
      </c>
      <c r="F216" s="62"/>
      <c r="G216" s="62"/>
      <c r="H216" s="62"/>
      <c r="I216" s="62"/>
      <c r="J216" s="62"/>
      <c r="K216" s="62"/>
      <c r="L216" s="62">
        <f t="shared" si="104"/>
        <v>40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>
        <v>1</v>
      </c>
      <c r="W216" s="716"/>
      <c r="X216" s="716"/>
      <c r="Y216" s="716"/>
      <c r="Z216" s="716"/>
      <c r="AA216" s="716"/>
      <c r="AB216" s="716"/>
      <c r="AC216" s="716"/>
      <c r="AD216" s="716">
        <v>1</v>
      </c>
      <c r="AE216" s="716"/>
      <c r="AF216" s="716"/>
      <c r="AG216" s="886"/>
      <c r="AH216" s="716"/>
      <c r="AI216" s="898"/>
      <c r="AJ216" s="908"/>
      <c r="AK216" s="922"/>
      <c r="AL216" s="716"/>
      <c r="AM216" s="716"/>
      <c r="AN216" s="716"/>
      <c r="AO216" s="930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>
        <v>1</v>
      </c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>
        <v>1</v>
      </c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>
        <v>1</v>
      </c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>
      <c r="A217" s="54"/>
      <c r="B217" s="720"/>
      <c r="C217" s="714" t="s">
        <v>3791</v>
      </c>
      <c r="D217" s="454">
        <v>40</v>
      </c>
      <c r="E217" s="62">
        <f t="shared" si="103"/>
        <v>120</v>
      </c>
      <c r="F217" s="62"/>
      <c r="G217" s="62"/>
      <c r="H217" s="62"/>
      <c r="I217" s="62"/>
      <c r="J217" s="62"/>
      <c r="K217" s="62"/>
      <c r="L217" s="62">
        <f t="shared" si="104"/>
        <v>40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>
        <v>1</v>
      </c>
      <c r="W217" s="716"/>
      <c r="X217" s="716"/>
      <c r="Y217" s="716"/>
      <c r="Z217" s="716"/>
      <c r="AA217" s="716"/>
      <c r="AB217" s="716"/>
      <c r="AC217" s="716"/>
      <c r="AD217" s="716">
        <v>1</v>
      </c>
      <c r="AE217" s="716"/>
      <c r="AF217" s="716"/>
      <c r="AG217" s="886"/>
      <c r="AH217" s="716"/>
      <c r="AI217" s="898"/>
      <c r="AJ217" s="908"/>
      <c r="AK217" s="922"/>
      <c r="AL217" s="716"/>
      <c r="AM217" s="716"/>
      <c r="AN217" s="716"/>
      <c r="AO217" s="930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>
        <v>1</v>
      </c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>
        <v>1</v>
      </c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>
      <c r="A218" s="54"/>
      <c r="B218" s="720"/>
      <c r="C218" s="714" t="s">
        <v>3792</v>
      </c>
      <c r="D218" s="454">
        <v>40</v>
      </c>
      <c r="E218" s="62">
        <f t="shared" si="103"/>
        <v>120</v>
      </c>
      <c r="F218" s="62"/>
      <c r="G218" s="62"/>
      <c r="H218" s="62"/>
      <c r="I218" s="62"/>
      <c r="J218" s="62"/>
      <c r="K218" s="62"/>
      <c r="L218" s="62">
        <f t="shared" si="104"/>
        <v>40</v>
      </c>
      <c r="M218" s="454"/>
      <c r="N218" s="454"/>
      <c r="O218" s="454"/>
      <c r="P218" s="454"/>
      <c r="Q218" s="454"/>
      <c r="R218" s="715" t="s">
        <v>1631</v>
      </c>
      <c r="S218" s="716"/>
      <c r="T218" s="716"/>
      <c r="U218" s="716"/>
      <c r="V218" s="716">
        <v>1</v>
      </c>
      <c r="W218" s="716"/>
      <c r="X218" s="716"/>
      <c r="Y218" s="716"/>
      <c r="Z218" s="716"/>
      <c r="AA218" s="716"/>
      <c r="AB218" s="716"/>
      <c r="AC218" s="716"/>
      <c r="AD218" s="716">
        <v>1</v>
      </c>
      <c r="AE218" s="716"/>
      <c r="AF218" s="716"/>
      <c r="AG218" s="886"/>
      <c r="AH218" s="716"/>
      <c r="AI218" s="898"/>
      <c r="AJ218" s="908"/>
      <c r="AK218" s="922"/>
      <c r="AL218" s="716"/>
      <c r="AM218" s="716"/>
      <c r="AN218" s="716"/>
      <c r="AO218" s="930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>
        <v>1</v>
      </c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/>
      <c r="BW218" s="716"/>
      <c r="BX218" s="716"/>
      <c r="BY218" s="716"/>
      <c r="BZ218" s="716"/>
      <c r="CA218" s="716"/>
      <c r="CB218" s="716"/>
      <c r="CC218" s="716"/>
      <c r="CD218" s="716">
        <v>1</v>
      </c>
      <c r="CE218" s="717">
        <v>2</v>
      </c>
      <c r="CF218" s="716">
        <v>2</v>
      </c>
      <c r="CG218" s="174">
        <f t="shared" si="105"/>
        <v>0</v>
      </c>
      <c r="CH218" s="716"/>
      <c r="CI218" s="716"/>
      <c r="CJ218" s="716"/>
      <c r="CK218" s="716"/>
      <c r="CL218" s="716"/>
      <c r="CM218" s="716"/>
      <c r="CN218" s="716"/>
      <c r="CO218" s="716"/>
      <c r="CP218" s="716"/>
      <c r="CQ218" s="716">
        <v>1</v>
      </c>
      <c r="CR218" s="716"/>
      <c r="CS218" s="716"/>
      <c r="CT218" s="716"/>
      <c r="CU218" s="716"/>
      <c r="CV218" s="716"/>
      <c r="CW218" s="716"/>
      <c r="CX218" s="716"/>
      <c r="CY218" s="716"/>
      <c r="CZ218" s="716"/>
      <c r="DA218" s="716"/>
      <c r="DB218" s="716"/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/>
      <c r="DM218" s="454"/>
      <c r="DN218" s="454"/>
      <c r="DO218" s="454"/>
      <c r="DP218" s="454"/>
      <c r="DQ218" s="454"/>
      <c r="DR218" s="454"/>
      <c r="DS218" s="454"/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>
      <c r="A219" s="54"/>
      <c r="B219" s="720"/>
      <c r="C219" s="714" t="s">
        <v>3793</v>
      </c>
      <c r="D219" s="454">
        <v>40</v>
      </c>
      <c r="E219" s="62">
        <f t="shared" si="103"/>
        <v>120</v>
      </c>
      <c r="F219" s="62"/>
      <c r="G219" s="62"/>
      <c r="H219" s="62"/>
      <c r="I219" s="62"/>
      <c r="J219" s="62"/>
      <c r="K219" s="62"/>
      <c r="L219" s="62">
        <f t="shared" si="104"/>
        <v>40</v>
      </c>
      <c r="M219" s="454"/>
      <c r="N219" s="454"/>
      <c r="O219" s="454"/>
      <c r="P219" s="454"/>
      <c r="Q219" s="454"/>
      <c r="R219" s="715" t="s">
        <v>1631</v>
      </c>
      <c r="S219" s="716"/>
      <c r="T219" s="716"/>
      <c r="U219" s="716"/>
      <c r="V219" s="716">
        <v>1</v>
      </c>
      <c r="W219" s="716"/>
      <c r="X219" s="716"/>
      <c r="Y219" s="716"/>
      <c r="Z219" s="716"/>
      <c r="AA219" s="716"/>
      <c r="AB219" s="716"/>
      <c r="AC219" s="716"/>
      <c r="AD219" s="716">
        <v>1</v>
      </c>
      <c r="AE219" s="716"/>
      <c r="AF219" s="716"/>
      <c r="AG219" s="886"/>
      <c r="AH219" s="716"/>
      <c r="AI219" s="898"/>
      <c r="AJ219" s="908"/>
      <c r="AK219" s="922"/>
      <c r="AL219" s="716"/>
      <c r="AM219" s="716"/>
      <c r="AN219" s="716"/>
      <c r="AO219" s="930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>
        <v>1</v>
      </c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  <c r="BX219" s="716"/>
      <c r="BY219" s="716"/>
      <c r="BZ219" s="716"/>
      <c r="CA219" s="716"/>
      <c r="CB219" s="716"/>
      <c r="CC219" s="716"/>
      <c r="CD219" s="716">
        <v>1</v>
      </c>
      <c r="CE219" s="717">
        <v>2</v>
      </c>
      <c r="CF219" s="716">
        <v>2</v>
      </c>
      <c r="CG219" s="174">
        <f t="shared" si="105"/>
        <v>0</v>
      </c>
      <c r="CH219" s="716"/>
      <c r="CI219" s="716"/>
      <c r="CJ219" s="716"/>
      <c r="CK219" s="716"/>
      <c r="CL219" s="716"/>
      <c r="CM219" s="716"/>
      <c r="CN219" s="716"/>
      <c r="CO219" s="716"/>
      <c r="CP219" s="716"/>
      <c r="CQ219" s="716">
        <v>1</v>
      </c>
      <c r="CR219" s="716"/>
      <c r="CS219" s="716"/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>
      <c r="A220" s="54"/>
      <c r="B220" s="720"/>
      <c r="C220" s="714" t="s">
        <v>3794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886"/>
      <c r="AH220" s="716"/>
      <c r="AI220" s="898"/>
      <c r="AJ220" s="908"/>
      <c r="AK220" s="922"/>
      <c r="AL220" s="716"/>
      <c r="AM220" s="716"/>
      <c r="AN220" s="716"/>
      <c r="AO220" s="930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>
      <c r="A221" s="54"/>
      <c r="B221" s="720"/>
      <c r="C221" s="714" t="s">
        <v>3795</v>
      </c>
      <c r="D221" s="454">
        <v>39</v>
      </c>
      <c r="E221" s="62">
        <f t="shared" si="103"/>
        <v>117</v>
      </c>
      <c r="F221" s="62"/>
      <c r="G221" s="62"/>
      <c r="H221" s="62"/>
      <c r="I221" s="62"/>
      <c r="J221" s="62"/>
      <c r="K221" s="62"/>
      <c r="L221" s="62">
        <f t="shared" si="104"/>
        <v>39</v>
      </c>
      <c r="M221" s="454"/>
      <c r="N221" s="454"/>
      <c r="O221" s="454"/>
      <c r="P221" s="454"/>
      <c r="Q221" s="454"/>
      <c r="R221" s="715" t="s">
        <v>2989</v>
      </c>
      <c r="S221" s="716"/>
      <c r="T221" s="716"/>
      <c r="U221" s="716"/>
      <c r="V221" s="716">
        <v>2</v>
      </c>
      <c r="W221" s="716"/>
      <c r="X221" s="716"/>
      <c r="Y221" s="716"/>
      <c r="Z221" s="716"/>
      <c r="AA221" s="716"/>
      <c r="AB221" s="716"/>
      <c r="AC221" s="716"/>
      <c r="AD221" s="716"/>
      <c r="AE221" s="716"/>
      <c r="AF221" s="716"/>
      <c r="AG221" s="886"/>
      <c r="AH221" s="716"/>
      <c r="AI221" s="898"/>
      <c r="AJ221" s="908">
        <v>1</v>
      </c>
      <c r="AK221" s="922"/>
      <c r="AL221" s="716"/>
      <c r="AM221" s="716"/>
      <c r="AN221" s="716"/>
      <c r="AO221" s="930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1</v>
      </c>
      <c r="BJ221" s="716"/>
      <c r="BK221" s="716"/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>
        <v>1</v>
      </c>
      <c r="BX221" s="716"/>
      <c r="BY221" s="716"/>
      <c r="BZ221" s="716"/>
      <c r="CA221" s="716"/>
      <c r="CB221" s="716">
        <v>1</v>
      </c>
      <c r="CC221" s="716"/>
      <c r="CD221" s="716"/>
      <c r="CE221" s="717"/>
      <c r="CF221" s="716"/>
      <c r="CG221" s="174">
        <f t="shared" si="105"/>
        <v>0</v>
      </c>
      <c r="CH221" s="716">
        <v>6</v>
      </c>
      <c r="CI221" s="716"/>
      <c r="CJ221" s="716"/>
      <c r="CK221" s="716"/>
      <c r="CL221" s="716"/>
      <c r="CM221" s="716"/>
      <c r="CN221" s="716"/>
      <c r="CO221" s="716"/>
      <c r="CP221" s="716"/>
      <c r="CQ221" s="716"/>
      <c r="CR221" s="716"/>
      <c r="CS221" s="716">
        <v>2</v>
      </c>
      <c r="CT221" s="716"/>
      <c r="CU221" s="716"/>
      <c r="CV221" s="716"/>
      <c r="CW221" s="716"/>
      <c r="CX221" s="716">
        <v>3</v>
      </c>
      <c r="CY221" s="716">
        <v>3</v>
      </c>
      <c r="CZ221" s="716">
        <v>3</v>
      </c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>
        <v>3</v>
      </c>
      <c r="DL221" s="454">
        <v>3</v>
      </c>
      <c r="DM221" s="454"/>
      <c r="DN221" s="454"/>
      <c r="DO221" s="454"/>
      <c r="DP221" s="454"/>
      <c r="DQ221" s="454"/>
      <c r="DR221" s="454"/>
      <c r="DS221" s="454">
        <v>3</v>
      </c>
      <c r="DT221" s="454">
        <f>4.5+6</f>
        <v>10.5</v>
      </c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>
      <c r="A222" s="54"/>
      <c r="B222" s="720"/>
      <c r="C222" s="714" t="s">
        <v>3796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2989</v>
      </c>
      <c r="S222" s="716"/>
      <c r="T222" s="716"/>
      <c r="U222" s="716"/>
      <c r="V222" s="716">
        <v>2</v>
      </c>
      <c r="W222" s="716"/>
      <c r="X222" s="716"/>
      <c r="Y222" s="716"/>
      <c r="Z222" s="716"/>
      <c r="AA222" s="716"/>
      <c r="AB222" s="716"/>
      <c r="AC222" s="716"/>
      <c r="AD222" s="716"/>
      <c r="AE222" s="716"/>
      <c r="AF222" s="716"/>
      <c r="AG222" s="886"/>
      <c r="AH222" s="716"/>
      <c r="AI222" s="898"/>
      <c r="AJ222" s="908">
        <v>1</v>
      </c>
      <c r="AK222" s="922"/>
      <c r="AL222" s="716"/>
      <c r="AM222" s="716"/>
      <c r="AN222" s="716"/>
      <c r="AO222" s="930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>
        <v>1</v>
      </c>
      <c r="BG222" s="716"/>
      <c r="BH222" s="716"/>
      <c r="BI222" s="716"/>
      <c r="BJ222" s="716"/>
      <c r="BK222" s="716"/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>
        <v>1</v>
      </c>
      <c r="BX222" s="716"/>
      <c r="BY222" s="716"/>
      <c r="BZ222" s="716"/>
      <c r="CA222" s="716"/>
      <c r="CB222" s="716"/>
      <c r="CC222" s="716"/>
      <c r="CD222" s="716"/>
      <c r="CE222" s="717">
        <v>6</v>
      </c>
      <c r="CF222" s="716"/>
      <c r="CG222" s="174">
        <f t="shared" si="105"/>
        <v>6</v>
      </c>
      <c r="CH222" s="716">
        <v>6</v>
      </c>
      <c r="CI222" s="716"/>
      <c r="CJ222" s="716"/>
      <c r="CK222" s="716"/>
      <c r="CL222" s="716"/>
      <c r="CM222" s="716"/>
      <c r="CN222" s="716"/>
      <c r="CO222" s="716"/>
      <c r="CP222" s="716"/>
      <c r="CQ222" s="716"/>
      <c r="CR222" s="716"/>
      <c r="CS222" s="716">
        <v>2</v>
      </c>
      <c r="CT222" s="716"/>
      <c r="CU222" s="716"/>
      <c r="CV222" s="716"/>
      <c r="CW222" s="716"/>
      <c r="CX222" s="716">
        <v>3</v>
      </c>
      <c r="CY222" s="716">
        <v>3</v>
      </c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>
      <c r="A223" s="54"/>
      <c r="B223" s="720"/>
      <c r="C223" s="714" t="s">
        <v>3797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886"/>
      <c r="AH223" s="716"/>
      <c r="AI223" s="898"/>
      <c r="AJ223" s="908"/>
      <c r="AK223" s="922"/>
      <c r="AL223" s="716"/>
      <c r="AM223" s="716"/>
      <c r="AN223" s="716"/>
      <c r="AO223" s="930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>
      <c r="A224" s="54"/>
      <c r="B224" s="720"/>
      <c r="C224" s="714" t="s">
        <v>3798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886"/>
      <c r="AH224" s="716"/>
      <c r="AI224" s="898"/>
      <c r="AJ224" s="908"/>
      <c r="AK224" s="922"/>
      <c r="AL224" s="716"/>
      <c r="AM224" s="716"/>
      <c r="AN224" s="716"/>
      <c r="AO224" s="930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>
      <c r="A225" s="54"/>
      <c r="B225" s="720"/>
      <c r="C225" s="714" t="s">
        <v>3799</v>
      </c>
      <c r="D225" s="454">
        <v>40</v>
      </c>
      <c r="E225" s="62">
        <f t="shared" si="103"/>
        <v>120</v>
      </c>
      <c r="F225" s="62"/>
      <c r="G225" s="62"/>
      <c r="H225" s="62"/>
      <c r="I225" s="62"/>
      <c r="J225" s="62"/>
      <c r="K225" s="62"/>
      <c r="L225" s="62">
        <f t="shared" si="104"/>
        <v>40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886"/>
      <c r="AH225" s="716"/>
      <c r="AI225" s="898"/>
      <c r="AJ225" s="908">
        <v>1</v>
      </c>
      <c r="AK225" s="922"/>
      <c r="AL225" s="716"/>
      <c r="AM225" s="716"/>
      <c r="AN225" s="716"/>
      <c r="AO225" s="930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/>
      <c r="CC225" s="716"/>
      <c r="CD225" s="716"/>
      <c r="CE225" s="717">
        <v>6</v>
      </c>
      <c r="CF225" s="716"/>
      <c r="CG225" s="174">
        <f t="shared" si="105"/>
        <v>6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/>
      <c r="CY225" s="716"/>
      <c r="CZ225" s="716"/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/>
      <c r="DL225" s="454"/>
      <c r="DM225" s="454"/>
      <c r="DN225" s="454"/>
      <c r="DO225" s="454"/>
      <c r="DP225" s="454"/>
      <c r="DQ225" s="454"/>
      <c r="DR225" s="454"/>
      <c r="DS225" s="454"/>
      <c r="DT225" s="454"/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>
      <c r="A226" s="54"/>
      <c r="B226" s="720"/>
      <c r="C226" s="714" t="s">
        <v>3800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886"/>
      <c r="AH226" s="716"/>
      <c r="AI226" s="898"/>
      <c r="AJ226" s="908">
        <v>1</v>
      </c>
      <c r="AK226" s="922"/>
      <c r="AL226" s="716"/>
      <c r="AM226" s="716"/>
      <c r="AN226" s="716"/>
      <c r="AO226" s="930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/>
      <c r="CY226" s="716"/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>
      <c r="A227" s="54"/>
      <c r="B227" s="720"/>
      <c r="C227" s="714" t="s">
        <v>3801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886"/>
      <c r="AH227" s="716"/>
      <c r="AI227" s="898"/>
      <c r="AJ227" s="908"/>
      <c r="AK227" s="922"/>
      <c r="AL227" s="716"/>
      <c r="AM227" s="716"/>
      <c r="AN227" s="716"/>
      <c r="AO227" s="930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>
      <c r="A228" s="54"/>
      <c r="B228" s="720"/>
      <c r="C228" s="714" t="s">
        <v>3802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886"/>
      <c r="AH228" s="716"/>
      <c r="AI228" s="898"/>
      <c r="AJ228" s="908"/>
      <c r="AK228" s="922"/>
      <c r="AL228" s="716"/>
      <c r="AM228" s="716"/>
      <c r="AN228" s="716"/>
      <c r="AO228" s="930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>
      <c r="A229" s="54"/>
      <c r="B229" s="720"/>
      <c r="C229" s="714" t="s">
        <v>3803</v>
      </c>
      <c r="D229" s="454">
        <v>42</v>
      </c>
      <c r="E229" s="62">
        <f t="shared" si="103"/>
        <v>126</v>
      </c>
      <c r="F229" s="62"/>
      <c r="G229" s="62"/>
      <c r="H229" s="62"/>
      <c r="I229" s="62"/>
      <c r="J229" s="62"/>
      <c r="K229" s="62"/>
      <c r="L229" s="62">
        <f t="shared" si="104"/>
        <v>42</v>
      </c>
      <c r="M229" s="454"/>
      <c r="N229" s="454"/>
      <c r="O229" s="454"/>
      <c r="P229" s="454"/>
      <c r="Q229" s="454"/>
      <c r="R229" s="715" t="s">
        <v>2990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886"/>
      <c r="AH229" s="716"/>
      <c r="AI229" s="898"/>
      <c r="AJ229" s="908">
        <v>1</v>
      </c>
      <c r="AK229" s="922"/>
      <c r="AL229" s="716"/>
      <c r="AM229" s="716"/>
      <c r="AN229" s="716"/>
      <c r="AO229" s="930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/>
      <c r="CF229" s="716"/>
      <c r="CG229" s="174">
        <f t="shared" si="105"/>
        <v>0</v>
      </c>
      <c r="CH229" s="716">
        <v>3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1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>
      <c r="A230" s="54"/>
      <c r="B230" s="689"/>
      <c r="C230" s="714"/>
      <c r="D230" s="454"/>
      <c r="E230" s="454"/>
      <c r="F230" s="454"/>
      <c r="G230" s="454"/>
      <c r="H230" s="454"/>
      <c r="I230" s="454"/>
      <c r="J230" s="454"/>
      <c r="K230" s="454"/>
      <c r="L230" s="454"/>
      <c r="M230" s="454"/>
      <c r="N230" s="454"/>
      <c r="O230" s="454"/>
      <c r="P230" s="454"/>
      <c r="Q230" s="454"/>
      <c r="R230" s="715"/>
      <c r="S230" s="716"/>
      <c r="T230" s="716"/>
      <c r="U230" s="716"/>
      <c r="V230" s="716"/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886"/>
      <c r="AH230" s="716"/>
      <c r="AI230" s="898"/>
      <c r="AJ230" s="908"/>
      <c r="AK230" s="922"/>
      <c r="AL230" s="716"/>
      <c r="AM230" s="716"/>
      <c r="AN230" s="716"/>
      <c r="AO230" s="930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  <c r="BX230" s="716"/>
      <c r="BY230" s="716"/>
      <c r="BZ230" s="716"/>
      <c r="CA230" s="716"/>
      <c r="CB230" s="716"/>
      <c r="CC230" s="716"/>
      <c r="CD230" s="716"/>
      <c r="CE230" s="717"/>
      <c r="CF230" s="716"/>
      <c r="CG230" s="174">
        <f t="shared" si="105"/>
        <v>0</v>
      </c>
      <c r="CH230" s="716"/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/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>
      <c r="A231" s="487">
        <f>MATCH(C231,$C$5:$C$361,0)</f>
        <v>227</v>
      </c>
      <c r="C231" s="14" t="s">
        <v>3025</v>
      </c>
      <c r="D231" s="14">
        <f>SUM(D197:D230)</f>
        <v>1267.8000000000002</v>
      </c>
      <c r="E231" s="14">
        <f t="shared" ref="E231:Q231" si="106">SUM(E197:E230)</f>
        <v>3803.3999999999996</v>
      </c>
      <c r="F231" s="14">
        <f t="shared" si="106"/>
        <v>0</v>
      </c>
      <c r="G231" s="14">
        <f t="shared" si="106"/>
        <v>0</v>
      </c>
      <c r="H231" s="14">
        <f t="shared" si="106"/>
        <v>0</v>
      </c>
      <c r="I231" s="14">
        <f t="shared" si="106"/>
        <v>0</v>
      </c>
      <c r="J231" s="14">
        <f t="shared" si="106"/>
        <v>0</v>
      </c>
      <c r="K231" s="14">
        <f t="shared" si="106"/>
        <v>0</v>
      </c>
      <c r="L231" s="14">
        <f t="shared" si="106"/>
        <v>1267.8000000000002</v>
      </c>
      <c r="M231" s="14">
        <f t="shared" si="106"/>
        <v>0</v>
      </c>
      <c r="N231" s="14">
        <f t="shared" si="106"/>
        <v>0</v>
      </c>
      <c r="O231" s="14">
        <f t="shared" si="106"/>
        <v>0</v>
      </c>
      <c r="P231" s="14">
        <f t="shared" si="106"/>
        <v>0</v>
      </c>
      <c r="Q231" s="14">
        <f t="shared" si="106"/>
        <v>0</v>
      </c>
      <c r="R231" s="14"/>
      <c r="S231" s="14">
        <f t="shared" ref="S231:CD231" si="107">SUM(S197:S230)</f>
        <v>2</v>
      </c>
      <c r="T231" s="14">
        <f t="shared" si="107"/>
        <v>0</v>
      </c>
      <c r="U231" s="14">
        <f t="shared" si="107"/>
        <v>0</v>
      </c>
      <c r="V231" s="14">
        <f t="shared" si="107"/>
        <v>25</v>
      </c>
      <c r="W231" s="14">
        <f t="shared" si="107"/>
        <v>0</v>
      </c>
      <c r="X231" s="14">
        <f t="shared" si="107"/>
        <v>0</v>
      </c>
      <c r="Y231" s="14">
        <f t="shared" si="107"/>
        <v>0</v>
      </c>
      <c r="Z231" s="14">
        <f t="shared" si="107"/>
        <v>0</v>
      </c>
      <c r="AA231" s="14">
        <f t="shared" si="107"/>
        <v>0</v>
      </c>
      <c r="AB231" s="14">
        <f t="shared" si="107"/>
        <v>0</v>
      </c>
      <c r="AC231" s="14">
        <f t="shared" si="107"/>
        <v>0</v>
      </c>
      <c r="AD231" s="14">
        <f t="shared" si="107"/>
        <v>9</v>
      </c>
      <c r="AE231" s="14">
        <f t="shared" si="107"/>
        <v>0</v>
      </c>
      <c r="AF231" s="14">
        <f t="shared" si="107"/>
        <v>0</v>
      </c>
      <c r="AG231" s="887">
        <f t="shared" si="107"/>
        <v>0</v>
      </c>
      <c r="AH231" s="14">
        <f t="shared" si="107"/>
        <v>0</v>
      </c>
      <c r="AI231" s="16">
        <f t="shared" si="107"/>
        <v>0</v>
      </c>
      <c r="AJ231" s="909">
        <f t="shared" si="107"/>
        <v>9</v>
      </c>
      <c r="AK231" s="923">
        <f t="shared" si="107"/>
        <v>0</v>
      </c>
      <c r="AL231" s="14">
        <f t="shared" si="107"/>
        <v>0</v>
      </c>
      <c r="AM231" s="14">
        <f t="shared" si="107"/>
        <v>0</v>
      </c>
      <c r="AN231" s="14">
        <f t="shared" si="107"/>
        <v>0</v>
      </c>
      <c r="AO231" s="225">
        <f t="shared" si="107"/>
        <v>0</v>
      </c>
      <c r="AP231" s="14">
        <f t="shared" si="107"/>
        <v>0</v>
      </c>
      <c r="AQ231" s="14">
        <f t="shared" si="107"/>
        <v>0</v>
      </c>
      <c r="AR231" s="14">
        <f t="shared" si="107"/>
        <v>0</v>
      </c>
      <c r="AS231" s="14">
        <f t="shared" si="107"/>
        <v>0</v>
      </c>
      <c r="AT231" s="14">
        <f t="shared" si="107"/>
        <v>0</v>
      </c>
      <c r="AU231" s="14">
        <f t="shared" si="107"/>
        <v>0</v>
      </c>
      <c r="AV231" s="14">
        <f t="shared" si="107"/>
        <v>0</v>
      </c>
      <c r="AW231" s="14">
        <f t="shared" si="107"/>
        <v>0</v>
      </c>
      <c r="AX231" s="14">
        <f t="shared" si="107"/>
        <v>0</v>
      </c>
      <c r="AY231" s="14">
        <f t="shared" si="107"/>
        <v>0</v>
      </c>
      <c r="AZ231" s="14">
        <f t="shared" si="107"/>
        <v>0</v>
      </c>
      <c r="BA231" s="14">
        <f t="shared" si="107"/>
        <v>0</v>
      </c>
      <c r="BB231" s="14">
        <f t="shared" si="107"/>
        <v>0</v>
      </c>
      <c r="BC231" s="14">
        <f t="shared" si="107"/>
        <v>0</v>
      </c>
      <c r="BD231" s="14">
        <f t="shared" si="107"/>
        <v>0</v>
      </c>
      <c r="BE231" s="14">
        <f t="shared" si="107"/>
        <v>0</v>
      </c>
      <c r="BF231" s="14">
        <f t="shared" si="107"/>
        <v>3</v>
      </c>
      <c r="BG231" s="14">
        <f t="shared" si="107"/>
        <v>0</v>
      </c>
      <c r="BH231" s="14">
        <f t="shared" si="107"/>
        <v>0</v>
      </c>
      <c r="BI231" s="14">
        <f t="shared" si="107"/>
        <v>2</v>
      </c>
      <c r="BJ231" s="14">
        <f t="shared" si="107"/>
        <v>0</v>
      </c>
      <c r="BK231" s="14">
        <f t="shared" si="107"/>
        <v>22</v>
      </c>
      <c r="BL231" s="14">
        <f t="shared" si="107"/>
        <v>0</v>
      </c>
      <c r="BM231" s="14">
        <f t="shared" si="107"/>
        <v>0</v>
      </c>
      <c r="BN231" s="14">
        <f t="shared" si="107"/>
        <v>0</v>
      </c>
      <c r="BO231" s="14">
        <f t="shared" si="107"/>
        <v>0</v>
      </c>
      <c r="BP231" s="14">
        <f t="shared" si="107"/>
        <v>0</v>
      </c>
      <c r="BQ231" s="14">
        <f t="shared" si="107"/>
        <v>0</v>
      </c>
      <c r="BR231" s="14">
        <f t="shared" si="107"/>
        <v>0</v>
      </c>
      <c r="BS231" s="14">
        <f t="shared" si="107"/>
        <v>0</v>
      </c>
      <c r="BT231" s="14">
        <f t="shared" si="107"/>
        <v>0</v>
      </c>
      <c r="BU231" s="14">
        <f t="shared" si="107"/>
        <v>0</v>
      </c>
      <c r="BV231" s="14">
        <f t="shared" si="107"/>
        <v>2</v>
      </c>
      <c r="BW231" s="14">
        <f t="shared" si="107"/>
        <v>9</v>
      </c>
      <c r="BX231" s="14">
        <f t="shared" si="107"/>
        <v>0</v>
      </c>
      <c r="BY231" s="14">
        <f t="shared" si="107"/>
        <v>0</v>
      </c>
      <c r="BZ231" s="14">
        <f t="shared" si="107"/>
        <v>0</v>
      </c>
      <c r="CA231" s="14">
        <f t="shared" si="107"/>
        <v>0</v>
      </c>
      <c r="CB231" s="14">
        <f t="shared" si="107"/>
        <v>2</v>
      </c>
      <c r="CC231" s="14">
        <f t="shared" si="107"/>
        <v>0</v>
      </c>
      <c r="CD231" s="14">
        <f t="shared" si="107"/>
        <v>9</v>
      </c>
      <c r="CE231" s="14">
        <f t="shared" ref="CE231:EP231" si="108">SUM(CE197:CE230)</f>
        <v>88</v>
      </c>
      <c r="CF231" s="14">
        <f t="shared" si="108"/>
        <v>45</v>
      </c>
      <c r="CG231" s="14">
        <f t="shared" si="108"/>
        <v>44</v>
      </c>
      <c r="CH231" s="14">
        <f t="shared" si="108"/>
        <v>58</v>
      </c>
      <c r="CI231" s="14">
        <f t="shared" si="108"/>
        <v>0</v>
      </c>
      <c r="CJ231" s="14">
        <f t="shared" si="108"/>
        <v>0</v>
      </c>
      <c r="CK231" s="14">
        <f t="shared" si="108"/>
        <v>0</v>
      </c>
      <c r="CL231" s="14">
        <f t="shared" si="108"/>
        <v>0</v>
      </c>
      <c r="CM231" s="14">
        <f t="shared" si="108"/>
        <v>0</v>
      </c>
      <c r="CN231" s="14">
        <f t="shared" si="108"/>
        <v>0</v>
      </c>
      <c r="CO231" s="14">
        <f t="shared" si="108"/>
        <v>0</v>
      </c>
      <c r="CP231" s="14">
        <f t="shared" si="108"/>
        <v>0</v>
      </c>
      <c r="CQ231" s="14">
        <f t="shared" si="108"/>
        <v>9</v>
      </c>
      <c r="CR231" s="14">
        <f t="shared" si="108"/>
        <v>0</v>
      </c>
      <c r="CS231" s="14">
        <f t="shared" si="108"/>
        <v>14</v>
      </c>
      <c r="CT231" s="14">
        <f t="shared" si="108"/>
        <v>0</v>
      </c>
      <c r="CU231" s="14">
        <f t="shared" si="108"/>
        <v>0</v>
      </c>
      <c r="CV231" s="14">
        <f t="shared" si="108"/>
        <v>0</v>
      </c>
      <c r="CW231" s="14">
        <f t="shared" si="108"/>
        <v>0</v>
      </c>
      <c r="CX231" s="14">
        <f t="shared" si="108"/>
        <v>15</v>
      </c>
      <c r="CY231" s="14">
        <f t="shared" si="108"/>
        <v>15</v>
      </c>
      <c r="CZ231" s="14">
        <f t="shared" si="108"/>
        <v>9</v>
      </c>
      <c r="DA231" s="14">
        <f t="shared" si="108"/>
        <v>0</v>
      </c>
      <c r="DB231" s="14">
        <f t="shared" si="108"/>
        <v>4</v>
      </c>
      <c r="DC231" s="14">
        <f t="shared" si="108"/>
        <v>2</v>
      </c>
      <c r="DD231" s="14">
        <f t="shared" si="108"/>
        <v>0</v>
      </c>
      <c r="DE231" s="14">
        <f t="shared" si="108"/>
        <v>0</v>
      </c>
      <c r="DF231" s="14">
        <f t="shared" si="108"/>
        <v>0</v>
      </c>
      <c r="DG231" s="14">
        <f t="shared" si="108"/>
        <v>0</v>
      </c>
      <c r="DH231" s="14">
        <f t="shared" si="108"/>
        <v>0</v>
      </c>
      <c r="DI231" s="14">
        <f t="shared" si="108"/>
        <v>3</v>
      </c>
      <c r="DJ231" s="14">
        <f t="shared" si="108"/>
        <v>0</v>
      </c>
      <c r="DK231" s="14">
        <f t="shared" si="108"/>
        <v>6</v>
      </c>
      <c r="DL231" s="14">
        <f t="shared" si="108"/>
        <v>12</v>
      </c>
      <c r="DM231" s="14">
        <f t="shared" si="108"/>
        <v>3</v>
      </c>
      <c r="DN231" s="14">
        <f t="shared" si="108"/>
        <v>0</v>
      </c>
      <c r="DO231" s="14">
        <f t="shared" si="108"/>
        <v>0</v>
      </c>
      <c r="DP231" s="14">
        <f t="shared" si="108"/>
        <v>0</v>
      </c>
      <c r="DQ231" s="14">
        <f t="shared" si="108"/>
        <v>0</v>
      </c>
      <c r="DR231" s="14">
        <f t="shared" si="108"/>
        <v>0</v>
      </c>
      <c r="DS231" s="14">
        <f t="shared" si="108"/>
        <v>10.5</v>
      </c>
      <c r="DT231" s="14">
        <f t="shared" si="108"/>
        <v>24</v>
      </c>
      <c r="DU231" s="14">
        <f t="shared" si="108"/>
        <v>0</v>
      </c>
      <c r="DV231" s="14">
        <f t="shared" si="108"/>
        <v>0</v>
      </c>
      <c r="DW231" s="14">
        <f t="shared" si="108"/>
        <v>0</v>
      </c>
      <c r="DX231" s="14">
        <f t="shared" si="108"/>
        <v>0</v>
      </c>
      <c r="DY231" s="14">
        <f t="shared" si="108"/>
        <v>0</v>
      </c>
      <c r="DZ231" s="14">
        <f t="shared" si="108"/>
        <v>0</v>
      </c>
      <c r="EA231" s="14">
        <f t="shared" si="108"/>
        <v>0</v>
      </c>
      <c r="EB231" s="14">
        <f t="shared" si="108"/>
        <v>0</v>
      </c>
      <c r="EC231" s="14">
        <f t="shared" si="108"/>
        <v>0</v>
      </c>
      <c r="ED231" s="14">
        <f t="shared" si="108"/>
        <v>0</v>
      </c>
      <c r="EE231" s="14">
        <f t="shared" si="108"/>
        <v>2</v>
      </c>
      <c r="EF231" s="14">
        <f t="shared" si="108"/>
        <v>0</v>
      </c>
      <c r="EG231" s="14">
        <f t="shared" si="108"/>
        <v>0</v>
      </c>
      <c r="EH231" s="14">
        <f t="shared" si="108"/>
        <v>0</v>
      </c>
      <c r="EI231" s="14">
        <f t="shared" si="108"/>
        <v>0</v>
      </c>
      <c r="EJ231" s="14">
        <f t="shared" si="108"/>
        <v>0</v>
      </c>
      <c r="EK231" s="14">
        <f t="shared" si="108"/>
        <v>0</v>
      </c>
      <c r="EL231" s="14">
        <f t="shared" si="108"/>
        <v>0</v>
      </c>
      <c r="EM231" s="14">
        <f t="shared" si="108"/>
        <v>0</v>
      </c>
      <c r="EN231" s="14">
        <f t="shared" si="108"/>
        <v>0</v>
      </c>
      <c r="EO231" s="14">
        <f t="shared" si="108"/>
        <v>0</v>
      </c>
      <c r="EP231" s="14">
        <f t="shared" si="108"/>
        <v>0</v>
      </c>
      <c r="EQ231" s="14">
        <f t="shared" ref="EQ231:FD231" si="109">SUM(EQ197:EQ230)</f>
        <v>0</v>
      </c>
      <c r="ER231" s="14">
        <f t="shared" si="109"/>
        <v>0</v>
      </c>
      <c r="ES231" s="14">
        <f t="shared" si="109"/>
        <v>0</v>
      </c>
      <c r="ET231" s="14">
        <f t="shared" si="109"/>
        <v>0</v>
      </c>
      <c r="EU231" s="14">
        <f t="shared" si="109"/>
        <v>0</v>
      </c>
      <c r="EV231" s="14">
        <f t="shared" si="109"/>
        <v>0</v>
      </c>
      <c r="EW231" s="14">
        <f t="shared" si="109"/>
        <v>0</v>
      </c>
      <c r="EX231" s="14">
        <f t="shared" si="109"/>
        <v>0</v>
      </c>
      <c r="EY231" s="14">
        <f t="shared" si="109"/>
        <v>0</v>
      </c>
      <c r="EZ231" s="14">
        <f t="shared" si="109"/>
        <v>0</v>
      </c>
      <c r="FA231" s="14">
        <f t="shared" si="109"/>
        <v>0</v>
      </c>
      <c r="FB231" s="14">
        <f t="shared" si="109"/>
        <v>0</v>
      </c>
      <c r="FC231" s="14">
        <f t="shared" si="109"/>
        <v>0</v>
      </c>
      <c r="FD231" s="14">
        <f t="shared" si="109"/>
        <v>0</v>
      </c>
      <c r="FE231" s="14">
        <f>SUM(FE197:FE230)</f>
        <v>0</v>
      </c>
      <c r="FF231" s="14"/>
    </row>
    <row r="232" spans="1:162" s="193" customFormat="1">
      <c r="A232" s="557"/>
      <c r="B232" s="486" t="s">
        <v>3064</v>
      </c>
      <c r="C232" s="558" t="s">
        <v>3834</v>
      </c>
      <c r="D232" s="189"/>
      <c r="E232" s="189"/>
      <c r="F232" s="189"/>
      <c r="G232" s="189"/>
      <c r="H232" s="189"/>
      <c r="I232" s="189"/>
      <c r="J232" s="189"/>
      <c r="K232" s="189"/>
      <c r="L232" s="189"/>
      <c r="M232" s="189"/>
      <c r="N232" s="189"/>
      <c r="O232" s="189"/>
      <c r="P232" s="189"/>
      <c r="Q232" s="189"/>
      <c r="R232" s="189"/>
      <c r="S232" s="559"/>
      <c r="T232" s="559"/>
      <c r="U232" s="559"/>
      <c r="V232" s="559"/>
      <c r="W232" s="559"/>
      <c r="X232" s="559"/>
      <c r="Y232" s="559"/>
      <c r="Z232" s="559"/>
      <c r="AA232" s="559"/>
      <c r="AB232" s="559"/>
      <c r="AC232" s="559"/>
      <c r="AD232" s="559"/>
      <c r="AE232" s="559"/>
      <c r="AF232" s="559"/>
      <c r="AG232" s="888"/>
      <c r="AH232" s="559"/>
      <c r="AI232" s="899"/>
      <c r="AJ232" s="910"/>
      <c r="AK232" s="921"/>
      <c r="AL232" s="559"/>
      <c r="AM232" s="559"/>
      <c r="AN232" s="559"/>
      <c r="AO232" s="559"/>
      <c r="AP232" s="559"/>
      <c r="AQ232" s="559"/>
      <c r="AR232" s="559"/>
      <c r="AS232" s="559"/>
      <c r="AT232" s="559"/>
      <c r="AU232" s="559"/>
      <c r="AV232" s="559"/>
      <c r="AW232" s="559"/>
      <c r="AX232" s="559"/>
      <c r="AY232" s="559"/>
      <c r="AZ232" s="559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  <c r="BR232" s="559"/>
      <c r="BS232" s="559"/>
      <c r="BT232" s="559"/>
      <c r="BU232" s="559"/>
      <c r="BV232" s="559"/>
      <c r="BW232" s="559"/>
      <c r="BX232" s="559"/>
      <c r="BY232" s="559"/>
      <c r="BZ232" s="559"/>
      <c r="CA232" s="559"/>
      <c r="CB232" s="559"/>
      <c r="CC232" s="559"/>
      <c r="CD232" s="559"/>
      <c r="CE232" s="559"/>
      <c r="CF232" s="559"/>
      <c r="CG232" s="559"/>
      <c r="CH232" s="559"/>
      <c r="CI232" s="559"/>
      <c r="CJ232" s="559"/>
      <c r="CK232" s="559"/>
      <c r="CL232" s="559"/>
      <c r="CM232" s="559"/>
      <c r="CN232" s="559"/>
      <c r="CO232" s="559"/>
      <c r="CP232" s="559"/>
      <c r="CQ232" s="559"/>
      <c r="CR232" s="559"/>
      <c r="CS232" s="559"/>
      <c r="CT232" s="559"/>
      <c r="CU232" s="559"/>
      <c r="CV232" s="559"/>
      <c r="CW232" s="559"/>
      <c r="CX232" s="559"/>
      <c r="CY232" s="559"/>
      <c r="CZ232" s="559"/>
      <c r="DA232" s="559"/>
      <c r="DB232" s="559"/>
      <c r="DC232" s="559"/>
      <c r="DD232" s="559"/>
      <c r="DE232" s="559"/>
      <c r="DF232" s="559"/>
      <c r="DG232" s="559"/>
      <c r="DH232" s="559"/>
      <c r="DI232" s="559"/>
      <c r="DJ232" s="559"/>
      <c r="DK232" s="55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687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560"/>
    </row>
    <row r="233" spans="1:162" s="562" customFormat="1">
      <c r="A233" s="557"/>
      <c r="B233" s="486"/>
      <c r="C233" s="491" t="s">
        <v>3816</v>
      </c>
      <c r="D233" s="190"/>
      <c r="E233" s="190"/>
      <c r="F233" s="190"/>
      <c r="G233" s="190"/>
      <c r="H233" s="190"/>
      <c r="I233" s="190"/>
      <c r="J233" s="190"/>
      <c r="K233" s="190"/>
      <c r="L233" s="190"/>
      <c r="M233" s="190"/>
      <c r="N233" s="190"/>
      <c r="O233" s="190"/>
      <c r="P233" s="190"/>
      <c r="Q233" s="190"/>
      <c r="R233" s="561" t="s">
        <v>1631</v>
      </c>
      <c r="S233" s="179"/>
      <c r="T233" s="179"/>
      <c r="U233" s="179"/>
      <c r="V233" s="179">
        <v>1</v>
      </c>
      <c r="W233" s="179"/>
      <c r="X233" s="179"/>
      <c r="Y233" s="179"/>
      <c r="Z233" s="179"/>
      <c r="AA233" s="179"/>
      <c r="AB233" s="179"/>
      <c r="AC233" s="179"/>
      <c r="AD233" s="179">
        <v>1</v>
      </c>
      <c r="AE233" s="179"/>
      <c r="AF233" s="179"/>
      <c r="AG233" s="889"/>
      <c r="AH233" s="179"/>
      <c r="AI233" s="462"/>
      <c r="AJ233" s="911"/>
      <c r="AK233" s="919"/>
      <c r="AL233" s="179"/>
      <c r="AM233" s="179"/>
      <c r="AN233" s="179"/>
      <c r="AO233" s="931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>
        <v>1</v>
      </c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462"/>
      <c r="CF233" s="174"/>
      <c r="CG233" s="174"/>
      <c r="CH233" s="179"/>
      <c r="CI233" s="179"/>
      <c r="CJ233" s="179"/>
      <c r="CK233" s="179"/>
      <c r="CL233" s="179"/>
      <c r="CM233" s="179"/>
      <c r="CN233" s="179"/>
      <c r="CO233" s="179"/>
      <c r="CP233" s="179"/>
      <c r="CQ233" s="179">
        <v>1</v>
      </c>
      <c r="CR233" s="179"/>
      <c r="CS233" s="179"/>
      <c r="CT233" s="179"/>
      <c r="CU233" s="179"/>
      <c r="CV233" s="179"/>
      <c r="CW233" s="179"/>
      <c r="CX233" s="179"/>
      <c r="CY233" s="179"/>
      <c r="CZ233" s="179"/>
      <c r="DA233" s="179"/>
      <c r="DB233" s="179"/>
      <c r="DC233" s="179"/>
      <c r="DD233" s="179"/>
      <c r="DE233" s="179"/>
      <c r="DF233" s="179"/>
      <c r="DG233" s="179"/>
      <c r="DH233" s="179"/>
      <c r="DI233" s="179"/>
      <c r="DJ233" s="179"/>
      <c r="DK233" s="179"/>
      <c r="DL233" s="190"/>
      <c r="DM233" s="190"/>
      <c r="DN233" s="190"/>
      <c r="DO233" s="190"/>
      <c r="DP233" s="190"/>
      <c r="DQ233" s="190"/>
      <c r="DR233" s="190"/>
      <c r="DS233" s="190"/>
      <c r="DT233" s="190"/>
      <c r="DU233" s="190"/>
      <c r="DV233" s="190"/>
      <c r="DW233" s="190"/>
      <c r="DX233" s="190"/>
      <c r="DY233" s="190"/>
      <c r="DZ233" s="190"/>
      <c r="EA233" s="190"/>
      <c r="EB233" s="190"/>
      <c r="EC233" s="190"/>
      <c r="ED233" s="190"/>
      <c r="EE233" s="516"/>
      <c r="EF233" s="190"/>
      <c r="EG233" s="190"/>
      <c r="EH233" s="190"/>
      <c r="EI233" s="190"/>
      <c r="EJ233" s="190"/>
      <c r="EK233" s="190"/>
      <c r="EL233" s="190"/>
      <c r="EM233" s="190"/>
      <c r="EN233" s="190"/>
      <c r="EO233" s="190"/>
      <c r="EP233" s="190"/>
      <c r="EQ233" s="190"/>
      <c r="ER233" s="190"/>
      <c r="ES233" s="190"/>
      <c r="ET233" s="190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</row>
    <row r="234" spans="1:162" s="562" customFormat="1" hidden="1">
      <c r="A234" s="557"/>
      <c r="B234" s="486"/>
      <c r="C234" s="714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718"/>
      <c r="S234" s="719"/>
      <c r="T234" s="719"/>
      <c r="U234" s="719"/>
      <c r="V234" s="719"/>
      <c r="W234" s="719"/>
      <c r="X234" s="719"/>
      <c r="Y234" s="719"/>
      <c r="Z234" s="719"/>
      <c r="AA234" s="719"/>
      <c r="AB234" s="719"/>
      <c r="AC234" s="719"/>
      <c r="AD234" s="719"/>
      <c r="AE234" s="719"/>
      <c r="AF234" s="719"/>
      <c r="AG234" s="890"/>
      <c r="AH234" s="719"/>
      <c r="AI234" s="717"/>
      <c r="AJ234" s="912"/>
      <c r="AK234" s="922"/>
      <c r="AL234" s="719"/>
      <c r="AM234" s="719"/>
      <c r="AN234" s="719"/>
      <c r="AO234" s="932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9"/>
      <c r="BM234" s="719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  <c r="BX234" s="719"/>
      <c r="BY234" s="719"/>
      <c r="BZ234" s="719"/>
      <c r="CA234" s="719"/>
      <c r="CB234" s="719"/>
      <c r="CC234" s="719"/>
      <c r="CD234" s="719"/>
      <c r="CE234" s="717"/>
      <c r="CF234" s="716"/>
      <c r="CG234" s="716"/>
      <c r="CH234" s="719"/>
      <c r="CI234" s="719"/>
      <c r="CJ234" s="719"/>
      <c r="CK234" s="719"/>
      <c r="CL234" s="719"/>
      <c r="CM234" s="719"/>
      <c r="CN234" s="719"/>
      <c r="CO234" s="719"/>
      <c r="CP234" s="719"/>
      <c r="CQ234" s="719"/>
      <c r="CR234" s="719"/>
      <c r="CS234" s="719"/>
      <c r="CT234" s="719"/>
      <c r="CU234" s="719"/>
      <c r="CV234" s="719"/>
      <c r="CW234" s="719"/>
      <c r="CX234" s="719"/>
      <c r="CY234" s="719"/>
      <c r="CZ234" s="719"/>
      <c r="DA234" s="719"/>
      <c r="DB234" s="719"/>
      <c r="DC234" s="719"/>
      <c r="DD234" s="719"/>
      <c r="DE234" s="719"/>
      <c r="DF234" s="719"/>
      <c r="DG234" s="719"/>
      <c r="DH234" s="719"/>
      <c r="DI234" s="719"/>
      <c r="DJ234" s="719"/>
      <c r="DK234" s="719"/>
      <c r="DL234" s="516"/>
      <c r="DM234" s="516"/>
      <c r="DN234" s="516"/>
      <c r="DO234" s="516"/>
      <c r="DP234" s="516"/>
      <c r="DQ234" s="516"/>
      <c r="DR234" s="516"/>
      <c r="DS234" s="516"/>
      <c r="DT234" s="516"/>
      <c r="DU234" s="516"/>
      <c r="DV234" s="516"/>
      <c r="DW234" s="516"/>
      <c r="DX234" s="516"/>
      <c r="DY234" s="516"/>
      <c r="DZ234" s="516"/>
      <c r="EA234" s="516"/>
      <c r="EB234" s="516"/>
      <c r="EC234" s="516"/>
      <c r="ED234" s="516"/>
      <c r="EE234" s="516"/>
      <c r="EF234" s="516"/>
      <c r="EG234" s="516"/>
      <c r="EH234" s="516"/>
      <c r="EI234" s="516"/>
      <c r="EJ234" s="516"/>
      <c r="EK234" s="516"/>
      <c r="EL234" s="516"/>
      <c r="EM234" s="516"/>
      <c r="EN234" s="516"/>
      <c r="EO234" s="516"/>
      <c r="EP234" s="516"/>
      <c r="EQ234" s="516"/>
      <c r="ER234" s="516"/>
      <c r="ES234" s="516"/>
      <c r="ET234" s="516"/>
      <c r="EU234" s="516"/>
      <c r="EV234" s="516"/>
      <c r="EW234" s="516"/>
      <c r="EX234" s="516"/>
      <c r="EY234" s="516"/>
      <c r="EZ234" s="516"/>
      <c r="FA234" s="516"/>
      <c r="FB234" s="516"/>
      <c r="FC234" s="516"/>
      <c r="FD234" s="516"/>
      <c r="FE234" s="516"/>
      <c r="FF234" s="516"/>
    </row>
    <row r="235" spans="1:162" s="562" customFormat="1" hidden="1">
      <c r="A235" s="557"/>
      <c r="B235" s="486"/>
      <c r="C235" s="714"/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718"/>
      <c r="S235" s="719"/>
      <c r="T235" s="719"/>
      <c r="U235" s="719"/>
      <c r="V235" s="719"/>
      <c r="W235" s="719"/>
      <c r="X235" s="719"/>
      <c r="Y235" s="719"/>
      <c r="Z235" s="719"/>
      <c r="AA235" s="719"/>
      <c r="AB235" s="719"/>
      <c r="AC235" s="719"/>
      <c r="AD235" s="719"/>
      <c r="AE235" s="719"/>
      <c r="AF235" s="719"/>
      <c r="AG235" s="890"/>
      <c r="AH235" s="719"/>
      <c r="AI235" s="717"/>
      <c r="AJ235" s="912"/>
      <c r="AK235" s="922"/>
      <c r="AL235" s="719"/>
      <c r="AM235" s="719"/>
      <c r="AN235" s="719"/>
      <c r="AO235" s="932"/>
      <c r="AP235" s="719"/>
      <c r="AQ235" s="719"/>
      <c r="AR235" s="719"/>
      <c r="AS235" s="719"/>
      <c r="AT235" s="719"/>
      <c r="AU235" s="719"/>
      <c r="AV235" s="719"/>
      <c r="AW235" s="719"/>
      <c r="AX235" s="719"/>
      <c r="AY235" s="719"/>
      <c r="AZ235" s="719"/>
      <c r="BA235" s="719"/>
      <c r="BB235" s="719"/>
      <c r="BC235" s="719"/>
      <c r="BD235" s="719"/>
      <c r="BE235" s="719"/>
      <c r="BF235" s="719"/>
      <c r="BG235" s="719"/>
      <c r="BH235" s="719"/>
      <c r="BI235" s="719"/>
      <c r="BJ235" s="719"/>
      <c r="BK235" s="719"/>
      <c r="BL235" s="719"/>
      <c r="BM235" s="719"/>
      <c r="BN235" s="719"/>
      <c r="BO235" s="719"/>
      <c r="BP235" s="719"/>
      <c r="BQ235" s="719"/>
      <c r="BR235" s="719"/>
      <c r="BS235" s="719"/>
      <c r="BT235" s="719"/>
      <c r="BU235" s="719"/>
      <c r="BV235" s="719"/>
      <c r="BW235" s="719"/>
      <c r="BX235" s="719"/>
      <c r="BY235" s="719"/>
      <c r="BZ235" s="719"/>
      <c r="CA235" s="719"/>
      <c r="CB235" s="719"/>
      <c r="CC235" s="719"/>
      <c r="CD235" s="719"/>
      <c r="CE235" s="717"/>
      <c r="CF235" s="716"/>
      <c r="CG235" s="716"/>
      <c r="CH235" s="719"/>
      <c r="CI235" s="719"/>
      <c r="CJ235" s="719"/>
      <c r="CK235" s="719"/>
      <c r="CL235" s="719"/>
      <c r="CM235" s="719"/>
      <c r="CN235" s="719"/>
      <c r="CO235" s="719"/>
      <c r="CP235" s="719"/>
      <c r="CQ235" s="719"/>
      <c r="CR235" s="719"/>
      <c r="CS235" s="719"/>
      <c r="CT235" s="719"/>
      <c r="CU235" s="719"/>
      <c r="CV235" s="719"/>
      <c r="CW235" s="719"/>
      <c r="CX235" s="719"/>
      <c r="CY235" s="719"/>
      <c r="CZ235" s="719"/>
      <c r="DA235" s="719"/>
      <c r="DB235" s="719"/>
      <c r="DC235" s="719"/>
      <c r="DD235" s="719"/>
      <c r="DE235" s="719"/>
      <c r="DF235" s="719"/>
      <c r="DG235" s="719"/>
      <c r="DH235" s="719"/>
      <c r="DI235" s="719"/>
      <c r="DJ235" s="719"/>
      <c r="DK235" s="719"/>
      <c r="DL235" s="516"/>
      <c r="DM235" s="516"/>
      <c r="DN235" s="516"/>
      <c r="DO235" s="516"/>
      <c r="DP235" s="516"/>
      <c r="DQ235" s="516"/>
      <c r="DR235" s="516"/>
      <c r="DS235" s="516"/>
      <c r="DT235" s="516"/>
      <c r="DU235" s="516"/>
      <c r="DV235" s="516"/>
      <c r="DW235" s="516"/>
      <c r="DX235" s="516"/>
      <c r="DY235" s="516"/>
      <c r="DZ235" s="516"/>
      <c r="EA235" s="516"/>
      <c r="EB235" s="516"/>
      <c r="EC235" s="516"/>
      <c r="ED235" s="516"/>
      <c r="EE235" s="516"/>
      <c r="EF235" s="516"/>
      <c r="EG235" s="516"/>
      <c r="EH235" s="516"/>
      <c r="EI235" s="516"/>
      <c r="EJ235" s="516"/>
      <c r="EK235" s="516"/>
      <c r="EL235" s="516"/>
      <c r="EM235" s="516"/>
      <c r="EN235" s="516"/>
      <c r="EO235" s="516"/>
      <c r="EP235" s="516"/>
      <c r="EQ235" s="516"/>
      <c r="ER235" s="516"/>
      <c r="ES235" s="516"/>
      <c r="ET235" s="516"/>
      <c r="EU235" s="516"/>
      <c r="EV235" s="516"/>
      <c r="EW235" s="516"/>
      <c r="EX235" s="516"/>
      <c r="EY235" s="516"/>
      <c r="EZ235" s="516"/>
      <c r="FA235" s="516"/>
      <c r="FB235" s="516"/>
      <c r="FC235" s="516"/>
      <c r="FD235" s="516"/>
      <c r="FE235" s="516"/>
      <c r="FF235" s="516"/>
    </row>
    <row r="236" spans="1:162" s="562" customFormat="1">
      <c r="A236" s="557"/>
      <c r="B236" s="486"/>
      <c r="C236" s="714"/>
      <c r="D236" s="516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718"/>
      <c r="S236" s="719"/>
      <c r="T236" s="719"/>
      <c r="U236" s="719"/>
      <c r="V236" s="719"/>
      <c r="W236" s="719"/>
      <c r="X236" s="719"/>
      <c r="Y236" s="719"/>
      <c r="Z236" s="719"/>
      <c r="AA236" s="719"/>
      <c r="AB236" s="719"/>
      <c r="AC236" s="719"/>
      <c r="AD236" s="719"/>
      <c r="AE236" s="719"/>
      <c r="AF236" s="719"/>
      <c r="AG236" s="890"/>
      <c r="AH236" s="719"/>
      <c r="AI236" s="717"/>
      <c r="AJ236" s="912"/>
      <c r="AK236" s="922"/>
      <c r="AL236" s="719"/>
      <c r="AM236" s="719"/>
      <c r="AN236" s="719"/>
      <c r="AO236" s="932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9"/>
      <c r="BL236" s="719"/>
      <c r="BM236" s="719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  <c r="BX236" s="719"/>
      <c r="BY236" s="719"/>
      <c r="BZ236" s="719"/>
      <c r="CA236" s="719"/>
      <c r="CB236" s="719"/>
      <c r="CC236" s="719"/>
      <c r="CD236" s="719"/>
      <c r="CE236" s="717"/>
      <c r="CF236" s="716"/>
      <c r="CG236" s="716"/>
      <c r="CH236" s="719"/>
      <c r="CI236" s="719"/>
      <c r="CJ236" s="719"/>
      <c r="CK236" s="719"/>
      <c r="CL236" s="719"/>
      <c r="CM236" s="719"/>
      <c r="CN236" s="719"/>
      <c r="CO236" s="719"/>
      <c r="CP236" s="719"/>
      <c r="CQ236" s="719"/>
      <c r="CR236" s="719"/>
      <c r="CS236" s="719"/>
      <c r="CT236" s="719"/>
      <c r="CU236" s="719"/>
      <c r="CV236" s="719"/>
      <c r="CW236" s="719"/>
      <c r="CX236" s="719"/>
      <c r="CY236" s="719"/>
      <c r="CZ236" s="719"/>
      <c r="DA236" s="719"/>
      <c r="DB236" s="719"/>
      <c r="DC236" s="719"/>
      <c r="DD236" s="719"/>
      <c r="DE236" s="719"/>
      <c r="DF236" s="719"/>
      <c r="DG236" s="719"/>
      <c r="DH236" s="719"/>
      <c r="DI236" s="719"/>
      <c r="DJ236" s="719"/>
      <c r="DK236" s="719"/>
      <c r="DL236" s="516"/>
      <c r="DM236" s="516"/>
      <c r="DN236" s="516"/>
      <c r="DO236" s="516"/>
      <c r="DP236" s="516"/>
      <c r="DQ236" s="516"/>
      <c r="DR236" s="516"/>
      <c r="DS236" s="516"/>
      <c r="DT236" s="516"/>
      <c r="DU236" s="516"/>
      <c r="DV236" s="516"/>
      <c r="DW236" s="516"/>
      <c r="DX236" s="516"/>
      <c r="DY236" s="516"/>
      <c r="DZ236" s="516"/>
      <c r="EA236" s="516"/>
      <c r="EB236" s="516"/>
      <c r="EC236" s="516"/>
      <c r="ED236" s="516"/>
      <c r="EE236" s="516"/>
      <c r="EF236" s="516"/>
      <c r="EG236" s="516"/>
      <c r="EH236" s="516"/>
      <c r="EI236" s="516"/>
      <c r="EJ236" s="516"/>
      <c r="EK236" s="516"/>
      <c r="EL236" s="516"/>
      <c r="EM236" s="516"/>
      <c r="EN236" s="516"/>
      <c r="EO236" s="516"/>
      <c r="EP236" s="516"/>
      <c r="EQ236" s="516"/>
      <c r="ER236" s="516"/>
      <c r="ES236" s="516"/>
      <c r="ET236" s="516"/>
      <c r="EU236" s="516"/>
      <c r="EV236" s="516"/>
      <c r="EW236" s="516"/>
      <c r="EX236" s="516"/>
      <c r="EY236" s="516"/>
      <c r="EZ236" s="516"/>
      <c r="FA236" s="516"/>
      <c r="FB236" s="516"/>
      <c r="FC236" s="516"/>
      <c r="FD236" s="516"/>
      <c r="FE236" s="516"/>
      <c r="FF236" s="516"/>
    </row>
    <row r="237" spans="1:162" s="193" customFormat="1">
      <c r="A237" s="487">
        <f>MATCH(C237,$C$5:$C$361,0)</f>
        <v>233</v>
      </c>
      <c r="B237" s="486"/>
      <c r="C237" s="191" t="s">
        <v>3026</v>
      </c>
      <c r="D237" s="191">
        <f>SUM(D233:D236)</f>
        <v>0</v>
      </c>
      <c r="E237" s="191">
        <f t="shared" ref="E237:Q237" si="110">SUM(E233:E236)</f>
        <v>0</v>
      </c>
      <c r="F237" s="191">
        <f t="shared" si="110"/>
        <v>0</v>
      </c>
      <c r="G237" s="191">
        <f t="shared" si="110"/>
        <v>0</v>
      </c>
      <c r="H237" s="191">
        <f t="shared" si="110"/>
        <v>0</v>
      </c>
      <c r="I237" s="191">
        <f t="shared" si="110"/>
        <v>0</v>
      </c>
      <c r="J237" s="191">
        <f t="shared" si="110"/>
        <v>0</v>
      </c>
      <c r="K237" s="191">
        <f t="shared" si="110"/>
        <v>0</v>
      </c>
      <c r="L237" s="191">
        <f t="shared" si="110"/>
        <v>0</v>
      </c>
      <c r="M237" s="191">
        <f t="shared" si="110"/>
        <v>0</v>
      </c>
      <c r="N237" s="191">
        <f t="shared" si="110"/>
        <v>0</v>
      </c>
      <c r="O237" s="191">
        <f t="shared" si="110"/>
        <v>0</v>
      </c>
      <c r="P237" s="191">
        <f t="shared" si="110"/>
        <v>0</v>
      </c>
      <c r="Q237" s="191">
        <f t="shared" si="110"/>
        <v>0</v>
      </c>
      <c r="R237" s="191"/>
      <c r="S237" s="191">
        <f t="shared" ref="S237:CD237" si="111">SUM(S233:S236)</f>
        <v>0</v>
      </c>
      <c r="T237" s="191">
        <f t="shared" si="111"/>
        <v>0</v>
      </c>
      <c r="U237" s="191">
        <f t="shared" si="111"/>
        <v>0</v>
      </c>
      <c r="V237" s="191">
        <f t="shared" si="111"/>
        <v>1</v>
      </c>
      <c r="W237" s="191">
        <f t="shared" si="111"/>
        <v>0</v>
      </c>
      <c r="X237" s="191">
        <f t="shared" si="111"/>
        <v>0</v>
      </c>
      <c r="Y237" s="191">
        <f t="shared" si="111"/>
        <v>0</v>
      </c>
      <c r="Z237" s="191">
        <f t="shared" si="111"/>
        <v>0</v>
      </c>
      <c r="AA237" s="191">
        <f t="shared" si="111"/>
        <v>0</v>
      </c>
      <c r="AB237" s="191">
        <f t="shared" si="111"/>
        <v>0</v>
      </c>
      <c r="AC237" s="191">
        <f t="shared" si="111"/>
        <v>0</v>
      </c>
      <c r="AD237" s="191">
        <f t="shared" si="111"/>
        <v>1</v>
      </c>
      <c r="AE237" s="191">
        <f t="shared" si="111"/>
        <v>0</v>
      </c>
      <c r="AF237" s="191">
        <f t="shared" si="111"/>
        <v>0</v>
      </c>
      <c r="AG237" s="891">
        <f t="shared" si="111"/>
        <v>0</v>
      </c>
      <c r="AH237" s="191">
        <f t="shared" si="111"/>
        <v>0</v>
      </c>
      <c r="AI237" s="192">
        <f t="shared" si="111"/>
        <v>0</v>
      </c>
      <c r="AJ237" s="913">
        <f t="shared" si="111"/>
        <v>0</v>
      </c>
      <c r="AK237" s="923">
        <f t="shared" si="111"/>
        <v>0</v>
      </c>
      <c r="AL237" s="191">
        <f t="shared" si="111"/>
        <v>0</v>
      </c>
      <c r="AM237" s="191">
        <f t="shared" si="111"/>
        <v>0</v>
      </c>
      <c r="AN237" s="191">
        <f t="shared" si="111"/>
        <v>0</v>
      </c>
      <c r="AO237" s="933">
        <f t="shared" si="111"/>
        <v>0</v>
      </c>
      <c r="AP237" s="191">
        <f t="shared" si="111"/>
        <v>0</v>
      </c>
      <c r="AQ237" s="191">
        <f t="shared" si="111"/>
        <v>0</v>
      </c>
      <c r="AR237" s="191">
        <f t="shared" si="111"/>
        <v>0</v>
      </c>
      <c r="AS237" s="191">
        <f t="shared" si="111"/>
        <v>0</v>
      </c>
      <c r="AT237" s="191">
        <f t="shared" si="111"/>
        <v>0</v>
      </c>
      <c r="AU237" s="191">
        <f t="shared" si="111"/>
        <v>0</v>
      </c>
      <c r="AV237" s="191">
        <f t="shared" si="111"/>
        <v>0</v>
      </c>
      <c r="AW237" s="191">
        <f t="shared" si="111"/>
        <v>0</v>
      </c>
      <c r="AX237" s="191">
        <f t="shared" si="111"/>
        <v>0</v>
      </c>
      <c r="AY237" s="191">
        <f t="shared" si="111"/>
        <v>0</v>
      </c>
      <c r="AZ237" s="191">
        <f t="shared" si="111"/>
        <v>0</v>
      </c>
      <c r="BA237" s="191">
        <f t="shared" si="111"/>
        <v>0</v>
      </c>
      <c r="BB237" s="191">
        <f t="shared" si="111"/>
        <v>0</v>
      </c>
      <c r="BC237" s="191">
        <f t="shared" si="111"/>
        <v>0</v>
      </c>
      <c r="BD237" s="191">
        <f t="shared" si="111"/>
        <v>0</v>
      </c>
      <c r="BE237" s="191">
        <f t="shared" si="111"/>
        <v>0</v>
      </c>
      <c r="BF237" s="191">
        <f t="shared" si="111"/>
        <v>0</v>
      </c>
      <c r="BG237" s="191">
        <f t="shared" si="111"/>
        <v>0</v>
      </c>
      <c r="BH237" s="191">
        <f t="shared" si="111"/>
        <v>0</v>
      </c>
      <c r="BI237" s="191">
        <f t="shared" si="111"/>
        <v>0</v>
      </c>
      <c r="BJ237" s="191">
        <f t="shared" si="111"/>
        <v>0</v>
      </c>
      <c r="BK237" s="191">
        <f t="shared" si="111"/>
        <v>0</v>
      </c>
      <c r="BL237" s="191">
        <f t="shared" si="111"/>
        <v>0</v>
      </c>
      <c r="BM237" s="191">
        <f t="shared" si="111"/>
        <v>1</v>
      </c>
      <c r="BN237" s="191">
        <f t="shared" si="111"/>
        <v>0</v>
      </c>
      <c r="BO237" s="191">
        <f t="shared" si="111"/>
        <v>0</v>
      </c>
      <c r="BP237" s="191">
        <f t="shared" si="111"/>
        <v>0</v>
      </c>
      <c r="BQ237" s="191">
        <f t="shared" si="111"/>
        <v>0</v>
      </c>
      <c r="BR237" s="191">
        <f t="shared" si="111"/>
        <v>0</v>
      </c>
      <c r="BS237" s="191">
        <f t="shared" si="111"/>
        <v>0</v>
      </c>
      <c r="BT237" s="191">
        <f t="shared" si="111"/>
        <v>0</v>
      </c>
      <c r="BU237" s="191">
        <f t="shared" si="111"/>
        <v>0</v>
      </c>
      <c r="BV237" s="191">
        <f t="shared" si="111"/>
        <v>0</v>
      </c>
      <c r="BW237" s="191">
        <f t="shared" si="111"/>
        <v>0</v>
      </c>
      <c r="BX237" s="191">
        <f t="shared" si="111"/>
        <v>0</v>
      </c>
      <c r="BY237" s="191">
        <f t="shared" si="111"/>
        <v>0</v>
      </c>
      <c r="BZ237" s="191">
        <f t="shared" si="111"/>
        <v>0</v>
      </c>
      <c r="CA237" s="191">
        <f t="shared" si="111"/>
        <v>0</v>
      </c>
      <c r="CB237" s="191">
        <f t="shared" si="111"/>
        <v>0</v>
      </c>
      <c r="CC237" s="191">
        <f t="shared" si="111"/>
        <v>0</v>
      </c>
      <c r="CD237" s="191">
        <f t="shared" si="111"/>
        <v>0</v>
      </c>
      <c r="CE237" s="191">
        <f t="shared" ref="CE237:EP237" si="112">SUM(CE233:CE236)</f>
        <v>0</v>
      </c>
      <c r="CF237" s="191">
        <f t="shared" si="112"/>
        <v>0</v>
      </c>
      <c r="CG237" s="191">
        <f t="shared" si="112"/>
        <v>0</v>
      </c>
      <c r="CH237" s="191">
        <f t="shared" si="112"/>
        <v>0</v>
      </c>
      <c r="CI237" s="191">
        <f t="shared" si="112"/>
        <v>0</v>
      </c>
      <c r="CJ237" s="191">
        <f t="shared" si="112"/>
        <v>0</v>
      </c>
      <c r="CK237" s="191">
        <f t="shared" si="112"/>
        <v>0</v>
      </c>
      <c r="CL237" s="191">
        <f t="shared" si="112"/>
        <v>0</v>
      </c>
      <c r="CM237" s="191">
        <f t="shared" si="112"/>
        <v>0</v>
      </c>
      <c r="CN237" s="191">
        <f t="shared" si="112"/>
        <v>0</v>
      </c>
      <c r="CO237" s="191">
        <f t="shared" si="112"/>
        <v>0</v>
      </c>
      <c r="CP237" s="191">
        <f t="shared" si="112"/>
        <v>0</v>
      </c>
      <c r="CQ237" s="191">
        <f t="shared" si="112"/>
        <v>1</v>
      </c>
      <c r="CR237" s="191">
        <f t="shared" si="112"/>
        <v>0</v>
      </c>
      <c r="CS237" s="191">
        <f t="shared" si="112"/>
        <v>0</v>
      </c>
      <c r="CT237" s="191">
        <f t="shared" si="112"/>
        <v>0</v>
      </c>
      <c r="CU237" s="191">
        <f t="shared" si="112"/>
        <v>0</v>
      </c>
      <c r="CV237" s="191">
        <f t="shared" si="112"/>
        <v>0</v>
      </c>
      <c r="CW237" s="191">
        <f t="shared" si="112"/>
        <v>0</v>
      </c>
      <c r="CX237" s="191">
        <f t="shared" si="112"/>
        <v>0</v>
      </c>
      <c r="CY237" s="191">
        <f t="shared" si="112"/>
        <v>0</v>
      </c>
      <c r="CZ237" s="191">
        <f t="shared" si="112"/>
        <v>0</v>
      </c>
      <c r="DA237" s="191">
        <f t="shared" si="112"/>
        <v>0</v>
      </c>
      <c r="DB237" s="191">
        <f t="shared" si="112"/>
        <v>0</v>
      </c>
      <c r="DC237" s="191">
        <f t="shared" si="112"/>
        <v>0</v>
      </c>
      <c r="DD237" s="191">
        <f t="shared" si="112"/>
        <v>0</v>
      </c>
      <c r="DE237" s="191">
        <f t="shared" si="112"/>
        <v>0</v>
      </c>
      <c r="DF237" s="191">
        <f t="shared" si="112"/>
        <v>0</v>
      </c>
      <c r="DG237" s="191">
        <f t="shared" si="112"/>
        <v>0</v>
      </c>
      <c r="DH237" s="191">
        <f t="shared" si="112"/>
        <v>0</v>
      </c>
      <c r="DI237" s="191">
        <f t="shared" si="112"/>
        <v>0</v>
      </c>
      <c r="DJ237" s="191">
        <f t="shared" si="112"/>
        <v>0</v>
      </c>
      <c r="DK237" s="191">
        <f t="shared" si="112"/>
        <v>0</v>
      </c>
      <c r="DL237" s="191">
        <f t="shared" si="112"/>
        <v>0</v>
      </c>
      <c r="DM237" s="191">
        <f t="shared" si="112"/>
        <v>0</v>
      </c>
      <c r="DN237" s="191">
        <f t="shared" si="112"/>
        <v>0</v>
      </c>
      <c r="DO237" s="191">
        <f t="shared" si="112"/>
        <v>0</v>
      </c>
      <c r="DP237" s="191">
        <f t="shared" si="112"/>
        <v>0</v>
      </c>
      <c r="DQ237" s="191">
        <f t="shared" si="112"/>
        <v>0</v>
      </c>
      <c r="DR237" s="191">
        <f t="shared" si="112"/>
        <v>0</v>
      </c>
      <c r="DS237" s="191">
        <f t="shared" si="112"/>
        <v>0</v>
      </c>
      <c r="DT237" s="191">
        <f t="shared" si="112"/>
        <v>0</v>
      </c>
      <c r="DU237" s="191">
        <f t="shared" si="112"/>
        <v>0</v>
      </c>
      <c r="DV237" s="191">
        <f t="shared" si="112"/>
        <v>0</v>
      </c>
      <c r="DW237" s="191">
        <f t="shared" si="112"/>
        <v>0</v>
      </c>
      <c r="DX237" s="191">
        <f t="shared" si="112"/>
        <v>0</v>
      </c>
      <c r="DY237" s="191">
        <f t="shared" si="112"/>
        <v>0</v>
      </c>
      <c r="DZ237" s="191">
        <f t="shared" si="112"/>
        <v>0</v>
      </c>
      <c r="EA237" s="191">
        <f t="shared" si="112"/>
        <v>0</v>
      </c>
      <c r="EB237" s="191">
        <f t="shared" si="112"/>
        <v>0</v>
      </c>
      <c r="EC237" s="191">
        <f t="shared" si="112"/>
        <v>0</v>
      </c>
      <c r="ED237" s="191">
        <f t="shared" si="112"/>
        <v>0</v>
      </c>
      <c r="EE237" s="191">
        <f t="shared" si="112"/>
        <v>0</v>
      </c>
      <c r="EF237" s="191">
        <f t="shared" si="112"/>
        <v>0</v>
      </c>
      <c r="EG237" s="191">
        <f t="shared" si="112"/>
        <v>0</v>
      </c>
      <c r="EH237" s="191">
        <f t="shared" si="112"/>
        <v>0</v>
      </c>
      <c r="EI237" s="191">
        <f t="shared" si="112"/>
        <v>0</v>
      </c>
      <c r="EJ237" s="191">
        <f t="shared" si="112"/>
        <v>0</v>
      </c>
      <c r="EK237" s="191">
        <f t="shared" si="112"/>
        <v>0</v>
      </c>
      <c r="EL237" s="191">
        <f t="shared" si="112"/>
        <v>0</v>
      </c>
      <c r="EM237" s="191">
        <f t="shared" si="112"/>
        <v>0</v>
      </c>
      <c r="EN237" s="191">
        <f t="shared" si="112"/>
        <v>0</v>
      </c>
      <c r="EO237" s="191">
        <f t="shared" si="112"/>
        <v>0</v>
      </c>
      <c r="EP237" s="191">
        <f t="shared" si="112"/>
        <v>0</v>
      </c>
      <c r="EQ237" s="191">
        <f t="shared" ref="EQ237:FD237" si="113">SUM(EQ233:EQ236)</f>
        <v>0</v>
      </c>
      <c r="ER237" s="191">
        <f t="shared" si="113"/>
        <v>0</v>
      </c>
      <c r="ES237" s="191">
        <f t="shared" si="113"/>
        <v>0</v>
      </c>
      <c r="ET237" s="191">
        <f t="shared" si="113"/>
        <v>0</v>
      </c>
      <c r="EU237" s="191">
        <f t="shared" si="113"/>
        <v>0</v>
      </c>
      <c r="EV237" s="191">
        <f t="shared" si="113"/>
        <v>0</v>
      </c>
      <c r="EW237" s="191">
        <f t="shared" si="113"/>
        <v>0</v>
      </c>
      <c r="EX237" s="191">
        <f t="shared" si="113"/>
        <v>0</v>
      </c>
      <c r="EY237" s="191">
        <f t="shared" si="113"/>
        <v>0</v>
      </c>
      <c r="EZ237" s="191">
        <f t="shared" si="113"/>
        <v>0</v>
      </c>
      <c r="FA237" s="191">
        <f t="shared" si="113"/>
        <v>0</v>
      </c>
      <c r="FB237" s="191">
        <f t="shared" si="113"/>
        <v>0</v>
      </c>
      <c r="FC237" s="191">
        <f t="shared" si="113"/>
        <v>0</v>
      </c>
      <c r="FD237" s="191">
        <f t="shared" si="113"/>
        <v>0</v>
      </c>
      <c r="FE237" s="191">
        <f>SUM(FE233:FE236)</f>
        <v>0</v>
      </c>
      <c r="FF237" s="191"/>
    </row>
    <row r="238" spans="1:162">
      <c r="A238" s="54"/>
      <c r="B238" s="55" t="s">
        <v>3065</v>
      </c>
      <c r="C238" s="11" t="s">
        <v>3835</v>
      </c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885"/>
      <c r="AH238" s="176"/>
      <c r="AI238" s="897"/>
      <c r="AJ238" s="907"/>
      <c r="AK238" s="921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/>
      <c r="DJ238" s="176"/>
      <c r="DK238" s="176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503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3"/>
    </row>
    <row r="239" spans="1:162" s="56" customFormat="1">
      <c r="A239" s="54"/>
      <c r="B239" s="55"/>
      <c r="C239" s="491" t="s">
        <v>3810</v>
      </c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173" t="s">
        <v>1631</v>
      </c>
      <c r="S239" s="174"/>
      <c r="T239" s="174"/>
      <c r="U239" s="174"/>
      <c r="V239" s="174">
        <v>1</v>
      </c>
      <c r="W239" s="174"/>
      <c r="X239" s="174"/>
      <c r="Y239" s="174"/>
      <c r="Z239" s="174"/>
      <c r="AA239" s="174"/>
      <c r="AB239" s="174"/>
      <c r="AC239" s="174"/>
      <c r="AD239" s="174">
        <v>1</v>
      </c>
      <c r="AE239" s="174"/>
      <c r="AF239" s="174"/>
      <c r="AG239" s="883"/>
      <c r="AH239" s="174"/>
      <c r="AI239" s="492"/>
      <c r="AJ239" s="905"/>
      <c r="AK239" s="919"/>
      <c r="AL239" s="174"/>
      <c r="AM239" s="174"/>
      <c r="AN239" s="174"/>
      <c r="AO239" s="928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>
        <v>1</v>
      </c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>
        <v>1</v>
      </c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  <c r="DK239" s="174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454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</row>
    <row r="240" spans="1:162" s="56" customFormat="1">
      <c r="A240" s="54"/>
      <c r="B240" s="689"/>
      <c r="C240" s="714" t="s">
        <v>3670</v>
      </c>
      <c r="D240" s="454"/>
      <c r="E240" s="454"/>
      <c r="F240" s="454"/>
      <c r="G240" s="454"/>
      <c r="H240" s="454"/>
      <c r="I240" s="454"/>
      <c r="J240" s="454"/>
      <c r="K240" s="454"/>
      <c r="L240" s="454"/>
      <c r="M240" s="454"/>
      <c r="N240" s="454"/>
      <c r="O240" s="454"/>
      <c r="P240" s="454"/>
      <c r="Q240" s="454"/>
      <c r="R240" s="715" t="s">
        <v>3005</v>
      </c>
      <c r="S240" s="716"/>
      <c r="T240" s="716"/>
      <c r="U240" s="716"/>
      <c r="V240" s="716">
        <v>2</v>
      </c>
      <c r="W240" s="716"/>
      <c r="X240" s="716"/>
      <c r="Y240" s="716"/>
      <c r="Z240" s="716"/>
      <c r="AA240" s="716"/>
      <c r="AB240" s="716"/>
      <c r="AC240" s="716"/>
      <c r="AD240" s="716"/>
      <c r="AE240" s="716"/>
      <c r="AF240" s="716"/>
      <c r="AG240" s="886"/>
      <c r="AH240" s="716"/>
      <c r="AI240" s="898"/>
      <c r="AJ240" s="908">
        <v>1</v>
      </c>
      <c r="AK240" s="922"/>
      <c r="AL240" s="716"/>
      <c r="AM240" s="716"/>
      <c r="AN240" s="716"/>
      <c r="AO240" s="930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6"/>
      <c r="BL240" s="716"/>
      <c r="BM240" s="716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>
        <v>1</v>
      </c>
      <c r="BX240" s="716"/>
      <c r="BY240" s="716"/>
      <c r="BZ240" s="716"/>
      <c r="CA240" s="716"/>
      <c r="CB240" s="716"/>
      <c r="CC240" s="716"/>
      <c r="CD240" s="716"/>
      <c r="CE240" s="716">
        <v>1</v>
      </c>
      <c r="CF240" s="716">
        <v>4</v>
      </c>
      <c r="CG240" s="716"/>
      <c r="CH240" s="716">
        <v>3</v>
      </c>
      <c r="CI240" s="716"/>
      <c r="CJ240" s="716"/>
      <c r="CK240" s="716"/>
      <c r="CL240" s="716"/>
      <c r="CM240" s="716"/>
      <c r="CN240" s="716"/>
      <c r="CO240" s="716"/>
      <c r="CP240" s="716"/>
      <c r="CQ240" s="716"/>
      <c r="CR240" s="716">
        <v>1</v>
      </c>
      <c r="CS240" s="716">
        <v>1</v>
      </c>
      <c r="CT240" s="716"/>
      <c r="CU240" s="716"/>
      <c r="CV240" s="716"/>
      <c r="CW240" s="716"/>
      <c r="CX240" s="716"/>
      <c r="CY240" s="716"/>
      <c r="CZ240" s="716"/>
      <c r="DA240" s="716"/>
      <c r="DB240" s="716"/>
      <c r="DC240" s="716"/>
      <c r="DD240" s="716">
        <v>2</v>
      </c>
      <c r="DE240" s="716"/>
      <c r="DF240" s="716"/>
      <c r="DG240" s="716"/>
      <c r="DH240" s="716"/>
      <c r="DI240" s="716">
        <v>3</v>
      </c>
      <c r="DJ240" s="716"/>
      <c r="DK240" s="716"/>
      <c r="DL240" s="454">
        <v>1.5</v>
      </c>
      <c r="DM240" s="454"/>
      <c r="DN240" s="454"/>
      <c r="DO240" s="454"/>
      <c r="DP240" s="454"/>
      <c r="DQ240" s="454"/>
      <c r="DR240" s="454"/>
      <c r="DS240" s="454">
        <v>1.5</v>
      </c>
      <c r="DT240" s="454">
        <f>2+1.5+1.5+1+1+1</f>
        <v>8</v>
      </c>
      <c r="DU240" s="454"/>
      <c r="DV240" s="454"/>
      <c r="DW240" s="454"/>
      <c r="DX240" s="454"/>
      <c r="DY240" s="454"/>
      <c r="DZ240" s="454"/>
      <c r="EA240" s="454"/>
      <c r="EB240" s="454"/>
      <c r="EC240" s="454"/>
      <c r="ED240" s="454"/>
      <c r="EE240" s="454"/>
      <c r="EF240" s="454">
        <v>1</v>
      </c>
      <c r="EG240" s="454"/>
      <c r="EH240" s="454"/>
      <c r="EI240" s="454"/>
      <c r="EJ240" s="454"/>
      <c r="EK240" s="454"/>
      <c r="EL240" s="454"/>
      <c r="EM240" s="454"/>
      <c r="EN240" s="454"/>
      <c r="EO240" s="454"/>
      <c r="EP240" s="454"/>
      <c r="EQ240" s="454"/>
      <c r="ER240" s="454"/>
      <c r="ES240" s="454"/>
      <c r="ET240" s="454"/>
      <c r="EU240" s="454"/>
      <c r="EV240" s="454"/>
      <c r="EW240" s="454"/>
      <c r="EX240" s="454"/>
      <c r="EY240" s="454"/>
      <c r="EZ240" s="454"/>
      <c r="FA240" s="454"/>
      <c r="FB240" s="454"/>
      <c r="FC240" s="454"/>
      <c r="FD240" s="454"/>
      <c r="FE240" s="454"/>
      <c r="FF240" s="454"/>
    </row>
    <row r="241" spans="1:162" s="56" customFormat="1">
      <c r="A241" s="54"/>
      <c r="B241" s="689"/>
      <c r="C241" s="714" t="s">
        <v>3006</v>
      </c>
      <c r="D241" s="454">
        <v>35</v>
      </c>
      <c r="E241" s="454">
        <f>D241*3</f>
        <v>105</v>
      </c>
      <c r="F241" s="454"/>
      <c r="G241" s="454"/>
      <c r="H241" s="454"/>
      <c r="I241" s="454"/>
      <c r="J241" s="454"/>
      <c r="K241" s="454"/>
      <c r="L241" s="454">
        <f>D241</f>
        <v>35</v>
      </c>
      <c r="M241" s="454"/>
      <c r="N241" s="454"/>
      <c r="O241" s="454"/>
      <c r="P241" s="454"/>
      <c r="Q241" s="454"/>
      <c r="R241" s="715" t="s">
        <v>2990</v>
      </c>
      <c r="S241" s="716"/>
      <c r="T241" s="716"/>
      <c r="U241" s="716"/>
      <c r="V241" s="716">
        <v>2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886"/>
      <c r="AH241" s="716"/>
      <c r="AI241" s="898"/>
      <c r="AJ241" s="908">
        <v>1</v>
      </c>
      <c r="AK241" s="922"/>
      <c r="AL241" s="716"/>
      <c r="AM241" s="716"/>
      <c r="AN241" s="716"/>
      <c r="AO241" s="930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6"/>
      <c r="BL241" s="716"/>
      <c r="BM241" s="716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>
        <v>1</v>
      </c>
      <c r="BX241" s="716"/>
      <c r="BY241" s="716"/>
      <c r="BZ241" s="716"/>
      <c r="CA241" s="716"/>
      <c r="CB241" s="716"/>
      <c r="CC241" s="716"/>
      <c r="CD241" s="716"/>
      <c r="CE241" s="716"/>
      <c r="CF241" s="716"/>
      <c r="CG241" s="716"/>
      <c r="CH241" s="716">
        <v>3</v>
      </c>
      <c r="CI241" s="716"/>
      <c r="CJ241" s="716"/>
      <c r="CK241" s="716"/>
      <c r="CL241" s="716"/>
      <c r="CM241" s="716"/>
      <c r="CN241" s="716"/>
      <c r="CO241" s="716"/>
      <c r="CP241" s="716"/>
      <c r="CQ241" s="716"/>
      <c r="CR241" s="716"/>
      <c r="CS241" s="716">
        <v>1</v>
      </c>
      <c r="CT241" s="716"/>
      <c r="CU241" s="716"/>
      <c r="CV241" s="716"/>
      <c r="CW241" s="716"/>
      <c r="CX241" s="716"/>
      <c r="CY241" s="716"/>
      <c r="CZ241" s="716"/>
      <c r="DA241" s="716"/>
      <c r="DB241" s="716"/>
      <c r="DC241" s="716"/>
      <c r="DD241" s="716"/>
      <c r="DE241" s="716"/>
      <c r="DF241" s="716"/>
      <c r="DG241" s="716"/>
      <c r="DH241" s="716"/>
      <c r="DI241" s="716"/>
      <c r="DJ241" s="716"/>
      <c r="DK241" s="716"/>
      <c r="DL241" s="454"/>
      <c r="DM241" s="454"/>
      <c r="DN241" s="454"/>
      <c r="DO241" s="454"/>
      <c r="DP241" s="454"/>
      <c r="DQ241" s="454"/>
      <c r="DR241" s="454"/>
      <c r="DS241" s="454"/>
      <c r="DT241" s="454"/>
      <c r="DU241" s="454"/>
      <c r="DV241" s="454"/>
      <c r="DW241" s="454"/>
      <c r="DX241" s="454"/>
      <c r="DY241" s="454"/>
      <c r="DZ241" s="454"/>
      <c r="EA241" s="454"/>
      <c r="EB241" s="454"/>
      <c r="EC241" s="454"/>
      <c r="ED241" s="454"/>
      <c r="EE241" s="454"/>
      <c r="EF241" s="454"/>
      <c r="EG241" s="454"/>
      <c r="EH241" s="454"/>
      <c r="EI241" s="454"/>
      <c r="EJ241" s="454"/>
      <c r="EK241" s="454"/>
      <c r="EL241" s="454"/>
      <c r="EM241" s="454"/>
      <c r="EN241" s="454"/>
      <c r="EO241" s="454"/>
      <c r="EP241" s="454"/>
      <c r="EQ241" s="454"/>
      <c r="ER241" s="454"/>
      <c r="ES241" s="454"/>
      <c r="ET241" s="454"/>
      <c r="EU241" s="454"/>
      <c r="EV241" s="454"/>
      <c r="EW241" s="454"/>
      <c r="EX241" s="454"/>
      <c r="EY241" s="454"/>
      <c r="EZ241" s="454"/>
      <c r="FA241" s="454"/>
      <c r="FB241" s="454"/>
      <c r="FC241" s="454"/>
      <c r="FD241" s="454"/>
      <c r="FE241" s="454"/>
      <c r="FF241" s="454"/>
    </row>
    <row r="242" spans="1:162" s="56" customFormat="1">
      <c r="A242" s="54"/>
      <c r="B242" s="689"/>
      <c r="C242" s="714"/>
      <c r="D242" s="454"/>
      <c r="E242" s="454"/>
      <c r="F242" s="454"/>
      <c r="G242" s="454"/>
      <c r="H242" s="454"/>
      <c r="I242" s="454"/>
      <c r="J242" s="454"/>
      <c r="K242" s="454"/>
      <c r="L242" s="454"/>
      <c r="M242" s="454"/>
      <c r="N242" s="454"/>
      <c r="O242" s="454"/>
      <c r="P242" s="454"/>
      <c r="Q242" s="454"/>
      <c r="R242" s="715"/>
      <c r="S242" s="716"/>
      <c r="T242" s="716"/>
      <c r="U242" s="716"/>
      <c r="V242" s="716"/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886"/>
      <c r="AH242" s="716"/>
      <c r="AI242" s="898"/>
      <c r="AJ242" s="908"/>
      <c r="AK242" s="922"/>
      <c r="AL242" s="716"/>
      <c r="AM242" s="716"/>
      <c r="AN242" s="716"/>
      <c r="AO242" s="930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6"/>
      <c r="BL242" s="716"/>
      <c r="BM242" s="716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  <c r="BX242" s="716"/>
      <c r="BY242" s="716"/>
      <c r="BZ242" s="716"/>
      <c r="CA242" s="716"/>
      <c r="CB242" s="716"/>
      <c r="CC242" s="716"/>
      <c r="CD242" s="716"/>
      <c r="CE242" s="716"/>
      <c r="CF242" s="716"/>
      <c r="CG242" s="716"/>
      <c r="CH242" s="716"/>
      <c r="CI242" s="716"/>
      <c r="CJ242" s="716"/>
      <c r="CK242" s="716"/>
      <c r="CL242" s="716"/>
      <c r="CM242" s="716"/>
      <c r="CN242" s="716"/>
      <c r="CO242" s="716"/>
      <c r="CP242" s="716"/>
      <c r="CQ242" s="716"/>
      <c r="CR242" s="716"/>
      <c r="CS242" s="716"/>
      <c r="CT242" s="716"/>
      <c r="CU242" s="716"/>
      <c r="CV242" s="716"/>
      <c r="CW242" s="716"/>
      <c r="CX242" s="716"/>
      <c r="CY242" s="716"/>
      <c r="CZ242" s="716"/>
      <c r="DA242" s="716"/>
      <c r="DB242" s="716"/>
      <c r="DC242" s="716"/>
      <c r="DD242" s="716"/>
      <c r="DE242" s="716"/>
      <c r="DF242" s="716"/>
      <c r="DG242" s="716"/>
      <c r="DH242" s="716"/>
      <c r="DI242" s="716"/>
      <c r="DJ242" s="716"/>
      <c r="DK242" s="716"/>
      <c r="DL242" s="454"/>
      <c r="DM242" s="454"/>
      <c r="DN242" s="454"/>
      <c r="DO242" s="454"/>
      <c r="DP242" s="454"/>
      <c r="DQ242" s="454"/>
      <c r="DR242" s="454"/>
      <c r="DS242" s="454"/>
      <c r="DT242" s="454"/>
      <c r="DU242" s="454"/>
      <c r="DV242" s="454"/>
      <c r="DW242" s="454"/>
      <c r="DX242" s="454"/>
      <c r="DY242" s="454"/>
      <c r="DZ242" s="454"/>
      <c r="EA242" s="454"/>
      <c r="EB242" s="454"/>
      <c r="EC242" s="454"/>
      <c r="ED242" s="454"/>
      <c r="EE242" s="454"/>
      <c r="EF242" s="454"/>
      <c r="EG242" s="454"/>
      <c r="EH242" s="454"/>
      <c r="EI242" s="454"/>
      <c r="EJ242" s="454"/>
      <c r="EK242" s="454"/>
      <c r="EL242" s="454"/>
      <c r="EM242" s="454"/>
      <c r="EN242" s="454"/>
      <c r="EO242" s="454"/>
      <c r="EP242" s="454"/>
      <c r="EQ242" s="454"/>
      <c r="ER242" s="454"/>
      <c r="ES242" s="454"/>
      <c r="ET242" s="454"/>
      <c r="EU242" s="454"/>
      <c r="EV242" s="454"/>
      <c r="EW242" s="454"/>
      <c r="EX242" s="454"/>
      <c r="EY242" s="454"/>
      <c r="EZ242" s="454"/>
      <c r="FA242" s="454"/>
      <c r="FB242" s="454"/>
      <c r="FC242" s="454"/>
      <c r="FD242" s="454"/>
      <c r="FE242" s="454"/>
      <c r="FF242" s="454"/>
    </row>
    <row r="243" spans="1:162">
      <c r="A243" s="487">
        <f>MATCH(C243,$C$5:$C$361,0)</f>
        <v>239</v>
      </c>
      <c r="C243" s="14" t="s">
        <v>3028</v>
      </c>
      <c r="D243" s="14">
        <f t="shared" ref="D243:Q243" si="114">SUM(D239:D242)</f>
        <v>35</v>
      </c>
      <c r="E243" s="14">
        <f t="shared" si="114"/>
        <v>105</v>
      </c>
      <c r="F243" s="14">
        <f t="shared" si="114"/>
        <v>0</v>
      </c>
      <c r="G243" s="14">
        <f t="shared" si="114"/>
        <v>0</v>
      </c>
      <c r="H243" s="14">
        <f t="shared" si="114"/>
        <v>0</v>
      </c>
      <c r="I243" s="14">
        <f t="shared" si="114"/>
        <v>0</v>
      </c>
      <c r="J243" s="14">
        <f t="shared" si="114"/>
        <v>0</v>
      </c>
      <c r="K243" s="14">
        <f t="shared" si="114"/>
        <v>0</v>
      </c>
      <c r="L243" s="14">
        <f t="shared" si="114"/>
        <v>35</v>
      </c>
      <c r="M243" s="14">
        <f t="shared" si="114"/>
        <v>0</v>
      </c>
      <c r="N243" s="14">
        <f t="shared" si="114"/>
        <v>0</v>
      </c>
      <c r="O243" s="14">
        <f t="shared" si="114"/>
        <v>0</v>
      </c>
      <c r="P243" s="14">
        <f t="shared" si="114"/>
        <v>0</v>
      </c>
      <c r="Q243" s="14">
        <f t="shared" si="114"/>
        <v>0</v>
      </c>
      <c r="R243" s="14"/>
      <c r="S243" s="175">
        <f t="shared" ref="S243:AX243" si="115">SUM(S239:S242)</f>
        <v>0</v>
      </c>
      <c r="T243" s="175">
        <f t="shared" si="115"/>
        <v>0</v>
      </c>
      <c r="U243" s="175">
        <f t="shared" si="115"/>
        <v>0</v>
      </c>
      <c r="V243" s="175">
        <f t="shared" si="115"/>
        <v>5</v>
      </c>
      <c r="W243" s="175">
        <f t="shared" si="115"/>
        <v>0</v>
      </c>
      <c r="X243" s="175">
        <f t="shared" si="115"/>
        <v>0</v>
      </c>
      <c r="Y243" s="175">
        <f t="shared" si="115"/>
        <v>0</v>
      </c>
      <c r="Z243" s="175">
        <f t="shared" si="115"/>
        <v>0</v>
      </c>
      <c r="AA243" s="175">
        <f t="shared" si="115"/>
        <v>0</v>
      </c>
      <c r="AB243" s="175">
        <f t="shared" si="115"/>
        <v>0</v>
      </c>
      <c r="AC243" s="175">
        <f t="shared" si="115"/>
        <v>0</v>
      </c>
      <c r="AD243" s="175">
        <f t="shared" si="115"/>
        <v>1</v>
      </c>
      <c r="AE243" s="175">
        <f t="shared" si="115"/>
        <v>0</v>
      </c>
      <c r="AF243" s="175">
        <f t="shared" si="115"/>
        <v>0</v>
      </c>
      <c r="AG243" s="884">
        <f t="shared" si="115"/>
        <v>0</v>
      </c>
      <c r="AH243" s="175">
        <f t="shared" si="115"/>
        <v>0</v>
      </c>
      <c r="AI243" s="178">
        <f t="shared" si="115"/>
        <v>0</v>
      </c>
      <c r="AJ243" s="906">
        <f t="shared" si="115"/>
        <v>2</v>
      </c>
      <c r="AK243" s="920">
        <f t="shared" si="115"/>
        <v>0</v>
      </c>
      <c r="AL243" s="175">
        <f t="shared" si="115"/>
        <v>0</v>
      </c>
      <c r="AM243" s="175">
        <f t="shared" si="115"/>
        <v>0</v>
      </c>
      <c r="AN243" s="175">
        <f t="shared" si="115"/>
        <v>0</v>
      </c>
      <c r="AO243" s="929">
        <f t="shared" si="115"/>
        <v>0</v>
      </c>
      <c r="AP243" s="175">
        <f t="shared" si="115"/>
        <v>0</v>
      </c>
      <c r="AQ243" s="175">
        <f t="shared" si="115"/>
        <v>0</v>
      </c>
      <c r="AR243" s="175">
        <f t="shared" si="115"/>
        <v>0</v>
      </c>
      <c r="AS243" s="175">
        <f t="shared" si="115"/>
        <v>0</v>
      </c>
      <c r="AT243" s="175">
        <f t="shared" si="115"/>
        <v>0</v>
      </c>
      <c r="AU243" s="175">
        <f t="shared" si="115"/>
        <v>0</v>
      </c>
      <c r="AV243" s="175">
        <f t="shared" si="115"/>
        <v>0</v>
      </c>
      <c r="AW243" s="175">
        <f t="shared" si="115"/>
        <v>0</v>
      </c>
      <c r="AX243" s="175">
        <f t="shared" si="115"/>
        <v>0</v>
      </c>
      <c r="AY243" s="175">
        <f t="shared" ref="AY243:CD243" si="116">SUM(AY239:AY242)</f>
        <v>0</v>
      </c>
      <c r="AZ243" s="175">
        <f t="shared" si="116"/>
        <v>0</v>
      </c>
      <c r="BA243" s="175">
        <f t="shared" si="116"/>
        <v>0</v>
      </c>
      <c r="BB243" s="175">
        <f t="shared" si="116"/>
        <v>0</v>
      </c>
      <c r="BC243" s="175">
        <f t="shared" si="116"/>
        <v>0</v>
      </c>
      <c r="BD243" s="175">
        <f t="shared" si="116"/>
        <v>0</v>
      </c>
      <c r="BE243" s="175">
        <f t="shared" si="116"/>
        <v>0</v>
      </c>
      <c r="BF243" s="175">
        <f t="shared" si="116"/>
        <v>0</v>
      </c>
      <c r="BG243" s="175">
        <f t="shared" si="116"/>
        <v>0</v>
      </c>
      <c r="BH243" s="175">
        <f t="shared" si="116"/>
        <v>0</v>
      </c>
      <c r="BI243" s="175">
        <f t="shared" si="116"/>
        <v>0</v>
      </c>
      <c r="BJ243" s="175">
        <f t="shared" si="116"/>
        <v>0</v>
      </c>
      <c r="BK243" s="175">
        <f t="shared" si="116"/>
        <v>0</v>
      </c>
      <c r="BL243" s="175">
        <f t="shared" si="116"/>
        <v>0</v>
      </c>
      <c r="BM243" s="175">
        <f t="shared" si="116"/>
        <v>1</v>
      </c>
      <c r="BN243" s="175">
        <f t="shared" si="116"/>
        <v>0</v>
      </c>
      <c r="BO243" s="175">
        <f t="shared" si="116"/>
        <v>0</v>
      </c>
      <c r="BP243" s="175">
        <f t="shared" si="116"/>
        <v>0</v>
      </c>
      <c r="BQ243" s="175">
        <f t="shared" si="116"/>
        <v>0</v>
      </c>
      <c r="BR243" s="175">
        <f t="shared" si="116"/>
        <v>0</v>
      </c>
      <c r="BS243" s="175">
        <f t="shared" si="116"/>
        <v>0</v>
      </c>
      <c r="BT243" s="175">
        <f t="shared" si="116"/>
        <v>0</v>
      </c>
      <c r="BU243" s="175">
        <f t="shared" si="116"/>
        <v>0</v>
      </c>
      <c r="BV243" s="175">
        <f t="shared" si="116"/>
        <v>0</v>
      </c>
      <c r="BW243" s="175">
        <f t="shared" si="116"/>
        <v>2</v>
      </c>
      <c r="BX243" s="175">
        <f t="shared" si="116"/>
        <v>0</v>
      </c>
      <c r="BY243" s="175">
        <f t="shared" si="116"/>
        <v>0</v>
      </c>
      <c r="BZ243" s="175">
        <f t="shared" si="116"/>
        <v>0</v>
      </c>
      <c r="CA243" s="175">
        <f t="shared" si="116"/>
        <v>0</v>
      </c>
      <c r="CB243" s="175">
        <f t="shared" si="116"/>
        <v>0</v>
      </c>
      <c r="CC243" s="175">
        <f t="shared" si="116"/>
        <v>0</v>
      </c>
      <c r="CD243" s="175">
        <f t="shared" si="116"/>
        <v>0</v>
      </c>
      <c r="CE243" s="175">
        <f t="shared" ref="CE243:DJ243" si="117">SUM(CE239:CE242)</f>
        <v>1</v>
      </c>
      <c r="CF243" s="175">
        <f t="shared" si="117"/>
        <v>4</v>
      </c>
      <c r="CG243" s="175">
        <f t="shared" si="117"/>
        <v>0</v>
      </c>
      <c r="CH243" s="175">
        <f t="shared" si="117"/>
        <v>6</v>
      </c>
      <c r="CI243" s="175">
        <f t="shared" si="117"/>
        <v>0</v>
      </c>
      <c r="CJ243" s="175">
        <f t="shared" si="117"/>
        <v>0</v>
      </c>
      <c r="CK243" s="175">
        <f t="shared" si="117"/>
        <v>0</v>
      </c>
      <c r="CL243" s="175">
        <f t="shared" si="117"/>
        <v>0</v>
      </c>
      <c r="CM243" s="175">
        <f t="shared" si="117"/>
        <v>0</v>
      </c>
      <c r="CN243" s="175">
        <f t="shared" si="117"/>
        <v>0</v>
      </c>
      <c r="CO243" s="175">
        <f t="shared" si="117"/>
        <v>0</v>
      </c>
      <c r="CP243" s="175">
        <f t="shared" si="117"/>
        <v>0</v>
      </c>
      <c r="CQ243" s="175">
        <f t="shared" si="117"/>
        <v>1</v>
      </c>
      <c r="CR243" s="175">
        <f t="shared" si="117"/>
        <v>1</v>
      </c>
      <c r="CS243" s="175">
        <f t="shared" si="117"/>
        <v>2</v>
      </c>
      <c r="CT243" s="175">
        <f t="shared" si="117"/>
        <v>0</v>
      </c>
      <c r="CU243" s="175">
        <f t="shared" si="117"/>
        <v>0</v>
      </c>
      <c r="CV243" s="175">
        <f t="shared" si="117"/>
        <v>0</v>
      </c>
      <c r="CW243" s="175">
        <f t="shared" si="117"/>
        <v>0</v>
      </c>
      <c r="CX243" s="175">
        <f t="shared" si="117"/>
        <v>0</v>
      </c>
      <c r="CY243" s="175">
        <f t="shared" si="117"/>
        <v>0</v>
      </c>
      <c r="CZ243" s="175">
        <f t="shared" si="117"/>
        <v>0</v>
      </c>
      <c r="DA243" s="175">
        <f t="shared" si="117"/>
        <v>0</v>
      </c>
      <c r="DB243" s="175">
        <f t="shared" si="117"/>
        <v>0</v>
      </c>
      <c r="DC243" s="175">
        <f t="shared" si="117"/>
        <v>0</v>
      </c>
      <c r="DD243" s="175">
        <f t="shared" si="117"/>
        <v>2</v>
      </c>
      <c r="DE243" s="175">
        <f t="shared" si="117"/>
        <v>0</v>
      </c>
      <c r="DF243" s="175">
        <f t="shared" si="117"/>
        <v>0</v>
      </c>
      <c r="DG243" s="175">
        <f t="shared" si="117"/>
        <v>0</v>
      </c>
      <c r="DH243" s="175">
        <f t="shared" si="117"/>
        <v>0</v>
      </c>
      <c r="DI243" s="175">
        <f t="shared" si="117"/>
        <v>3</v>
      </c>
      <c r="DJ243" s="175">
        <f t="shared" si="117"/>
        <v>0</v>
      </c>
      <c r="DK243" s="175">
        <f t="shared" ref="DK243:EP243" si="118">SUM(DK239:DK242)</f>
        <v>0</v>
      </c>
      <c r="DL243" s="175">
        <f t="shared" si="118"/>
        <v>1.5</v>
      </c>
      <c r="DM243" s="175">
        <f t="shared" si="118"/>
        <v>0</v>
      </c>
      <c r="DN243" s="175">
        <f t="shared" si="118"/>
        <v>0</v>
      </c>
      <c r="DO243" s="175">
        <f t="shared" si="118"/>
        <v>0</v>
      </c>
      <c r="DP243" s="175">
        <f t="shared" si="118"/>
        <v>0</v>
      </c>
      <c r="DQ243" s="175">
        <f t="shared" si="118"/>
        <v>0</v>
      </c>
      <c r="DR243" s="175">
        <f t="shared" si="118"/>
        <v>0</v>
      </c>
      <c r="DS243" s="175">
        <f t="shared" si="118"/>
        <v>1.5</v>
      </c>
      <c r="DT243" s="175">
        <f t="shared" si="118"/>
        <v>8</v>
      </c>
      <c r="DU243" s="175">
        <f t="shared" si="118"/>
        <v>0</v>
      </c>
      <c r="DV243" s="175">
        <f t="shared" si="118"/>
        <v>0</v>
      </c>
      <c r="DW243" s="175">
        <f t="shared" si="118"/>
        <v>0</v>
      </c>
      <c r="DX243" s="175">
        <f t="shared" si="118"/>
        <v>0</v>
      </c>
      <c r="DY243" s="175">
        <f t="shared" si="118"/>
        <v>0</v>
      </c>
      <c r="DZ243" s="175">
        <f t="shared" si="118"/>
        <v>0</v>
      </c>
      <c r="EA243" s="175">
        <f t="shared" si="118"/>
        <v>0</v>
      </c>
      <c r="EB243" s="175">
        <f t="shared" si="118"/>
        <v>0</v>
      </c>
      <c r="EC243" s="175">
        <f t="shared" si="118"/>
        <v>0</v>
      </c>
      <c r="ED243" s="175">
        <f t="shared" si="118"/>
        <v>0</v>
      </c>
      <c r="EE243" s="175">
        <f t="shared" si="118"/>
        <v>0</v>
      </c>
      <c r="EF243" s="175">
        <f t="shared" si="118"/>
        <v>1</v>
      </c>
      <c r="EG243" s="175">
        <f t="shared" si="118"/>
        <v>0</v>
      </c>
      <c r="EH243" s="175">
        <f t="shared" si="118"/>
        <v>0</v>
      </c>
      <c r="EI243" s="175">
        <f t="shared" si="118"/>
        <v>0</v>
      </c>
      <c r="EJ243" s="175">
        <f t="shared" si="118"/>
        <v>0</v>
      </c>
      <c r="EK243" s="175">
        <f t="shared" si="118"/>
        <v>0</v>
      </c>
      <c r="EL243" s="175">
        <f t="shared" si="118"/>
        <v>0</v>
      </c>
      <c r="EM243" s="175">
        <f t="shared" si="118"/>
        <v>0</v>
      </c>
      <c r="EN243" s="175">
        <f t="shared" si="118"/>
        <v>0</v>
      </c>
      <c r="EO243" s="175">
        <f t="shared" si="118"/>
        <v>0</v>
      </c>
      <c r="EP243" s="175">
        <f t="shared" si="118"/>
        <v>0</v>
      </c>
      <c r="EQ243" s="175">
        <f t="shared" ref="EQ243:FE243" si="119">SUM(EQ239:EQ242)</f>
        <v>0</v>
      </c>
      <c r="ER243" s="175">
        <f t="shared" si="119"/>
        <v>0</v>
      </c>
      <c r="ES243" s="175">
        <f t="shared" si="119"/>
        <v>0</v>
      </c>
      <c r="ET243" s="175">
        <f t="shared" si="119"/>
        <v>0</v>
      </c>
      <c r="EU243" s="175">
        <f t="shared" si="119"/>
        <v>0</v>
      </c>
      <c r="EV243" s="175">
        <f t="shared" si="119"/>
        <v>0</v>
      </c>
      <c r="EW243" s="175">
        <f t="shared" si="119"/>
        <v>0</v>
      </c>
      <c r="EX243" s="175">
        <f t="shared" si="119"/>
        <v>0</v>
      </c>
      <c r="EY243" s="175">
        <f t="shared" si="119"/>
        <v>0</v>
      </c>
      <c r="EZ243" s="175">
        <f t="shared" si="119"/>
        <v>0</v>
      </c>
      <c r="FA243" s="175">
        <f t="shared" si="119"/>
        <v>0</v>
      </c>
      <c r="FB243" s="175">
        <f t="shared" si="119"/>
        <v>0</v>
      </c>
      <c r="FC243" s="175">
        <f t="shared" si="119"/>
        <v>0</v>
      </c>
      <c r="FD243" s="175">
        <f t="shared" si="119"/>
        <v>0</v>
      </c>
      <c r="FE243" s="175">
        <f t="shared" si="119"/>
        <v>0</v>
      </c>
      <c r="FF243" s="14"/>
    </row>
    <row r="244" spans="1:162" hidden="1">
      <c r="A244" s="54"/>
      <c r="B244" s="55" t="s">
        <v>3066</v>
      </c>
      <c r="C244" s="11" t="s">
        <v>3447</v>
      </c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885"/>
      <c r="AH244" s="176"/>
      <c r="AI244" s="897"/>
      <c r="AJ244" s="907"/>
      <c r="AK244" s="921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/>
      <c r="CK244" s="176"/>
      <c r="CL244" s="176"/>
      <c r="CM244" s="176"/>
      <c r="CN244" s="176"/>
      <c r="CO244" s="176"/>
      <c r="CP244" s="176"/>
      <c r="CQ244" s="176"/>
      <c r="CR244" s="176"/>
      <c r="CS244" s="176"/>
      <c r="CT244" s="176"/>
      <c r="CU244" s="176"/>
      <c r="CV244" s="176"/>
      <c r="CW244" s="176"/>
      <c r="CX244" s="176"/>
      <c r="CY244" s="176"/>
      <c r="CZ244" s="176"/>
      <c r="DA244" s="176"/>
      <c r="DB244" s="176"/>
      <c r="DC244" s="176"/>
      <c r="DD244" s="176"/>
      <c r="DE244" s="176"/>
      <c r="DF244" s="176"/>
      <c r="DG244" s="176"/>
      <c r="DH244" s="176"/>
      <c r="DI244" s="176"/>
      <c r="DJ244" s="176"/>
      <c r="DK244" s="176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503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3"/>
    </row>
    <row r="245" spans="1:162" s="56" customFormat="1" hidden="1">
      <c r="A245" s="54"/>
      <c r="B245" s="55"/>
      <c r="C245" s="49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173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883"/>
      <c r="AH245" s="174"/>
      <c r="AI245" s="492"/>
      <c r="AJ245" s="905"/>
      <c r="AK245" s="919"/>
      <c r="AL245" s="174"/>
      <c r="AM245" s="174"/>
      <c r="AN245" s="174"/>
      <c r="AO245" s="928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  <c r="DK245" s="174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454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</row>
    <row r="246" spans="1:162" s="56" customFormat="1" hidden="1">
      <c r="A246" s="54"/>
      <c r="B246" s="55"/>
      <c r="C246" s="491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173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883"/>
      <c r="AH246" s="174"/>
      <c r="AI246" s="492"/>
      <c r="AJ246" s="905"/>
      <c r="AK246" s="919"/>
      <c r="AL246" s="174"/>
      <c r="AM246" s="174"/>
      <c r="AN246" s="174"/>
      <c r="AO246" s="928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  <c r="DK246" s="174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  <c r="DX246" s="62"/>
      <c r="DY246" s="62"/>
      <c r="DZ246" s="62"/>
      <c r="EA246" s="62"/>
      <c r="EB246" s="62"/>
      <c r="EC246" s="62"/>
      <c r="ED246" s="62"/>
      <c r="EE246" s="454"/>
      <c r="EF246" s="62"/>
      <c r="EG246" s="62"/>
      <c r="EH246" s="62"/>
      <c r="EI246" s="62"/>
      <c r="EJ246" s="62"/>
      <c r="EK246" s="62"/>
      <c r="EL246" s="62"/>
      <c r="EM246" s="62"/>
      <c r="EN246" s="62"/>
      <c r="EO246" s="62"/>
      <c r="EP246" s="62"/>
      <c r="EQ246" s="62"/>
      <c r="ER246" s="62"/>
      <c r="ES246" s="62"/>
      <c r="ET246" s="62"/>
      <c r="EU246" s="62"/>
      <c r="EV246" s="62"/>
      <c r="EW246" s="62"/>
      <c r="EX246" s="62"/>
      <c r="EY246" s="62"/>
      <c r="EZ246" s="62"/>
      <c r="FA246" s="62"/>
      <c r="FB246" s="62"/>
      <c r="FC246" s="62"/>
      <c r="FD246" s="62"/>
      <c r="FE246" s="62"/>
      <c r="FF246" s="62"/>
    </row>
    <row r="247" spans="1:162" s="56" customFormat="1" hidden="1">
      <c r="A247" s="54"/>
      <c r="B247" s="55"/>
      <c r="C247" s="491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173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883"/>
      <c r="AH247" s="174"/>
      <c r="AI247" s="492"/>
      <c r="AJ247" s="905"/>
      <c r="AK247" s="919"/>
      <c r="AL247" s="174"/>
      <c r="AM247" s="174"/>
      <c r="AN247" s="174"/>
      <c r="AO247" s="928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  <c r="DK247" s="174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  <c r="DX247" s="62"/>
      <c r="DY247" s="62"/>
      <c r="DZ247" s="62"/>
      <c r="EA247" s="62"/>
      <c r="EB247" s="62"/>
      <c r="EC247" s="62"/>
      <c r="ED247" s="62"/>
      <c r="EE247" s="454"/>
      <c r="EF247" s="62"/>
      <c r="EG247" s="62"/>
      <c r="EH247" s="62"/>
      <c r="EI247" s="62"/>
      <c r="EJ247" s="62"/>
      <c r="EK247" s="62"/>
      <c r="EL247" s="62"/>
      <c r="EM247" s="62"/>
      <c r="EN247" s="62"/>
      <c r="EO247" s="62"/>
      <c r="EP247" s="62"/>
      <c r="EQ247" s="62"/>
      <c r="ER247" s="62"/>
      <c r="ES247" s="62"/>
      <c r="ET247" s="62"/>
      <c r="EU247" s="62"/>
      <c r="EV247" s="62"/>
      <c r="EW247" s="62"/>
      <c r="EX247" s="62"/>
      <c r="EY247" s="62"/>
      <c r="EZ247" s="62"/>
      <c r="FA247" s="62"/>
      <c r="FB247" s="62"/>
      <c r="FC247" s="62"/>
      <c r="FD247" s="62"/>
      <c r="FE247" s="62"/>
      <c r="FF247" s="62"/>
    </row>
    <row r="248" spans="1:162" s="56" customFormat="1" hidden="1">
      <c r="A248" s="54"/>
      <c r="B248" s="55"/>
      <c r="C248" s="491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173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883"/>
      <c r="AH248" s="174"/>
      <c r="AI248" s="492"/>
      <c r="AJ248" s="905"/>
      <c r="AK248" s="919"/>
      <c r="AL248" s="174"/>
      <c r="AM248" s="174"/>
      <c r="AN248" s="174"/>
      <c r="AO248" s="928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  <c r="DK248" s="174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  <c r="DX248" s="62"/>
      <c r="DY248" s="62"/>
      <c r="DZ248" s="62"/>
      <c r="EA248" s="62"/>
      <c r="EB248" s="62"/>
      <c r="EC248" s="62"/>
      <c r="ED248" s="62"/>
      <c r="EE248" s="454"/>
      <c r="EF248" s="62"/>
      <c r="EG248" s="62"/>
      <c r="EH248" s="62"/>
      <c r="EI248" s="62"/>
      <c r="EJ248" s="62"/>
      <c r="EK248" s="62"/>
      <c r="EL248" s="62"/>
      <c r="EM248" s="62"/>
      <c r="EN248" s="62"/>
      <c r="EO248" s="62"/>
      <c r="EP248" s="62"/>
      <c r="EQ248" s="62"/>
      <c r="ER248" s="62"/>
      <c r="ES248" s="62"/>
      <c r="ET248" s="62"/>
      <c r="EU248" s="62"/>
      <c r="EV248" s="62"/>
      <c r="EW248" s="62"/>
      <c r="EX248" s="62"/>
      <c r="EY248" s="62"/>
      <c r="EZ248" s="62"/>
      <c r="FA248" s="62"/>
      <c r="FB248" s="62"/>
      <c r="FC248" s="62"/>
      <c r="FD248" s="62"/>
      <c r="FE248" s="62"/>
      <c r="FF248" s="62"/>
    </row>
    <row r="249" spans="1:162" hidden="1">
      <c r="A249" s="487">
        <f>MATCH(C249,$C$5:$C$361,0)</f>
        <v>245</v>
      </c>
      <c r="C249" s="14" t="s">
        <v>3030</v>
      </c>
      <c r="D249" s="14">
        <f t="shared" ref="D249:Q249" si="120">SUM(D245:D248)</f>
        <v>0</v>
      </c>
      <c r="E249" s="14">
        <f t="shared" si="120"/>
        <v>0</v>
      </c>
      <c r="F249" s="14">
        <f t="shared" si="120"/>
        <v>0</v>
      </c>
      <c r="G249" s="14">
        <f t="shared" si="120"/>
        <v>0</v>
      </c>
      <c r="H249" s="14">
        <f t="shared" si="120"/>
        <v>0</v>
      </c>
      <c r="I249" s="14">
        <f t="shared" si="120"/>
        <v>0</v>
      </c>
      <c r="J249" s="14">
        <f t="shared" si="120"/>
        <v>0</v>
      </c>
      <c r="K249" s="14">
        <f t="shared" si="120"/>
        <v>0</v>
      </c>
      <c r="L249" s="14">
        <f t="shared" si="120"/>
        <v>0</v>
      </c>
      <c r="M249" s="14">
        <f t="shared" si="120"/>
        <v>0</v>
      </c>
      <c r="N249" s="14">
        <f t="shared" si="120"/>
        <v>0</v>
      </c>
      <c r="O249" s="14">
        <f t="shared" si="120"/>
        <v>0</v>
      </c>
      <c r="P249" s="14">
        <f t="shared" si="120"/>
        <v>0</v>
      </c>
      <c r="Q249" s="14">
        <f t="shared" si="120"/>
        <v>0</v>
      </c>
      <c r="R249" s="14"/>
      <c r="S249" s="175">
        <f t="shared" ref="S249:AY249" si="121">SUM(S245:S248)</f>
        <v>0</v>
      </c>
      <c r="T249" s="175">
        <f t="shared" si="121"/>
        <v>0</v>
      </c>
      <c r="U249" s="175">
        <f t="shared" si="121"/>
        <v>0</v>
      </c>
      <c r="V249" s="175">
        <f t="shared" si="121"/>
        <v>0</v>
      </c>
      <c r="W249" s="175">
        <f t="shared" si="121"/>
        <v>0</v>
      </c>
      <c r="X249" s="175">
        <f t="shared" si="121"/>
        <v>0</v>
      </c>
      <c r="Y249" s="175">
        <f t="shared" si="121"/>
        <v>0</v>
      </c>
      <c r="Z249" s="175">
        <f t="shared" si="121"/>
        <v>0</v>
      </c>
      <c r="AA249" s="175">
        <f t="shared" si="121"/>
        <v>0</v>
      </c>
      <c r="AB249" s="175">
        <f t="shared" si="121"/>
        <v>0</v>
      </c>
      <c r="AC249" s="175">
        <f t="shared" si="121"/>
        <v>0</v>
      </c>
      <c r="AD249" s="175">
        <f t="shared" si="121"/>
        <v>0</v>
      </c>
      <c r="AE249" s="175">
        <f t="shared" si="121"/>
        <v>0</v>
      </c>
      <c r="AF249" s="175">
        <f t="shared" si="121"/>
        <v>0</v>
      </c>
      <c r="AG249" s="884">
        <f>SUM(AG245:AG248)</f>
        <v>0</v>
      </c>
      <c r="AH249" s="175">
        <f t="shared" si="121"/>
        <v>0</v>
      </c>
      <c r="AI249" s="178">
        <f t="shared" si="121"/>
        <v>0</v>
      </c>
      <c r="AJ249" s="906">
        <f t="shared" si="121"/>
        <v>0</v>
      </c>
      <c r="AK249" s="920">
        <f t="shared" si="121"/>
        <v>0</v>
      </c>
      <c r="AL249" s="175">
        <f t="shared" si="121"/>
        <v>0</v>
      </c>
      <c r="AM249" s="175">
        <f t="shared" si="121"/>
        <v>0</v>
      </c>
      <c r="AN249" s="175">
        <f t="shared" si="121"/>
        <v>0</v>
      </c>
      <c r="AO249" s="929">
        <f t="shared" si="121"/>
        <v>0</v>
      </c>
      <c r="AP249" s="175">
        <f t="shared" si="121"/>
        <v>0</v>
      </c>
      <c r="AQ249" s="175">
        <f t="shared" si="121"/>
        <v>0</v>
      </c>
      <c r="AR249" s="175">
        <f t="shared" si="121"/>
        <v>0</v>
      </c>
      <c r="AS249" s="175">
        <f t="shared" si="121"/>
        <v>0</v>
      </c>
      <c r="AT249" s="175">
        <f t="shared" si="121"/>
        <v>0</v>
      </c>
      <c r="AU249" s="175">
        <f t="shared" si="121"/>
        <v>0</v>
      </c>
      <c r="AV249" s="175">
        <f t="shared" si="121"/>
        <v>0</v>
      </c>
      <c r="AW249" s="175">
        <f t="shared" si="121"/>
        <v>0</v>
      </c>
      <c r="AX249" s="175">
        <f t="shared" si="121"/>
        <v>0</v>
      </c>
      <c r="AY249" s="175">
        <f t="shared" si="121"/>
        <v>0</v>
      </c>
      <c r="AZ249" s="175">
        <f t="shared" ref="AZ249:CF249" si="122">SUM(AZ245:AZ248)</f>
        <v>0</v>
      </c>
      <c r="BA249" s="175">
        <f t="shared" si="122"/>
        <v>0</v>
      </c>
      <c r="BB249" s="175">
        <f t="shared" si="122"/>
        <v>0</v>
      </c>
      <c r="BC249" s="175">
        <f t="shared" si="122"/>
        <v>0</v>
      </c>
      <c r="BD249" s="175">
        <f t="shared" si="122"/>
        <v>0</v>
      </c>
      <c r="BE249" s="175">
        <f t="shared" si="122"/>
        <v>0</v>
      </c>
      <c r="BF249" s="175">
        <f t="shared" si="122"/>
        <v>0</v>
      </c>
      <c r="BG249" s="175">
        <f t="shared" si="122"/>
        <v>0</v>
      </c>
      <c r="BH249" s="175">
        <f t="shared" si="122"/>
        <v>0</v>
      </c>
      <c r="BI249" s="175">
        <f t="shared" si="122"/>
        <v>0</v>
      </c>
      <c r="BJ249" s="175">
        <f>SUM(BJ245:BJ248)</f>
        <v>0</v>
      </c>
      <c r="BK249" s="175">
        <f t="shared" si="122"/>
        <v>0</v>
      </c>
      <c r="BL249" s="175">
        <f t="shared" si="122"/>
        <v>0</v>
      </c>
      <c r="BM249" s="175">
        <f t="shared" si="122"/>
        <v>0</v>
      </c>
      <c r="BN249" s="175">
        <f t="shared" si="122"/>
        <v>0</v>
      </c>
      <c r="BO249" s="175">
        <f t="shared" si="122"/>
        <v>0</v>
      </c>
      <c r="BP249" s="175">
        <f t="shared" si="122"/>
        <v>0</v>
      </c>
      <c r="BQ249" s="175">
        <f t="shared" si="122"/>
        <v>0</v>
      </c>
      <c r="BR249" s="175">
        <f t="shared" si="122"/>
        <v>0</v>
      </c>
      <c r="BS249" s="175">
        <f t="shared" si="122"/>
        <v>0</v>
      </c>
      <c r="BT249" s="175">
        <f t="shared" si="122"/>
        <v>0</v>
      </c>
      <c r="BU249" s="175">
        <f t="shared" si="122"/>
        <v>0</v>
      </c>
      <c r="BV249" s="175">
        <f t="shared" si="122"/>
        <v>0</v>
      </c>
      <c r="BW249" s="175">
        <f t="shared" si="122"/>
        <v>0</v>
      </c>
      <c r="BX249" s="175">
        <f t="shared" si="122"/>
        <v>0</v>
      </c>
      <c r="BY249" s="175">
        <f t="shared" si="122"/>
        <v>0</v>
      </c>
      <c r="BZ249" s="175">
        <f t="shared" si="122"/>
        <v>0</v>
      </c>
      <c r="CA249" s="175">
        <f t="shared" si="122"/>
        <v>0</v>
      </c>
      <c r="CB249" s="175">
        <f t="shared" si="122"/>
        <v>0</v>
      </c>
      <c r="CC249" s="175">
        <f t="shared" si="122"/>
        <v>0</v>
      </c>
      <c r="CD249" s="175">
        <f t="shared" si="122"/>
        <v>0</v>
      </c>
      <c r="CE249" s="175">
        <f t="shared" si="122"/>
        <v>0</v>
      </c>
      <c r="CF249" s="175">
        <f t="shared" si="122"/>
        <v>0</v>
      </c>
      <c r="CG249" s="175">
        <f t="shared" ref="CG249:DL249" si="123">SUM(CG245:CG248)</f>
        <v>0</v>
      </c>
      <c r="CH249" s="175">
        <f t="shared" si="123"/>
        <v>0</v>
      </c>
      <c r="CI249" s="175">
        <f t="shared" si="123"/>
        <v>0</v>
      </c>
      <c r="CJ249" s="175">
        <f t="shared" si="123"/>
        <v>0</v>
      </c>
      <c r="CK249" s="175">
        <f t="shared" si="123"/>
        <v>0</v>
      </c>
      <c r="CL249" s="175">
        <f t="shared" si="123"/>
        <v>0</v>
      </c>
      <c r="CM249" s="175">
        <f t="shared" si="123"/>
        <v>0</v>
      </c>
      <c r="CN249" s="175">
        <f t="shared" si="123"/>
        <v>0</v>
      </c>
      <c r="CO249" s="175">
        <f t="shared" si="123"/>
        <v>0</v>
      </c>
      <c r="CP249" s="175">
        <f t="shared" si="123"/>
        <v>0</v>
      </c>
      <c r="CQ249" s="175">
        <f t="shared" si="123"/>
        <v>0</v>
      </c>
      <c r="CR249" s="175">
        <f t="shared" si="123"/>
        <v>0</v>
      </c>
      <c r="CS249" s="175">
        <f t="shared" si="123"/>
        <v>0</v>
      </c>
      <c r="CT249" s="175">
        <f t="shared" si="123"/>
        <v>0</v>
      </c>
      <c r="CU249" s="175">
        <f t="shared" si="123"/>
        <v>0</v>
      </c>
      <c r="CV249" s="175">
        <f t="shared" si="123"/>
        <v>0</v>
      </c>
      <c r="CW249" s="175">
        <f t="shared" si="123"/>
        <v>0</v>
      </c>
      <c r="CX249" s="175">
        <f t="shared" si="123"/>
        <v>0</v>
      </c>
      <c r="CY249" s="175">
        <f t="shared" si="123"/>
        <v>0</v>
      </c>
      <c r="CZ249" s="175">
        <f t="shared" si="123"/>
        <v>0</v>
      </c>
      <c r="DA249" s="175">
        <f t="shared" si="123"/>
        <v>0</v>
      </c>
      <c r="DB249" s="175">
        <f t="shared" si="123"/>
        <v>0</v>
      </c>
      <c r="DC249" s="175">
        <f t="shared" si="123"/>
        <v>0</v>
      </c>
      <c r="DD249" s="175">
        <f t="shared" si="123"/>
        <v>0</v>
      </c>
      <c r="DE249" s="175">
        <f t="shared" si="123"/>
        <v>0</v>
      </c>
      <c r="DF249" s="175">
        <f t="shared" si="123"/>
        <v>0</v>
      </c>
      <c r="DG249" s="175">
        <f t="shared" si="123"/>
        <v>0</v>
      </c>
      <c r="DH249" s="175">
        <f t="shared" si="123"/>
        <v>0</v>
      </c>
      <c r="DI249" s="175">
        <f t="shared" si="123"/>
        <v>0</v>
      </c>
      <c r="DJ249" s="175">
        <f t="shared" si="123"/>
        <v>0</v>
      </c>
      <c r="DK249" s="175">
        <f t="shared" si="123"/>
        <v>0</v>
      </c>
      <c r="DL249" s="14">
        <f t="shared" si="123"/>
        <v>0</v>
      </c>
      <c r="DM249" s="14">
        <f t="shared" ref="DM249:ES249" si="124">SUM(DM245:DM248)</f>
        <v>0</v>
      </c>
      <c r="DN249" s="14">
        <f t="shared" si="124"/>
        <v>0</v>
      </c>
      <c r="DO249" s="14">
        <f t="shared" si="124"/>
        <v>0</v>
      </c>
      <c r="DP249" s="14">
        <f t="shared" si="124"/>
        <v>0</v>
      </c>
      <c r="DQ249" s="14">
        <f t="shared" si="124"/>
        <v>0</v>
      </c>
      <c r="DR249" s="14">
        <f t="shared" si="124"/>
        <v>0</v>
      </c>
      <c r="DS249" s="14">
        <f t="shared" si="124"/>
        <v>0</v>
      </c>
      <c r="DT249" s="14">
        <f t="shared" si="124"/>
        <v>0</v>
      </c>
      <c r="DU249" s="14">
        <f t="shared" si="124"/>
        <v>0</v>
      </c>
      <c r="DV249" s="14">
        <f t="shared" si="124"/>
        <v>0</v>
      </c>
      <c r="DW249" s="14">
        <f t="shared" si="124"/>
        <v>0</v>
      </c>
      <c r="DX249" s="14">
        <f t="shared" si="124"/>
        <v>0</v>
      </c>
      <c r="DY249" s="14">
        <f t="shared" si="124"/>
        <v>0</v>
      </c>
      <c r="DZ249" s="14">
        <f t="shared" si="124"/>
        <v>0</v>
      </c>
      <c r="EA249" s="14">
        <f t="shared" si="124"/>
        <v>0</v>
      </c>
      <c r="EB249" s="14">
        <f t="shared" si="124"/>
        <v>0</v>
      </c>
      <c r="EC249" s="14">
        <f t="shared" si="124"/>
        <v>0</v>
      </c>
      <c r="ED249" s="14">
        <f t="shared" si="124"/>
        <v>0</v>
      </c>
      <c r="EE249" s="508"/>
      <c r="EF249" s="14">
        <f t="shared" si="124"/>
        <v>0</v>
      </c>
      <c r="EG249" s="14">
        <f t="shared" si="124"/>
        <v>0</v>
      </c>
      <c r="EH249" s="14">
        <f t="shared" si="124"/>
        <v>0</v>
      </c>
      <c r="EI249" s="14">
        <f t="shared" si="124"/>
        <v>0</v>
      </c>
      <c r="EJ249" s="14">
        <f t="shared" si="124"/>
        <v>0</v>
      </c>
      <c r="EK249" s="14">
        <f t="shared" si="124"/>
        <v>0</v>
      </c>
      <c r="EL249" s="14">
        <f t="shared" si="124"/>
        <v>0</v>
      </c>
      <c r="EM249" s="14">
        <f t="shared" si="124"/>
        <v>0</v>
      </c>
      <c r="EN249" s="14">
        <f t="shared" si="124"/>
        <v>0</v>
      </c>
      <c r="EO249" s="14">
        <f t="shared" si="124"/>
        <v>0</v>
      </c>
      <c r="EP249" s="14">
        <f t="shared" si="124"/>
        <v>0</v>
      </c>
      <c r="EQ249" s="14">
        <f t="shared" si="124"/>
        <v>0</v>
      </c>
      <c r="ER249" s="14">
        <f t="shared" si="124"/>
        <v>0</v>
      </c>
      <c r="ES249" s="14">
        <f t="shared" si="124"/>
        <v>0</v>
      </c>
      <c r="ET249" s="14">
        <f t="shared" ref="ET249:FE249" si="125">SUM(ET245:ET248)</f>
        <v>0</v>
      </c>
      <c r="EU249" s="14">
        <f t="shared" si="125"/>
        <v>0</v>
      </c>
      <c r="EV249" s="14">
        <f t="shared" si="125"/>
        <v>0</v>
      </c>
      <c r="EW249" s="14">
        <f t="shared" si="125"/>
        <v>0</v>
      </c>
      <c r="EX249" s="14">
        <f t="shared" si="125"/>
        <v>0</v>
      </c>
      <c r="EY249" s="14">
        <f t="shared" si="125"/>
        <v>0</v>
      </c>
      <c r="EZ249" s="14">
        <f t="shared" si="125"/>
        <v>0</v>
      </c>
      <c r="FA249" s="14">
        <f t="shared" si="125"/>
        <v>0</v>
      </c>
      <c r="FB249" s="14">
        <f t="shared" si="125"/>
        <v>0</v>
      </c>
      <c r="FC249" s="14">
        <f t="shared" si="125"/>
        <v>0</v>
      </c>
      <c r="FD249" s="14">
        <f t="shared" si="125"/>
        <v>0</v>
      </c>
      <c r="FE249" s="14">
        <f t="shared" si="125"/>
        <v>0</v>
      </c>
      <c r="FF249" s="14"/>
    </row>
    <row r="250" spans="1:162" hidden="1">
      <c r="A250" s="54"/>
      <c r="B250" s="55" t="s">
        <v>3067</v>
      </c>
      <c r="C250" s="11" t="s">
        <v>3448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885"/>
      <c r="AH250" s="176"/>
      <c r="AI250" s="897"/>
      <c r="AJ250" s="907"/>
      <c r="AK250" s="921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6"/>
      <c r="CM250" s="176"/>
      <c r="CN250" s="176"/>
      <c r="CO250" s="176"/>
      <c r="CP250" s="176"/>
      <c r="CQ250" s="176"/>
      <c r="CR250" s="176"/>
      <c r="CS250" s="176"/>
      <c r="CT250" s="176"/>
      <c r="CU250" s="176"/>
      <c r="CV250" s="176"/>
      <c r="CW250" s="176"/>
      <c r="CX250" s="176"/>
      <c r="CY250" s="176"/>
      <c r="CZ250" s="176"/>
      <c r="DA250" s="176"/>
      <c r="DB250" s="176"/>
      <c r="DC250" s="176"/>
      <c r="DD250" s="176"/>
      <c r="DE250" s="176"/>
      <c r="DF250" s="176"/>
      <c r="DG250" s="176"/>
      <c r="DH250" s="176"/>
      <c r="DI250" s="176"/>
      <c r="DJ250" s="176"/>
      <c r="DK250" s="176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503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3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883"/>
      <c r="AH251" s="174"/>
      <c r="AI251" s="492"/>
      <c r="AJ251" s="905"/>
      <c r="AK251" s="919"/>
      <c r="AL251" s="174"/>
      <c r="AM251" s="174"/>
      <c r="AN251" s="174"/>
      <c r="AO251" s="928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883"/>
      <c r="AH252" s="174"/>
      <c r="AI252" s="492"/>
      <c r="AJ252" s="905"/>
      <c r="AK252" s="919"/>
      <c r="AL252" s="174"/>
      <c r="AM252" s="174"/>
      <c r="AN252" s="174"/>
      <c r="AO252" s="928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 s="56" customFormat="1" hidden="1">
      <c r="A253" s="54"/>
      <c r="B253" s="55"/>
      <c r="C253" s="491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173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883"/>
      <c r="AH253" s="174"/>
      <c r="AI253" s="492"/>
      <c r="AJ253" s="905"/>
      <c r="AK253" s="919"/>
      <c r="AL253" s="174"/>
      <c r="AM253" s="174"/>
      <c r="AN253" s="174"/>
      <c r="AO253" s="928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  <c r="DK253" s="174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  <c r="DX253" s="62"/>
      <c r="DY253" s="62"/>
      <c r="DZ253" s="62"/>
      <c r="EA253" s="62"/>
      <c r="EB253" s="62"/>
      <c r="EC253" s="62"/>
      <c r="ED253" s="62"/>
      <c r="EE253" s="454"/>
      <c r="EF253" s="62"/>
      <c r="EG253" s="62"/>
      <c r="EH253" s="62"/>
      <c r="EI253" s="62"/>
      <c r="EJ253" s="62"/>
      <c r="EK253" s="62"/>
      <c r="EL253" s="62"/>
      <c r="EM253" s="62"/>
      <c r="EN253" s="62"/>
      <c r="EO253" s="62"/>
      <c r="EP253" s="62"/>
      <c r="EQ253" s="62"/>
      <c r="ER253" s="62"/>
      <c r="ES253" s="62"/>
      <c r="ET253" s="62"/>
      <c r="EU253" s="62"/>
      <c r="EV253" s="62"/>
      <c r="EW253" s="62"/>
      <c r="EX253" s="62"/>
      <c r="EY253" s="62"/>
      <c r="EZ253" s="62"/>
      <c r="FA253" s="62"/>
      <c r="FB253" s="62"/>
      <c r="FC253" s="62"/>
      <c r="FD253" s="62"/>
      <c r="FE253" s="62"/>
      <c r="FF253" s="62"/>
    </row>
    <row r="254" spans="1:162" hidden="1">
      <c r="A254" s="487">
        <f>MATCH(C254,$C$5:$C$361,0)</f>
        <v>250</v>
      </c>
      <c r="C254" s="14" t="s">
        <v>3031</v>
      </c>
      <c r="D254" s="14">
        <f t="shared" ref="D254:Q254" si="126">SUM(D251:D253)</f>
        <v>0</v>
      </c>
      <c r="E254" s="14">
        <f t="shared" si="126"/>
        <v>0</v>
      </c>
      <c r="F254" s="14">
        <f t="shared" si="126"/>
        <v>0</v>
      </c>
      <c r="G254" s="14">
        <f t="shared" si="126"/>
        <v>0</v>
      </c>
      <c r="H254" s="14">
        <f t="shared" si="126"/>
        <v>0</v>
      </c>
      <c r="I254" s="14">
        <f t="shared" si="126"/>
        <v>0</v>
      </c>
      <c r="J254" s="14">
        <f t="shared" si="126"/>
        <v>0</v>
      </c>
      <c r="K254" s="14">
        <f t="shared" si="126"/>
        <v>0</v>
      </c>
      <c r="L254" s="14">
        <f t="shared" si="126"/>
        <v>0</v>
      </c>
      <c r="M254" s="14">
        <f t="shared" si="126"/>
        <v>0</v>
      </c>
      <c r="N254" s="14">
        <f t="shared" si="126"/>
        <v>0</v>
      </c>
      <c r="O254" s="14">
        <f t="shared" si="126"/>
        <v>0</v>
      </c>
      <c r="P254" s="14">
        <f t="shared" si="126"/>
        <v>0</v>
      </c>
      <c r="Q254" s="14">
        <f t="shared" si="126"/>
        <v>0</v>
      </c>
      <c r="R254" s="14"/>
      <c r="S254" s="175">
        <f t="shared" ref="S254:AY254" si="127">SUM(S251:S253)</f>
        <v>0</v>
      </c>
      <c r="T254" s="175">
        <f t="shared" si="127"/>
        <v>0</v>
      </c>
      <c r="U254" s="175">
        <f t="shared" si="127"/>
        <v>0</v>
      </c>
      <c r="V254" s="175">
        <f t="shared" si="127"/>
        <v>0</v>
      </c>
      <c r="W254" s="175">
        <f t="shared" si="127"/>
        <v>0</v>
      </c>
      <c r="X254" s="175">
        <f t="shared" si="127"/>
        <v>0</v>
      </c>
      <c r="Y254" s="175">
        <f t="shared" si="127"/>
        <v>0</v>
      </c>
      <c r="Z254" s="175">
        <f t="shared" si="127"/>
        <v>0</v>
      </c>
      <c r="AA254" s="175">
        <f t="shared" si="127"/>
        <v>0</v>
      </c>
      <c r="AB254" s="175">
        <f t="shared" si="127"/>
        <v>0</v>
      </c>
      <c r="AC254" s="175">
        <f t="shared" si="127"/>
        <v>0</v>
      </c>
      <c r="AD254" s="175">
        <f t="shared" si="127"/>
        <v>0</v>
      </c>
      <c r="AE254" s="175">
        <f t="shared" si="127"/>
        <v>0</v>
      </c>
      <c r="AF254" s="175">
        <f t="shared" si="127"/>
        <v>0</v>
      </c>
      <c r="AG254" s="884">
        <f>SUM(AG251:AG253)</f>
        <v>0</v>
      </c>
      <c r="AH254" s="175">
        <f t="shared" si="127"/>
        <v>0</v>
      </c>
      <c r="AI254" s="178">
        <f t="shared" si="127"/>
        <v>0</v>
      </c>
      <c r="AJ254" s="906">
        <f t="shared" si="127"/>
        <v>0</v>
      </c>
      <c r="AK254" s="920">
        <f t="shared" si="127"/>
        <v>0</v>
      </c>
      <c r="AL254" s="175">
        <f t="shared" si="127"/>
        <v>0</v>
      </c>
      <c r="AM254" s="175">
        <f t="shared" si="127"/>
        <v>0</v>
      </c>
      <c r="AN254" s="175">
        <f t="shared" si="127"/>
        <v>0</v>
      </c>
      <c r="AO254" s="929">
        <f t="shared" si="127"/>
        <v>0</v>
      </c>
      <c r="AP254" s="175">
        <f t="shared" si="127"/>
        <v>0</v>
      </c>
      <c r="AQ254" s="175">
        <f t="shared" si="127"/>
        <v>0</v>
      </c>
      <c r="AR254" s="175">
        <f t="shared" si="127"/>
        <v>0</v>
      </c>
      <c r="AS254" s="175">
        <f t="shared" si="127"/>
        <v>0</v>
      </c>
      <c r="AT254" s="175">
        <f t="shared" si="127"/>
        <v>0</v>
      </c>
      <c r="AU254" s="175">
        <f t="shared" si="127"/>
        <v>0</v>
      </c>
      <c r="AV254" s="175">
        <f t="shared" si="127"/>
        <v>0</v>
      </c>
      <c r="AW254" s="175">
        <f t="shared" si="127"/>
        <v>0</v>
      </c>
      <c r="AX254" s="175">
        <f t="shared" si="127"/>
        <v>0</v>
      </c>
      <c r="AY254" s="175">
        <f t="shared" si="127"/>
        <v>0</v>
      </c>
      <c r="AZ254" s="175">
        <f t="shared" ref="AZ254:CF254" si="128">SUM(AZ251:AZ253)</f>
        <v>0</v>
      </c>
      <c r="BA254" s="175">
        <f t="shared" si="128"/>
        <v>0</v>
      </c>
      <c r="BB254" s="175">
        <f t="shared" si="128"/>
        <v>0</v>
      </c>
      <c r="BC254" s="175">
        <f t="shared" si="128"/>
        <v>0</v>
      </c>
      <c r="BD254" s="175">
        <f t="shared" si="128"/>
        <v>0</v>
      </c>
      <c r="BE254" s="175">
        <f t="shared" si="128"/>
        <v>0</v>
      </c>
      <c r="BF254" s="175">
        <f t="shared" si="128"/>
        <v>0</v>
      </c>
      <c r="BG254" s="175">
        <f t="shared" si="128"/>
        <v>0</v>
      </c>
      <c r="BH254" s="175">
        <f t="shared" si="128"/>
        <v>0</v>
      </c>
      <c r="BI254" s="175">
        <f t="shared" si="128"/>
        <v>0</v>
      </c>
      <c r="BJ254" s="175">
        <f>SUM(BJ251:BJ253)</f>
        <v>0</v>
      </c>
      <c r="BK254" s="175">
        <f t="shared" si="128"/>
        <v>0</v>
      </c>
      <c r="BL254" s="175">
        <f t="shared" si="128"/>
        <v>0</v>
      </c>
      <c r="BM254" s="175">
        <f t="shared" si="128"/>
        <v>0</v>
      </c>
      <c r="BN254" s="175">
        <f t="shared" si="128"/>
        <v>0</v>
      </c>
      <c r="BO254" s="175">
        <f t="shared" si="128"/>
        <v>0</v>
      </c>
      <c r="BP254" s="175">
        <f t="shared" si="128"/>
        <v>0</v>
      </c>
      <c r="BQ254" s="175">
        <f t="shared" si="128"/>
        <v>0</v>
      </c>
      <c r="BR254" s="175">
        <f t="shared" si="128"/>
        <v>0</v>
      </c>
      <c r="BS254" s="175">
        <f t="shared" si="128"/>
        <v>0</v>
      </c>
      <c r="BT254" s="175">
        <f t="shared" si="128"/>
        <v>0</v>
      </c>
      <c r="BU254" s="175">
        <f t="shared" si="128"/>
        <v>0</v>
      </c>
      <c r="BV254" s="175">
        <f t="shared" si="128"/>
        <v>0</v>
      </c>
      <c r="BW254" s="175">
        <f t="shared" si="128"/>
        <v>0</v>
      </c>
      <c r="BX254" s="175">
        <f t="shared" si="128"/>
        <v>0</v>
      </c>
      <c r="BY254" s="175">
        <f t="shared" si="128"/>
        <v>0</v>
      </c>
      <c r="BZ254" s="175">
        <f t="shared" si="128"/>
        <v>0</v>
      </c>
      <c r="CA254" s="175">
        <f t="shared" si="128"/>
        <v>0</v>
      </c>
      <c r="CB254" s="175">
        <f t="shared" si="128"/>
        <v>0</v>
      </c>
      <c r="CC254" s="175">
        <f t="shared" si="128"/>
        <v>0</v>
      </c>
      <c r="CD254" s="175">
        <f t="shared" si="128"/>
        <v>0</v>
      </c>
      <c r="CE254" s="175">
        <f t="shared" si="128"/>
        <v>0</v>
      </c>
      <c r="CF254" s="175">
        <f t="shared" si="128"/>
        <v>0</v>
      </c>
      <c r="CG254" s="175">
        <f t="shared" ref="CG254:DL254" si="129">SUM(CG251:CG253)</f>
        <v>0</v>
      </c>
      <c r="CH254" s="175">
        <f t="shared" si="129"/>
        <v>0</v>
      </c>
      <c r="CI254" s="175">
        <f t="shared" si="129"/>
        <v>0</v>
      </c>
      <c r="CJ254" s="175">
        <f t="shared" si="129"/>
        <v>0</v>
      </c>
      <c r="CK254" s="175">
        <f t="shared" si="129"/>
        <v>0</v>
      </c>
      <c r="CL254" s="175">
        <f t="shared" si="129"/>
        <v>0</v>
      </c>
      <c r="CM254" s="175">
        <f t="shared" si="129"/>
        <v>0</v>
      </c>
      <c r="CN254" s="175">
        <f t="shared" si="129"/>
        <v>0</v>
      </c>
      <c r="CO254" s="175">
        <f t="shared" si="129"/>
        <v>0</v>
      </c>
      <c r="CP254" s="175">
        <f t="shared" si="129"/>
        <v>0</v>
      </c>
      <c r="CQ254" s="175">
        <f t="shared" si="129"/>
        <v>0</v>
      </c>
      <c r="CR254" s="175">
        <f t="shared" si="129"/>
        <v>0</v>
      </c>
      <c r="CS254" s="175">
        <f t="shared" si="129"/>
        <v>0</v>
      </c>
      <c r="CT254" s="175">
        <f t="shared" si="129"/>
        <v>0</v>
      </c>
      <c r="CU254" s="175">
        <f t="shared" si="129"/>
        <v>0</v>
      </c>
      <c r="CV254" s="175">
        <f t="shared" si="129"/>
        <v>0</v>
      </c>
      <c r="CW254" s="175">
        <f t="shared" si="129"/>
        <v>0</v>
      </c>
      <c r="CX254" s="175">
        <f t="shared" si="129"/>
        <v>0</v>
      </c>
      <c r="CY254" s="175">
        <f t="shared" si="129"/>
        <v>0</v>
      </c>
      <c r="CZ254" s="175">
        <f t="shared" si="129"/>
        <v>0</v>
      </c>
      <c r="DA254" s="175">
        <f t="shared" si="129"/>
        <v>0</v>
      </c>
      <c r="DB254" s="175">
        <f t="shared" si="129"/>
        <v>0</v>
      </c>
      <c r="DC254" s="175">
        <f t="shared" si="129"/>
        <v>0</v>
      </c>
      <c r="DD254" s="175">
        <f t="shared" si="129"/>
        <v>0</v>
      </c>
      <c r="DE254" s="175">
        <f t="shared" si="129"/>
        <v>0</v>
      </c>
      <c r="DF254" s="175">
        <f t="shared" si="129"/>
        <v>0</v>
      </c>
      <c r="DG254" s="175">
        <f t="shared" si="129"/>
        <v>0</v>
      </c>
      <c r="DH254" s="175">
        <f t="shared" si="129"/>
        <v>0</v>
      </c>
      <c r="DI254" s="175">
        <f t="shared" si="129"/>
        <v>0</v>
      </c>
      <c r="DJ254" s="175">
        <f t="shared" si="129"/>
        <v>0</v>
      </c>
      <c r="DK254" s="175">
        <f t="shared" si="129"/>
        <v>0</v>
      </c>
      <c r="DL254" s="14">
        <f t="shared" si="129"/>
        <v>0</v>
      </c>
      <c r="DM254" s="14">
        <f t="shared" ref="DM254:ES254" si="130">SUM(DM251:DM253)</f>
        <v>0</v>
      </c>
      <c r="DN254" s="14">
        <f t="shared" si="130"/>
        <v>0</v>
      </c>
      <c r="DO254" s="14">
        <f t="shared" si="130"/>
        <v>0</v>
      </c>
      <c r="DP254" s="14">
        <f t="shared" si="130"/>
        <v>0</v>
      </c>
      <c r="DQ254" s="14">
        <f t="shared" si="130"/>
        <v>0</v>
      </c>
      <c r="DR254" s="14">
        <f t="shared" si="130"/>
        <v>0</v>
      </c>
      <c r="DS254" s="14">
        <f t="shared" si="130"/>
        <v>0</v>
      </c>
      <c r="DT254" s="14">
        <f t="shared" si="130"/>
        <v>0</v>
      </c>
      <c r="DU254" s="14">
        <f t="shared" si="130"/>
        <v>0</v>
      </c>
      <c r="DV254" s="14">
        <f t="shared" si="130"/>
        <v>0</v>
      </c>
      <c r="DW254" s="14">
        <f t="shared" si="130"/>
        <v>0</v>
      </c>
      <c r="DX254" s="14">
        <f t="shared" si="130"/>
        <v>0</v>
      </c>
      <c r="DY254" s="14">
        <f t="shared" si="130"/>
        <v>0</v>
      </c>
      <c r="DZ254" s="14">
        <f t="shared" si="130"/>
        <v>0</v>
      </c>
      <c r="EA254" s="14">
        <f t="shared" si="130"/>
        <v>0</v>
      </c>
      <c r="EB254" s="14">
        <f t="shared" si="130"/>
        <v>0</v>
      </c>
      <c r="EC254" s="14">
        <f t="shared" si="130"/>
        <v>0</v>
      </c>
      <c r="ED254" s="14">
        <f t="shared" si="130"/>
        <v>0</v>
      </c>
      <c r="EE254" s="508"/>
      <c r="EF254" s="14">
        <f t="shared" si="130"/>
        <v>0</v>
      </c>
      <c r="EG254" s="14">
        <f t="shared" si="130"/>
        <v>0</v>
      </c>
      <c r="EH254" s="14">
        <f t="shared" si="130"/>
        <v>0</v>
      </c>
      <c r="EI254" s="14">
        <f t="shared" si="130"/>
        <v>0</v>
      </c>
      <c r="EJ254" s="14">
        <f t="shared" si="130"/>
        <v>0</v>
      </c>
      <c r="EK254" s="14">
        <f t="shared" si="130"/>
        <v>0</v>
      </c>
      <c r="EL254" s="14">
        <f t="shared" si="130"/>
        <v>0</v>
      </c>
      <c r="EM254" s="14">
        <f t="shared" si="130"/>
        <v>0</v>
      </c>
      <c r="EN254" s="14">
        <f t="shared" si="130"/>
        <v>0</v>
      </c>
      <c r="EO254" s="14">
        <f t="shared" si="130"/>
        <v>0</v>
      </c>
      <c r="EP254" s="14">
        <f t="shared" si="130"/>
        <v>0</v>
      </c>
      <c r="EQ254" s="14">
        <f t="shared" si="130"/>
        <v>0</v>
      </c>
      <c r="ER254" s="14">
        <f t="shared" si="130"/>
        <v>0</v>
      </c>
      <c r="ES254" s="14">
        <f t="shared" si="130"/>
        <v>0</v>
      </c>
      <c r="ET254" s="14">
        <f t="shared" ref="ET254:FE254" si="131">SUM(ET251:ET253)</f>
        <v>0</v>
      </c>
      <c r="EU254" s="14">
        <f t="shared" si="131"/>
        <v>0</v>
      </c>
      <c r="EV254" s="14">
        <f t="shared" si="131"/>
        <v>0</v>
      </c>
      <c r="EW254" s="14">
        <f t="shared" si="131"/>
        <v>0</v>
      </c>
      <c r="EX254" s="14">
        <f t="shared" si="131"/>
        <v>0</v>
      </c>
      <c r="EY254" s="14">
        <f t="shared" si="131"/>
        <v>0</v>
      </c>
      <c r="EZ254" s="14">
        <f t="shared" si="131"/>
        <v>0</v>
      </c>
      <c r="FA254" s="14">
        <f t="shared" si="131"/>
        <v>0</v>
      </c>
      <c r="FB254" s="14">
        <f t="shared" si="131"/>
        <v>0</v>
      </c>
      <c r="FC254" s="14">
        <f t="shared" si="131"/>
        <v>0</v>
      </c>
      <c r="FD254" s="14">
        <f t="shared" si="131"/>
        <v>0</v>
      </c>
      <c r="FE254" s="14">
        <f t="shared" si="131"/>
        <v>0</v>
      </c>
      <c r="FF254" s="14"/>
    </row>
    <row r="255" spans="1:162" hidden="1">
      <c r="A255" s="54"/>
      <c r="B255" s="55" t="s">
        <v>3068</v>
      </c>
      <c r="C255" s="11" t="s">
        <v>3449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885"/>
      <c r="AH255" s="176"/>
      <c r="AI255" s="897"/>
      <c r="AJ255" s="907"/>
      <c r="AK255" s="921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  <c r="BD255" s="176"/>
      <c r="BE255" s="176"/>
      <c r="BF255" s="176"/>
      <c r="BG255" s="176"/>
      <c r="BH255" s="176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6"/>
      <c r="BX255" s="176"/>
      <c r="BY255" s="176"/>
      <c r="BZ255" s="176"/>
      <c r="CA255" s="176"/>
      <c r="CB255" s="176"/>
      <c r="CC255" s="176"/>
      <c r="CD255" s="176"/>
      <c r="CE255" s="176"/>
      <c r="CF255" s="176"/>
      <c r="CG255" s="176"/>
      <c r="CH255" s="176"/>
      <c r="CI255" s="176"/>
      <c r="CJ255" s="176"/>
      <c r="CK255" s="176"/>
      <c r="CL255" s="176"/>
      <c r="CM255" s="176"/>
      <c r="CN255" s="176"/>
      <c r="CO255" s="176"/>
      <c r="CP255" s="176"/>
      <c r="CQ255" s="176"/>
      <c r="CR255" s="176"/>
      <c r="CS255" s="176"/>
      <c r="CT255" s="176"/>
      <c r="CU255" s="176"/>
      <c r="CV255" s="176"/>
      <c r="CW255" s="176"/>
      <c r="CX255" s="176"/>
      <c r="CY255" s="176"/>
      <c r="CZ255" s="176"/>
      <c r="DA255" s="176"/>
      <c r="DB255" s="176"/>
      <c r="DC255" s="176"/>
      <c r="DD255" s="176"/>
      <c r="DE255" s="176"/>
      <c r="DF255" s="176"/>
      <c r="DG255" s="176"/>
      <c r="DH255" s="176"/>
      <c r="DI255" s="176"/>
      <c r="DJ255" s="176"/>
      <c r="DK255" s="176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503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3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883"/>
      <c r="AH256" s="174"/>
      <c r="AI256" s="492"/>
      <c r="AJ256" s="905"/>
      <c r="AK256" s="919"/>
      <c r="AL256" s="174"/>
      <c r="AM256" s="174"/>
      <c r="AN256" s="174"/>
      <c r="AO256" s="928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883"/>
      <c r="AH257" s="174"/>
      <c r="AI257" s="492"/>
      <c r="AJ257" s="905"/>
      <c r="AK257" s="919"/>
      <c r="AL257" s="174"/>
      <c r="AM257" s="174"/>
      <c r="AN257" s="174"/>
      <c r="AO257" s="928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 s="56" customFormat="1" hidden="1">
      <c r="A258" s="54"/>
      <c r="B258" s="55"/>
      <c r="C258" s="491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173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883"/>
      <c r="AH258" s="174"/>
      <c r="AI258" s="492"/>
      <c r="AJ258" s="905"/>
      <c r="AK258" s="919"/>
      <c r="AL258" s="174"/>
      <c r="AM258" s="174"/>
      <c r="AN258" s="174"/>
      <c r="AO258" s="928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  <c r="DK258" s="174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454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</row>
    <row r="259" spans="1:162" s="56" customFormat="1" hidden="1">
      <c r="A259" s="54"/>
      <c r="B259" s="55"/>
      <c r="C259" s="49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173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883"/>
      <c r="AH259" s="174"/>
      <c r="AI259" s="492"/>
      <c r="AJ259" s="905"/>
      <c r="AK259" s="919"/>
      <c r="AL259" s="174"/>
      <c r="AM259" s="174"/>
      <c r="AN259" s="174"/>
      <c r="AO259" s="928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  <c r="DK259" s="174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454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883"/>
      <c r="AH260" s="174"/>
      <c r="AI260" s="492"/>
      <c r="AJ260" s="905"/>
      <c r="AK260" s="919"/>
      <c r="AL260" s="174"/>
      <c r="AM260" s="174"/>
      <c r="AN260" s="174"/>
      <c r="AO260" s="928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883"/>
      <c r="AH261" s="174"/>
      <c r="AI261" s="492"/>
      <c r="AJ261" s="905"/>
      <c r="AK261" s="919"/>
      <c r="AL261" s="174"/>
      <c r="AM261" s="174"/>
      <c r="AN261" s="174"/>
      <c r="AO261" s="928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883"/>
      <c r="AH262" s="174"/>
      <c r="AI262" s="492"/>
      <c r="AJ262" s="905"/>
      <c r="AK262" s="919"/>
      <c r="AL262" s="174"/>
      <c r="AM262" s="174"/>
      <c r="AN262" s="174"/>
      <c r="AO262" s="928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883"/>
      <c r="AH263" s="174"/>
      <c r="AI263" s="492"/>
      <c r="AJ263" s="905"/>
      <c r="AK263" s="919"/>
      <c r="AL263" s="174"/>
      <c r="AM263" s="174"/>
      <c r="AN263" s="174"/>
      <c r="AO263" s="928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883"/>
      <c r="AH264" s="174"/>
      <c r="AI264" s="492"/>
      <c r="AJ264" s="905"/>
      <c r="AK264" s="919"/>
      <c r="AL264" s="174"/>
      <c r="AM264" s="174"/>
      <c r="AN264" s="174"/>
      <c r="AO264" s="928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883"/>
      <c r="AH265" s="174"/>
      <c r="AI265" s="492"/>
      <c r="AJ265" s="905"/>
      <c r="AK265" s="919"/>
      <c r="AL265" s="174"/>
      <c r="AM265" s="174"/>
      <c r="AN265" s="174"/>
      <c r="AO265" s="928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883"/>
      <c r="AH266" s="174"/>
      <c r="AI266" s="492"/>
      <c r="AJ266" s="905"/>
      <c r="AK266" s="919"/>
      <c r="AL266" s="174"/>
      <c r="AM266" s="174"/>
      <c r="AN266" s="174"/>
      <c r="AO266" s="928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hidden="1">
      <c r="A267" s="487">
        <f>MATCH(C267,$C$5:$C$361,0)</f>
        <v>263</v>
      </c>
      <c r="C267" s="14" t="s">
        <v>3032</v>
      </c>
      <c r="D267" s="14">
        <f t="shared" ref="D267:Q267" si="132">SUM(D256:D266)</f>
        <v>0</v>
      </c>
      <c r="E267" s="14">
        <f t="shared" si="132"/>
        <v>0</v>
      </c>
      <c r="F267" s="14">
        <f t="shared" si="132"/>
        <v>0</v>
      </c>
      <c r="G267" s="14">
        <f t="shared" si="132"/>
        <v>0</v>
      </c>
      <c r="H267" s="14">
        <f t="shared" si="132"/>
        <v>0</v>
      </c>
      <c r="I267" s="14">
        <f t="shared" si="132"/>
        <v>0</v>
      </c>
      <c r="J267" s="14">
        <f t="shared" si="132"/>
        <v>0</v>
      </c>
      <c r="K267" s="14">
        <f t="shared" si="132"/>
        <v>0</v>
      </c>
      <c r="L267" s="14">
        <f t="shared" si="132"/>
        <v>0</v>
      </c>
      <c r="M267" s="14">
        <f t="shared" si="132"/>
        <v>0</v>
      </c>
      <c r="N267" s="14">
        <f t="shared" si="132"/>
        <v>0</v>
      </c>
      <c r="O267" s="14">
        <f t="shared" si="132"/>
        <v>0</v>
      </c>
      <c r="P267" s="14">
        <f t="shared" si="132"/>
        <v>0</v>
      </c>
      <c r="Q267" s="14">
        <f t="shared" si="132"/>
        <v>0</v>
      </c>
      <c r="R267" s="14"/>
      <c r="S267" s="175">
        <f t="shared" ref="S267:AY267" si="133">SUM(S256:S266)</f>
        <v>0</v>
      </c>
      <c r="T267" s="175">
        <f t="shared" si="133"/>
        <v>0</v>
      </c>
      <c r="U267" s="175">
        <f t="shared" si="133"/>
        <v>0</v>
      </c>
      <c r="V267" s="175">
        <f t="shared" si="133"/>
        <v>0</v>
      </c>
      <c r="W267" s="175">
        <f t="shared" si="133"/>
        <v>0</v>
      </c>
      <c r="X267" s="175">
        <f t="shared" si="133"/>
        <v>0</v>
      </c>
      <c r="Y267" s="175">
        <f t="shared" si="133"/>
        <v>0</v>
      </c>
      <c r="Z267" s="175">
        <f t="shared" si="133"/>
        <v>0</v>
      </c>
      <c r="AA267" s="175">
        <f t="shared" si="133"/>
        <v>0</v>
      </c>
      <c r="AB267" s="175">
        <f t="shared" si="133"/>
        <v>0</v>
      </c>
      <c r="AC267" s="175">
        <f t="shared" si="133"/>
        <v>0</v>
      </c>
      <c r="AD267" s="175">
        <f t="shared" si="133"/>
        <v>0</v>
      </c>
      <c r="AE267" s="175">
        <f t="shared" si="133"/>
        <v>0</v>
      </c>
      <c r="AF267" s="175">
        <f t="shared" si="133"/>
        <v>0</v>
      </c>
      <c r="AG267" s="884">
        <f>SUM(AG256:AG266)</f>
        <v>0</v>
      </c>
      <c r="AH267" s="175">
        <f t="shared" si="133"/>
        <v>0</v>
      </c>
      <c r="AI267" s="178">
        <f t="shared" si="133"/>
        <v>0</v>
      </c>
      <c r="AJ267" s="906">
        <f t="shared" si="133"/>
        <v>0</v>
      </c>
      <c r="AK267" s="920">
        <f t="shared" si="133"/>
        <v>0</v>
      </c>
      <c r="AL267" s="175">
        <f t="shared" si="133"/>
        <v>0</v>
      </c>
      <c r="AM267" s="175">
        <f t="shared" si="133"/>
        <v>0</v>
      </c>
      <c r="AN267" s="175">
        <f t="shared" si="133"/>
        <v>0</v>
      </c>
      <c r="AO267" s="929">
        <f t="shared" si="133"/>
        <v>0</v>
      </c>
      <c r="AP267" s="175">
        <f t="shared" si="133"/>
        <v>0</v>
      </c>
      <c r="AQ267" s="175">
        <f t="shared" si="133"/>
        <v>0</v>
      </c>
      <c r="AR267" s="175">
        <f t="shared" si="133"/>
        <v>0</v>
      </c>
      <c r="AS267" s="175">
        <f t="shared" si="133"/>
        <v>0</v>
      </c>
      <c r="AT267" s="175">
        <f t="shared" si="133"/>
        <v>0</v>
      </c>
      <c r="AU267" s="175">
        <f t="shared" si="133"/>
        <v>0</v>
      </c>
      <c r="AV267" s="175">
        <f t="shared" si="133"/>
        <v>0</v>
      </c>
      <c r="AW267" s="175">
        <f t="shared" si="133"/>
        <v>0</v>
      </c>
      <c r="AX267" s="175">
        <f t="shared" si="133"/>
        <v>0</v>
      </c>
      <c r="AY267" s="175">
        <f t="shared" si="133"/>
        <v>0</v>
      </c>
      <c r="AZ267" s="175">
        <f t="shared" ref="AZ267:CH267" si="134">SUM(AZ256:AZ266)</f>
        <v>0</v>
      </c>
      <c r="BA267" s="175">
        <f t="shared" si="134"/>
        <v>0</v>
      </c>
      <c r="BB267" s="175">
        <f t="shared" si="134"/>
        <v>0</v>
      </c>
      <c r="BC267" s="175">
        <f t="shared" si="134"/>
        <v>0</v>
      </c>
      <c r="BD267" s="175">
        <f t="shared" si="134"/>
        <v>0</v>
      </c>
      <c r="BE267" s="175">
        <f t="shared" si="134"/>
        <v>0</v>
      </c>
      <c r="BF267" s="175">
        <f t="shared" si="134"/>
        <v>0</v>
      </c>
      <c r="BG267" s="175">
        <f t="shared" si="134"/>
        <v>0</v>
      </c>
      <c r="BH267" s="175">
        <f t="shared" si="134"/>
        <v>0</v>
      </c>
      <c r="BI267" s="175">
        <f t="shared" si="134"/>
        <v>0</v>
      </c>
      <c r="BJ267" s="175">
        <f>SUM(BJ256:BJ266)</f>
        <v>0</v>
      </c>
      <c r="BK267" s="175">
        <f t="shared" si="134"/>
        <v>0</v>
      </c>
      <c r="BL267" s="175">
        <f t="shared" si="134"/>
        <v>0</v>
      </c>
      <c r="BM267" s="175">
        <f t="shared" si="134"/>
        <v>0</v>
      </c>
      <c r="BN267" s="175">
        <f t="shared" si="134"/>
        <v>0</v>
      </c>
      <c r="BO267" s="175">
        <f t="shared" si="134"/>
        <v>0</v>
      </c>
      <c r="BP267" s="175">
        <f t="shared" si="134"/>
        <v>0</v>
      </c>
      <c r="BQ267" s="175">
        <f t="shared" si="134"/>
        <v>0</v>
      </c>
      <c r="BR267" s="175">
        <f t="shared" si="134"/>
        <v>0</v>
      </c>
      <c r="BS267" s="175">
        <f t="shared" si="134"/>
        <v>0</v>
      </c>
      <c r="BT267" s="175">
        <f t="shared" si="134"/>
        <v>0</v>
      </c>
      <c r="BU267" s="175">
        <f t="shared" si="134"/>
        <v>0</v>
      </c>
      <c r="BV267" s="175">
        <f t="shared" si="134"/>
        <v>0</v>
      </c>
      <c r="BW267" s="175">
        <f t="shared" si="134"/>
        <v>0</v>
      </c>
      <c r="BX267" s="175">
        <f t="shared" si="134"/>
        <v>0</v>
      </c>
      <c r="BY267" s="175">
        <f t="shared" si="134"/>
        <v>0</v>
      </c>
      <c r="BZ267" s="175">
        <f t="shared" si="134"/>
        <v>0</v>
      </c>
      <c r="CA267" s="175">
        <f t="shared" si="134"/>
        <v>0</v>
      </c>
      <c r="CB267" s="175">
        <f t="shared" si="134"/>
        <v>0</v>
      </c>
      <c r="CC267" s="175">
        <f t="shared" si="134"/>
        <v>0</v>
      </c>
      <c r="CD267" s="175">
        <f t="shared" si="134"/>
        <v>0</v>
      </c>
      <c r="CE267" s="175">
        <f t="shared" si="134"/>
        <v>0</v>
      </c>
      <c r="CF267" s="175">
        <f>SUM(CF256:CF266)</f>
        <v>0</v>
      </c>
      <c r="CG267" s="175">
        <f>SUM(CG256:CG266)</f>
        <v>0</v>
      </c>
      <c r="CH267" s="175">
        <f t="shared" si="134"/>
        <v>0</v>
      </c>
      <c r="CI267" s="175">
        <f t="shared" ref="CI267:DN267" si="135">SUM(CI256:CI266)</f>
        <v>0</v>
      </c>
      <c r="CJ267" s="175">
        <f t="shared" si="135"/>
        <v>0</v>
      </c>
      <c r="CK267" s="175">
        <f t="shared" si="135"/>
        <v>0</v>
      </c>
      <c r="CL267" s="175">
        <f t="shared" si="135"/>
        <v>0</v>
      </c>
      <c r="CM267" s="175">
        <f t="shared" si="135"/>
        <v>0</v>
      </c>
      <c r="CN267" s="175">
        <f t="shared" si="135"/>
        <v>0</v>
      </c>
      <c r="CO267" s="175">
        <f t="shared" si="135"/>
        <v>0</v>
      </c>
      <c r="CP267" s="175">
        <f t="shared" si="135"/>
        <v>0</v>
      </c>
      <c r="CQ267" s="175">
        <f t="shared" si="135"/>
        <v>0</v>
      </c>
      <c r="CR267" s="175">
        <f t="shared" si="135"/>
        <v>0</v>
      </c>
      <c r="CS267" s="175">
        <f t="shared" si="135"/>
        <v>0</v>
      </c>
      <c r="CT267" s="175">
        <f t="shared" si="135"/>
        <v>0</v>
      </c>
      <c r="CU267" s="175">
        <f t="shared" si="135"/>
        <v>0</v>
      </c>
      <c r="CV267" s="175">
        <f t="shared" si="135"/>
        <v>0</v>
      </c>
      <c r="CW267" s="175">
        <f t="shared" si="135"/>
        <v>0</v>
      </c>
      <c r="CX267" s="175">
        <f t="shared" si="135"/>
        <v>0</v>
      </c>
      <c r="CY267" s="175">
        <f t="shared" si="135"/>
        <v>0</v>
      </c>
      <c r="CZ267" s="175">
        <f t="shared" si="135"/>
        <v>0</v>
      </c>
      <c r="DA267" s="175">
        <f t="shared" si="135"/>
        <v>0</v>
      </c>
      <c r="DB267" s="175">
        <f t="shared" si="135"/>
        <v>0</v>
      </c>
      <c r="DC267" s="175">
        <f t="shared" si="135"/>
        <v>0</v>
      </c>
      <c r="DD267" s="175">
        <f t="shared" si="135"/>
        <v>0</v>
      </c>
      <c r="DE267" s="175">
        <f t="shared" si="135"/>
        <v>0</v>
      </c>
      <c r="DF267" s="175">
        <f t="shared" si="135"/>
        <v>0</v>
      </c>
      <c r="DG267" s="175">
        <f t="shared" si="135"/>
        <v>0</v>
      </c>
      <c r="DH267" s="175">
        <f t="shared" si="135"/>
        <v>0</v>
      </c>
      <c r="DI267" s="175">
        <f t="shared" si="135"/>
        <v>0</v>
      </c>
      <c r="DJ267" s="175">
        <f t="shared" si="135"/>
        <v>0</v>
      </c>
      <c r="DK267" s="175">
        <f t="shared" si="135"/>
        <v>0</v>
      </c>
      <c r="DL267" s="14">
        <f t="shared" si="135"/>
        <v>0</v>
      </c>
      <c r="DM267" s="14">
        <f t="shared" si="135"/>
        <v>0</v>
      </c>
      <c r="DN267" s="14">
        <f t="shared" si="135"/>
        <v>0</v>
      </c>
      <c r="DO267" s="14">
        <f t="shared" ref="DO267:FE267" si="136">SUM(DO256:DO266)</f>
        <v>0</v>
      </c>
      <c r="DP267" s="14">
        <f t="shared" si="136"/>
        <v>0</v>
      </c>
      <c r="DQ267" s="14">
        <f t="shared" si="136"/>
        <v>0</v>
      </c>
      <c r="DR267" s="14">
        <f t="shared" si="136"/>
        <v>0</v>
      </c>
      <c r="DS267" s="14">
        <f t="shared" si="136"/>
        <v>0</v>
      </c>
      <c r="DT267" s="14">
        <f t="shared" si="136"/>
        <v>0</v>
      </c>
      <c r="DU267" s="14">
        <f t="shared" si="136"/>
        <v>0</v>
      </c>
      <c r="DV267" s="14">
        <f>SUM(DV256:DV266)</f>
        <v>0</v>
      </c>
      <c r="DW267" s="14">
        <f>SUM(DW256:DW266)</f>
        <v>0</v>
      </c>
      <c r="DX267" s="14">
        <f t="shared" si="136"/>
        <v>0</v>
      </c>
      <c r="DY267" s="14">
        <f t="shared" si="136"/>
        <v>0</v>
      </c>
      <c r="DZ267" s="14">
        <f t="shared" si="136"/>
        <v>0</v>
      </c>
      <c r="EA267" s="14">
        <f>SUM(EA256:EA266)</f>
        <v>0</v>
      </c>
      <c r="EB267" s="14">
        <f t="shared" si="136"/>
        <v>0</v>
      </c>
      <c r="EC267" s="14">
        <f t="shared" si="136"/>
        <v>0</v>
      </c>
      <c r="ED267" s="14">
        <f t="shared" si="136"/>
        <v>0</v>
      </c>
      <c r="EE267" s="508"/>
      <c r="EF267" s="14">
        <f t="shared" si="136"/>
        <v>0</v>
      </c>
      <c r="EG267" s="14">
        <f>SUM(EG256:EG266)</f>
        <v>0</v>
      </c>
      <c r="EH267" s="14">
        <f>SUM(EH256:EH266)</f>
        <v>0</v>
      </c>
      <c r="EI267" s="14">
        <f>SUM(EI256:EI266)</f>
        <v>0</v>
      </c>
      <c r="EJ267" s="14">
        <f t="shared" si="136"/>
        <v>0</v>
      </c>
      <c r="EK267" s="14">
        <f t="shared" si="136"/>
        <v>0</v>
      </c>
      <c r="EL267" s="14">
        <f t="shared" si="136"/>
        <v>0</v>
      </c>
      <c r="EM267" s="14">
        <f t="shared" si="136"/>
        <v>0</v>
      </c>
      <c r="EN267" s="14">
        <f>SUM(EN256:EN266)</f>
        <v>0</v>
      </c>
      <c r="EO267" s="14">
        <f t="shared" si="136"/>
        <v>0</v>
      </c>
      <c r="EP267" s="14">
        <f t="shared" si="136"/>
        <v>0</v>
      </c>
      <c r="EQ267" s="14">
        <f>SUM(EQ256:EQ266)</f>
        <v>0</v>
      </c>
      <c r="ER267" s="14">
        <f>SUM(ER256:ER266)</f>
        <v>0</v>
      </c>
      <c r="ES267" s="14">
        <f t="shared" si="136"/>
        <v>0</v>
      </c>
      <c r="ET267" s="14">
        <f t="shared" si="136"/>
        <v>0</v>
      </c>
      <c r="EU267" s="14">
        <f t="shared" si="136"/>
        <v>0</v>
      </c>
      <c r="EV267" s="14">
        <f t="shared" si="136"/>
        <v>0</v>
      </c>
      <c r="EW267" s="14">
        <f t="shared" si="136"/>
        <v>0</v>
      </c>
      <c r="EX267" s="14">
        <f>SUM(EX256:EX266)</f>
        <v>0</v>
      </c>
      <c r="EY267" s="14">
        <f t="shared" si="136"/>
        <v>0</v>
      </c>
      <c r="EZ267" s="14">
        <f t="shared" si="136"/>
        <v>0</v>
      </c>
      <c r="FA267" s="14">
        <f t="shared" si="136"/>
        <v>0</v>
      </c>
      <c r="FB267" s="14">
        <f t="shared" si="136"/>
        <v>0</v>
      </c>
      <c r="FC267" s="14">
        <f>SUM(FC256:FC266)</f>
        <v>0</v>
      </c>
      <c r="FD267" s="14">
        <f>SUM(FD256:FD266)</f>
        <v>0</v>
      </c>
      <c r="FE267" s="14">
        <f t="shared" si="136"/>
        <v>0</v>
      </c>
      <c r="FF267" s="14"/>
    </row>
    <row r="268" spans="1:162" hidden="1">
      <c r="A268" s="54"/>
      <c r="B268" s="55" t="s">
        <v>3069</v>
      </c>
      <c r="C268" s="11" t="s">
        <v>3450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885"/>
      <c r="AH268" s="176"/>
      <c r="AI268" s="897"/>
      <c r="AJ268" s="907"/>
      <c r="AK268" s="921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/>
      <c r="CK268" s="176"/>
      <c r="CL268" s="176"/>
      <c r="CM268" s="176"/>
      <c r="CN268" s="176"/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/>
      <c r="DJ268" s="176"/>
      <c r="DK268" s="176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503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3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883"/>
      <c r="AH269" s="174"/>
      <c r="AI269" s="492"/>
      <c r="AJ269" s="905"/>
      <c r="AK269" s="919"/>
      <c r="AL269" s="174"/>
      <c r="AM269" s="174"/>
      <c r="AN269" s="174"/>
      <c r="AO269" s="928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883"/>
      <c r="AH270" s="174"/>
      <c r="AI270" s="492"/>
      <c r="AJ270" s="905"/>
      <c r="AK270" s="919"/>
      <c r="AL270" s="174"/>
      <c r="AM270" s="174"/>
      <c r="AN270" s="174"/>
      <c r="AO270" s="928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 s="56" customFormat="1" hidden="1">
      <c r="A271" s="54"/>
      <c r="B271" s="55"/>
      <c r="C271" s="491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173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883"/>
      <c r="AH271" s="174"/>
      <c r="AI271" s="492"/>
      <c r="AJ271" s="905"/>
      <c r="AK271" s="919"/>
      <c r="AL271" s="174"/>
      <c r="AM271" s="174"/>
      <c r="AN271" s="174"/>
      <c r="AO271" s="928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  <c r="DK271" s="174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  <c r="DX271" s="62"/>
      <c r="DY271" s="62"/>
      <c r="DZ271" s="62"/>
      <c r="EA271" s="62"/>
      <c r="EB271" s="62"/>
      <c r="EC271" s="62"/>
      <c r="ED271" s="62"/>
      <c r="EE271" s="454"/>
      <c r="EF271" s="62"/>
      <c r="EG271" s="62"/>
      <c r="EH271" s="62"/>
      <c r="EI271" s="62"/>
      <c r="EJ271" s="62"/>
      <c r="EK271" s="62"/>
      <c r="EL271" s="62"/>
      <c r="EM271" s="62"/>
      <c r="EN271" s="62"/>
      <c r="EO271" s="62"/>
      <c r="EP271" s="62"/>
      <c r="EQ271" s="62"/>
      <c r="ER271" s="62"/>
      <c r="ES271" s="62"/>
      <c r="ET271" s="62"/>
      <c r="EU271" s="62"/>
      <c r="EV271" s="62"/>
      <c r="EW271" s="62"/>
      <c r="EX271" s="62"/>
      <c r="EY271" s="62"/>
      <c r="EZ271" s="62"/>
      <c r="FA271" s="62"/>
      <c r="FB271" s="62"/>
      <c r="FC271" s="62"/>
      <c r="FD271" s="62"/>
      <c r="FE271" s="62"/>
      <c r="FF271" s="62"/>
    </row>
    <row r="272" spans="1:162" s="56" customFormat="1" hidden="1">
      <c r="A272" s="54"/>
      <c r="B272" s="55"/>
      <c r="C272" s="491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173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883"/>
      <c r="AH272" s="174"/>
      <c r="AI272" s="492"/>
      <c r="AJ272" s="905"/>
      <c r="AK272" s="919"/>
      <c r="AL272" s="174"/>
      <c r="AM272" s="174"/>
      <c r="AN272" s="174"/>
      <c r="AO272" s="928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  <c r="DK272" s="174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  <c r="DX272" s="62"/>
      <c r="DY272" s="62"/>
      <c r="DZ272" s="62"/>
      <c r="EA272" s="62"/>
      <c r="EB272" s="62"/>
      <c r="EC272" s="62"/>
      <c r="ED272" s="62"/>
      <c r="EE272" s="454"/>
      <c r="EF272" s="62"/>
      <c r="EG272" s="62"/>
      <c r="EH272" s="62"/>
      <c r="EI272" s="62"/>
      <c r="EJ272" s="62"/>
      <c r="EK272" s="62"/>
      <c r="EL272" s="62"/>
      <c r="EM272" s="62"/>
      <c r="EN272" s="62"/>
      <c r="EO272" s="62"/>
      <c r="EP272" s="62"/>
      <c r="EQ272" s="62"/>
      <c r="ER272" s="62"/>
      <c r="ES272" s="62"/>
      <c r="ET272" s="62"/>
      <c r="EU272" s="62"/>
      <c r="EV272" s="62"/>
      <c r="EW272" s="62"/>
      <c r="EX272" s="62"/>
      <c r="EY272" s="62"/>
      <c r="EZ272" s="62"/>
      <c r="FA272" s="62"/>
      <c r="FB272" s="62"/>
      <c r="FC272" s="62"/>
      <c r="FD272" s="62"/>
      <c r="FE272" s="62"/>
      <c r="FF272" s="62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883"/>
      <c r="AH273" s="174"/>
      <c r="AI273" s="492"/>
      <c r="AJ273" s="905"/>
      <c r="AK273" s="919"/>
      <c r="AL273" s="174"/>
      <c r="AM273" s="174"/>
      <c r="AN273" s="174"/>
      <c r="AO273" s="928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883"/>
      <c r="AH274" s="174"/>
      <c r="AI274" s="492"/>
      <c r="AJ274" s="905"/>
      <c r="AK274" s="919"/>
      <c r="AL274" s="174"/>
      <c r="AM274" s="174"/>
      <c r="AN274" s="174"/>
      <c r="AO274" s="928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883"/>
      <c r="AH275" s="174"/>
      <c r="AI275" s="492"/>
      <c r="AJ275" s="905"/>
      <c r="AK275" s="919"/>
      <c r="AL275" s="174"/>
      <c r="AM275" s="174"/>
      <c r="AN275" s="174"/>
      <c r="AO275" s="928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883"/>
      <c r="AH276" s="174"/>
      <c r="AI276" s="492"/>
      <c r="AJ276" s="905"/>
      <c r="AK276" s="919"/>
      <c r="AL276" s="174"/>
      <c r="AM276" s="174"/>
      <c r="AN276" s="174"/>
      <c r="AO276" s="928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883"/>
      <c r="AH277" s="174"/>
      <c r="AI277" s="492"/>
      <c r="AJ277" s="905"/>
      <c r="AK277" s="919"/>
      <c r="AL277" s="174"/>
      <c r="AM277" s="174"/>
      <c r="AN277" s="174"/>
      <c r="AO277" s="928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883"/>
      <c r="AH278" s="174"/>
      <c r="AI278" s="492"/>
      <c r="AJ278" s="905"/>
      <c r="AK278" s="919"/>
      <c r="AL278" s="174"/>
      <c r="AM278" s="174"/>
      <c r="AN278" s="174"/>
      <c r="AO278" s="928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hidden="1">
      <c r="A279" s="487">
        <f>MATCH(C279,$C$5:$C$361,0)</f>
        <v>275</v>
      </c>
      <c r="C279" s="14" t="s">
        <v>3033</v>
      </c>
      <c r="D279" s="14">
        <f t="shared" ref="D279:Q279" si="137">SUM(D269:D278)</f>
        <v>0</v>
      </c>
      <c r="E279" s="14">
        <f t="shared" si="137"/>
        <v>0</v>
      </c>
      <c r="F279" s="14">
        <f t="shared" si="137"/>
        <v>0</v>
      </c>
      <c r="G279" s="14">
        <f t="shared" si="137"/>
        <v>0</v>
      </c>
      <c r="H279" s="14">
        <f t="shared" si="137"/>
        <v>0</v>
      </c>
      <c r="I279" s="14">
        <f t="shared" si="137"/>
        <v>0</v>
      </c>
      <c r="J279" s="14">
        <f t="shared" si="137"/>
        <v>0</v>
      </c>
      <c r="K279" s="14">
        <f t="shared" si="137"/>
        <v>0</v>
      </c>
      <c r="L279" s="14">
        <f t="shared" si="137"/>
        <v>0</v>
      </c>
      <c r="M279" s="14">
        <f t="shared" si="137"/>
        <v>0</v>
      </c>
      <c r="N279" s="14">
        <f t="shared" si="137"/>
        <v>0</v>
      </c>
      <c r="O279" s="14">
        <f t="shared" si="137"/>
        <v>0</v>
      </c>
      <c r="P279" s="14">
        <f t="shared" si="137"/>
        <v>0</v>
      </c>
      <c r="Q279" s="14">
        <f t="shared" si="137"/>
        <v>0</v>
      </c>
      <c r="R279" s="14"/>
      <c r="S279" s="175">
        <f t="shared" ref="S279:AY279" si="138">SUM(S269:S278)</f>
        <v>0</v>
      </c>
      <c r="T279" s="175">
        <f t="shared" si="138"/>
        <v>0</v>
      </c>
      <c r="U279" s="175">
        <f t="shared" si="138"/>
        <v>0</v>
      </c>
      <c r="V279" s="175">
        <f t="shared" si="138"/>
        <v>0</v>
      </c>
      <c r="W279" s="175">
        <f t="shared" si="138"/>
        <v>0</v>
      </c>
      <c r="X279" s="175">
        <f t="shared" si="138"/>
        <v>0</v>
      </c>
      <c r="Y279" s="175">
        <f t="shared" si="138"/>
        <v>0</v>
      </c>
      <c r="Z279" s="175">
        <f t="shared" si="138"/>
        <v>0</v>
      </c>
      <c r="AA279" s="175">
        <f t="shared" si="138"/>
        <v>0</v>
      </c>
      <c r="AB279" s="175">
        <f t="shared" si="138"/>
        <v>0</v>
      </c>
      <c r="AC279" s="175">
        <f t="shared" si="138"/>
        <v>0</v>
      </c>
      <c r="AD279" s="175">
        <f t="shared" si="138"/>
        <v>0</v>
      </c>
      <c r="AE279" s="175">
        <f t="shared" si="138"/>
        <v>0</v>
      </c>
      <c r="AF279" s="175">
        <f t="shared" si="138"/>
        <v>0</v>
      </c>
      <c r="AG279" s="884">
        <f>SUM(AG269:AG278)</f>
        <v>0</v>
      </c>
      <c r="AH279" s="175">
        <f t="shared" si="138"/>
        <v>0</v>
      </c>
      <c r="AI279" s="178">
        <f t="shared" si="138"/>
        <v>0</v>
      </c>
      <c r="AJ279" s="906">
        <f t="shared" si="138"/>
        <v>0</v>
      </c>
      <c r="AK279" s="920">
        <f t="shared" si="138"/>
        <v>0</v>
      </c>
      <c r="AL279" s="175">
        <f t="shared" si="138"/>
        <v>0</v>
      </c>
      <c r="AM279" s="175">
        <f t="shared" si="138"/>
        <v>0</v>
      </c>
      <c r="AN279" s="175">
        <f t="shared" si="138"/>
        <v>0</v>
      </c>
      <c r="AO279" s="929">
        <f t="shared" si="138"/>
        <v>0</v>
      </c>
      <c r="AP279" s="175">
        <f t="shared" si="138"/>
        <v>0</v>
      </c>
      <c r="AQ279" s="175">
        <f t="shared" si="138"/>
        <v>0</v>
      </c>
      <c r="AR279" s="175">
        <f t="shared" si="138"/>
        <v>0</v>
      </c>
      <c r="AS279" s="175">
        <f t="shared" si="138"/>
        <v>0</v>
      </c>
      <c r="AT279" s="175">
        <f t="shared" si="138"/>
        <v>0</v>
      </c>
      <c r="AU279" s="175">
        <f t="shared" si="138"/>
        <v>0</v>
      </c>
      <c r="AV279" s="175">
        <f t="shared" si="138"/>
        <v>0</v>
      </c>
      <c r="AW279" s="175">
        <f t="shared" si="138"/>
        <v>0</v>
      </c>
      <c r="AX279" s="175">
        <f t="shared" si="138"/>
        <v>0</v>
      </c>
      <c r="AY279" s="175">
        <f t="shared" si="138"/>
        <v>0</v>
      </c>
      <c r="AZ279" s="175">
        <f t="shared" ref="AZ279:CH279" si="139">SUM(AZ269:AZ278)</f>
        <v>0</v>
      </c>
      <c r="BA279" s="175">
        <f t="shared" si="139"/>
        <v>0</v>
      </c>
      <c r="BB279" s="175">
        <f t="shared" si="139"/>
        <v>0</v>
      </c>
      <c r="BC279" s="175">
        <f t="shared" si="139"/>
        <v>0</v>
      </c>
      <c r="BD279" s="175">
        <f t="shared" si="139"/>
        <v>0</v>
      </c>
      <c r="BE279" s="175">
        <f t="shared" si="139"/>
        <v>0</v>
      </c>
      <c r="BF279" s="175">
        <f t="shared" si="139"/>
        <v>0</v>
      </c>
      <c r="BG279" s="175">
        <f t="shared" si="139"/>
        <v>0</v>
      </c>
      <c r="BH279" s="175">
        <f t="shared" si="139"/>
        <v>0</v>
      </c>
      <c r="BI279" s="175">
        <f t="shared" si="139"/>
        <v>0</v>
      </c>
      <c r="BJ279" s="175">
        <f>SUM(BJ269:BJ278)</f>
        <v>0</v>
      </c>
      <c r="BK279" s="175">
        <f t="shared" si="139"/>
        <v>0</v>
      </c>
      <c r="BL279" s="175">
        <f t="shared" si="139"/>
        <v>0</v>
      </c>
      <c r="BM279" s="175">
        <f t="shared" si="139"/>
        <v>0</v>
      </c>
      <c r="BN279" s="175">
        <f t="shared" si="139"/>
        <v>0</v>
      </c>
      <c r="BO279" s="175">
        <f t="shared" si="139"/>
        <v>0</v>
      </c>
      <c r="BP279" s="175">
        <f t="shared" si="139"/>
        <v>0</v>
      </c>
      <c r="BQ279" s="175">
        <f t="shared" si="139"/>
        <v>0</v>
      </c>
      <c r="BR279" s="175">
        <f t="shared" si="139"/>
        <v>0</v>
      </c>
      <c r="BS279" s="175">
        <f t="shared" si="139"/>
        <v>0</v>
      </c>
      <c r="BT279" s="175">
        <f t="shared" si="139"/>
        <v>0</v>
      </c>
      <c r="BU279" s="175">
        <f t="shared" si="139"/>
        <v>0</v>
      </c>
      <c r="BV279" s="175">
        <f t="shared" si="139"/>
        <v>0</v>
      </c>
      <c r="BW279" s="175">
        <f t="shared" si="139"/>
        <v>0</v>
      </c>
      <c r="BX279" s="175">
        <f t="shared" si="139"/>
        <v>0</v>
      </c>
      <c r="BY279" s="175">
        <f t="shared" si="139"/>
        <v>0</v>
      </c>
      <c r="BZ279" s="175">
        <f t="shared" si="139"/>
        <v>0</v>
      </c>
      <c r="CA279" s="175">
        <f t="shared" si="139"/>
        <v>0</v>
      </c>
      <c r="CB279" s="175">
        <f t="shared" si="139"/>
        <v>0</v>
      </c>
      <c r="CC279" s="175">
        <f t="shared" si="139"/>
        <v>0</v>
      </c>
      <c r="CD279" s="175">
        <f t="shared" si="139"/>
        <v>0</v>
      </c>
      <c r="CE279" s="175">
        <f t="shared" si="139"/>
        <v>0</v>
      </c>
      <c r="CF279" s="175">
        <f>SUM(CF269:CF278)</f>
        <v>0</v>
      </c>
      <c r="CG279" s="175">
        <f>SUM(CG269:CG278)</f>
        <v>0</v>
      </c>
      <c r="CH279" s="175">
        <f t="shared" si="139"/>
        <v>0</v>
      </c>
      <c r="CI279" s="175">
        <f t="shared" ref="CI279:DN279" si="140">SUM(CI269:CI278)</f>
        <v>0</v>
      </c>
      <c r="CJ279" s="175">
        <f t="shared" si="140"/>
        <v>0</v>
      </c>
      <c r="CK279" s="175">
        <f t="shared" si="140"/>
        <v>0</v>
      </c>
      <c r="CL279" s="175">
        <f t="shared" si="140"/>
        <v>0</v>
      </c>
      <c r="CM279" s="175">
        <f t="shared" si="140"/>
        <v>0</v>
      </c>
      <c r="CN279" s="175">
        <f t="shared" si="140"/>
        <v>0</v>
      </c>
      <c r="CO279" s="175">
        <f t="shared" si="140"/>
        <v>0</v>
      </c>
      <c r="CP279" s="175">
        <f t="shared" si="140"/>
        <v>0</v>
      </c>
      <c r="CQ279" s="175">
        <f t="shared" si="140"/>
        <v>0</v>
      </c>
      <c r="CR279" s="175">
        <f t="shared" si="140"/>
        <v>0</v>
      </c>
      <c r="CS279" s="175">
        <f t="shared" si="140"/>
        <v>0</v>
      </c>
      <c r="CT279" s="175">
        <f t="shared" si="140"/>
        <v>0</v>
      </c>
      <c r="CU279" s="175">
        <f t="shared" si="140"/>
        <v>0</v>
      </c>
      <c r="CV279" s="175">
        <f t="shared" si="140"/>
        <v>0</v>
      </c>
      <c r="CW279" s="175">
        <f t="shared" si="140"/>
        <v>0</v>
      </c>
      <c r="CX279" s="175">
        <f t="shared" si="140"/>
        <v>0</v>
      </c>
      <c r="CY279" s="175">
        <f t="shared" si="140"/>
        <v>0</v>
      </c>
      <c r="CZ279" s="175">
        <f t="shared" si="140"/>
        <v>0</v>
      </c>
      <c r="DA279" s="175">
        <f t="shared" si="140"/>
        <v>0</v>
      </c>
      <c r="DB279" s="175">
        <f t="shared" si="140"/>
        <v>0</v>
      </c>
      <c r="DC279" s="175">
        <f t="shared" si="140"/>
        <v>0</v>
      </c>
      <c r="DD279" s="175">
        <f t="shared" si="140"/>
        <v>0</v>
      </c>
      <c r="DE279" s="175">
        <f t="shared" si="140"/>
        <v>0</v>
      </c>
      <c r="DF279" s="175">
        <f t="shared" si="140"/>
        <v>0</v>
      </c>
      <c r="DG279" s="175">
        <f t="shared" si="140"/>
        <v>0</v>
      </c>
      <c r="DH279" s="175">
        <f t="shared" si="140"/>
        <v>0</v>
      </c>
      <c r="DI279" s="175">
        <f t="shared" si="140"/>
        <v>0</v>
      </c>
      <c r="DJ279" s="175">
        <f t="shared" si="140"/>
        <v>0</v>
      </c>
      <c r="DK279" s="175">
        <f t="shared" si="140"/>
        <v>0</v>
      </c>
      <c r="DL279" s="14">
        <f t="shared" si="140"/>
        <v>0</v>
      </c>
      <c r="DM279" s="14">
        <f t="shared" si="140"/>
        <v>0</v>
      </c>
      <c r="DN279" s="14">
        <f t="shared" si="140"/>
        <v>0</v>
      </c>
      <c r="DO279" s="14">
        <f t="shared" ref="DO279:FE279" si="141">SUM(DO269:DO278)</f>
        <v>0</v>
      </c>
      <c r="DP279" s="14">
        <f t="shared" si="141"/>
        <v>0</v>
      </c>
      <c r="DQ279" s="14">
        <f t="shared" si="141"/>
        <v>0</v>
      </c>
      <c r="DR279" s="14">
        <f t="shared" si="141"/>
        <v>0</v>
      </c>
      <c r="DS279" s="14">
        <f t="shared" si="141"/>
        <v>0</v>
      </c>
      <c r="DT279" s="14">
        <f t="shared" si="141"/>
        <v>0</v>
      </c>
      <c r="DU279" s="14">
        <f t="shared" si="141"/>
        <v>0</v>
      </c>
      <c r="DV279" s="14">
        <f>SUM(DV269:DV278)</f>
        <v>0</v>
      </c>
      <c r="DW279" s="14">
        <f>SUM(DW269:DW278)</f>
        <v>0</v>
      </c>
      <c r="DX279" s="14">
        <f t="shared" si="141"/>
        <v>0</v>
      </c>
      <c r="DY279" s="14">
        <f t="shared" si="141"/>
        <v>0</v>
      </c>
      <c r="DZ279" s="14">
        <f t="shared" si="141"/>
        <v>0</v>
      </c>
      <c r="EA279" s="14">
        <f>SUM(EA269:EA278)</f>
        <v>0</v>
      </c>
      <c r="EB279" s="14">
        <f t="shared" si="141"/>
        <v>0</v>
      </c>
      <c r="EC279" s="14">
        <f t="shared" si="141"/>
        <v>0</v>
      </c>
      <c r="ED279" s="14">
        <f t="shared" si="141"/>
        <v>0</v>
      </c>
      <c r="EE279" s="508"/>
      <c r="EF279" s="14">
        <f t="shared" si="141"/>
        <v>0</v>
      </c>
      <c r="EG279" s="14">
        <f>SUM(EG269:EG278)</f>
        <v>0</v>
      </c>
      <c r="EH279" s="14">
        <f>SUM(EH269:EH278)</f>
        <v>0</v>
      </c>
      <c r="EI279" s="14">
        <f>SUM(EI269:EI278)</f>
        <v>0</v>
      </c>
      <c r="EJ279" s="14">
        <f t="shared" si="141"/>
        <v>0</v>
      </c>
      <c r="EK279" s="14">
        <f t="shared" si="141"/>
        <v>0</v>
      </c>
      <c r="EL279" s="14">
        <f t="shared" si="141"/>
        <v>0</v>
      </c>
      <c r="EM279" s="14">
        <f t="shared" si="141"/>
        <v>0</v>
      </c>
      <c r="EN279" s="14">
        <f>SUM(EN269:EN278)</f>
        <v>0</v>
      </c>
      <c r="EO279" s="14">
        <f t="shared" si="141"/>
        <v>0</v>
      </c>
      <c r="EP279" s="14">
        <f t="shared" si="141"/>
        <v>0</v>
      </c>
      <c r="EQ279" s="14">
        <f>SUM(EQ269:EQ278)</f>
        <v>0</v>
      </c>
      <c r="ER279" s="14">
        <f>SUM(ER269:ER278)</f>
        <v>0</v>
      </c>
      <c r="ES279" s="14">
        <f t="shared" si="141"/>
        <v>0</v>
      </c>
      <c r="ET279" s="14">
        <f t="shared" si="141"/>
        <v>0</v>
      </c>
      <c r="EU279" s="14">
        <f t="shared" si="141"/>
        <v>0</v>
      </c>
      <c r="EV279" s="14">
        <f t="shared" si="141"/>
        <v>0</v>
      </c>
      <c r="EW279" s="14">
        <f t="shared" si="141"/>
        <v>0</v>
      </c>
      <c r="EX279" s="14">
        <f>SUM(EX269:EX278)</f>
        <v>0</v>
      </c>
      <c r="EY279" s="14">
        <f t="shared" si="141"/>
        <v>0</v>
      </c>
      <c r="EZ279" s="14">
        <f t="shared" si="141"/>
        <v>0</v>
      </c>
      <c r="FA279" s="14">
        <f t="shared" si="141"/>
        <v>0</v>
      </c>
      <c r="FB279" s="14">
        <f t="shared" si="141"/>
        <v>0</v>
      </c>
      <c r="FC279" s="14">
        <f>SUM(FC269:FC278)</f>
        <v>0</v>
      </c>
      <c r="FD279" s="14">
        <f>SUM(FD269:FD278)</f>
        <v>0</v>
      </c>
      <c r="FE279" s="14">
        <f t="shared" si="141"/>
        <v>0</v>
      </c>
      <c r="FF279" s="14"/>
    </row>
    <row r="280" spans="1:162" hidden="1">
      <c r="A280" s="54"/>
      <c r="B280" s="55" t="s">
        <v>3070</v>
      </c>
      <c r="C280" s="11" t="s">
        <v>3546</v>
      </c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885"/>
      <c r="AH280" s="176"/>
      <c r="AI280" s="897"/>
      <c r="AJ280" s="907"/>
      <c r="AK280" s="921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503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3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883"/>
      <c r="AH281" s="174"/>
      <c r="AI281" s="492"/>
      <c r="AJ281" s="905"/>
      <c r="AK281" s="919"/>
      <c r="AL281" s="174"/>
      <c r="AM281" s="174"/>
      <c r="AN281" s="174"/>
      <c r="AO281" s="928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883"/>
      <c r="AH282" s="174"/>
      <c r="AI282" s="492"/>
      <c r="AJ282" s="905"/>
      <c r="AK282" s="919"/>
      <c r="AL282" s="174"/>
      <c r="AM282" s="174"/>
      <c r="AN282" s="174"/>
      <c r="AO282" s="928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 hidden="1">
      <c r="A283" s="487">
        <f>MATCH(C283,$C$5:$C$361,0)</f>
        <v>279</v>
      </c>
      <c r="C283" s="14" t="s">
        <v>3034</v>
      </c>
      <c r="D283" s="14">
        <f t="shared" ref="D283:Q283" si="142">SUM(D281:D282)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SUM(S281:S282)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884">
        <f>SUM(AG281:AG282)</f>
        <v>0</v>
      </c>
      <c r="AH283" s="175">
        <f t="shared" si="143"/>
        <v>0</v>
      </c>
      <c r="AI283" s="178">
        <f t="shared" si="143"/>
        <v>0</v>
      </c>
      <c r="AJ283" s="906">
        <f t="shared" si="143"/>
        <v>0</v>
      </c>
      <c r="AK283" s="920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929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F283" si="144">SUM(AZ281:AZ282)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SUM(BJ281:BJ282)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 t="shared" si="144"/>
        <v>0</v>
      </c>
      <c r="CG283" s="175">
        <f t="shared" ref="CG283:DL283" si="145">SUM(CG281:CG282)</f>
        <v>0</v>
      </c>
      <c r="CH283" s="175">
        <f t="shared" si="145"/>
        <v>0</v>
      </c>
      <c r="CI283" s="175">
        <f t="shared" si="145"/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ref="DM283:ES283" si="146">SUM(DM281:DM282)</f>
        <v>0</v>
      </c>
      <c r="DN283" s="14">
        <f t="shared" si="146"/>
        <v>0</v>
      </c>
      <c r="DO283" s="14">
        <f t="shared" si="146"/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 t="shared" si="146"/>
        <v>0</v>
      </c>
      <c r="DW283" s="14">
        <f t="shared" si="146"/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 t="shared" si="146"/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 t="shared" si="146"/>
        <v>0</v>
      </c>
      <c r="EH283" s="14">
        <f t="shared" si="146"/>
        <v>0</v>
      </c>
      <c r="EI283" s="14">
        <f t="shared" si="146"/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 t="shared" si="146"/>
        <v>0</v>
      </c>
      <c r="EO283" s="14">
        <f t="shared" si="146"/>
        <v>0</v>
      </c>
      <c r="EP283" s="14">
        <f t="shared" si="146"/>
        <v>0</v>
      </c>
      <c r="EQ283" s="14">
        <f t="shared" si="146"/>
        <v>0</v>
      </c>
      <c r="ER283" s="14">
        <f t="shared" si="146"/>
        <v>0</v>
      </c>
      <c r="ES283" s="14">
        <f t="shared" si="146"/>
        <v>0</v>
      </c>
      <c r="ET283" s="14">
        <f t="shared" ref="ET283:FE283" si="147">SUM(ET281:ET282)</f>
        <v>0</v>
      </c>
      <c r="EU283" s="14">
        <f t="shared" si="147"/>
        <v>0</v>
      </c>
      <c r="EV283" s="14">
        <f t="shared" si="147"/>
        <v>0</v>
      </c>
      <c r="EW283" s="14">
        <f t="shared" si="147"/>
        <v>0</v>
      </c>
      <c r="EX283" s="14">
        <f t="shared" si="147"/>
        <v>0</v>
      </c>
      <c r="EY283" s="14">
        <f t="shared" si="147"/>
        <v>0</v>
      </c>
      <c r="EZ283" s="14">
        <f t="shared" si="147"/>
        <v>0</v>
      </c>
      <c r="FA283" s="14">
        <f t="shared" si="147"/>
        <v>0</v>
      </c>
      <c r="FB283" s="14">
        <f t="shared" si="147"/>
        <v>0</v>
      </c>
      <c r="FC283" s="14">
        <f t="shared" si="147"/>
        <v>0</v>
      </c>
      <c r="FD283" s="14">
        <f t="shared" si="147"/>
        <v>0</v>
      </c>
      <c r="FE283" s="14">
        <f t="shared" si="147"/>
        <v>0</v>
      </c>
      <c r="FF283" s="14"/>
    </row>
    <row r="284" spans="1:162" hidden="1">
      <c r="A284" s="54"/>
      <c r="B284" s="55" t="s">
        <v>3071</v>
      </c>
      <c r="C284" s="11" t="s">
        <v>3072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885"/>
      <c r="AH284" s="176"/>
      <c r="AI284" s="897"/>
      <c r="AJ284" s="907"/>
      <c r="AK284" s="921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883"/>
      <c r="AH285" s="174"/>
      <c r="AI285" s="492"/>
      <c r="AJ285" s="905"/>
      <c r="AK285" s="919"/>
      <c r="AL285" s="174"/>
      <c r="AM285" s="174"/>
      <c r="AN285" s="174"/>
      <c r="AO285" s="928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883"/>
      <c r="AH286" s="174"/>
      <c r="AI286" s="492"/>
      <c r="AJ286" s="905"/>
      <c r="AK286" s="919"/>
      <c r="AL286" s="174"/>
      <c r="AM286" s="174"/>
      <c r="AN286" s="174"/>
      <c r="AO286" s="928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 s="56" customFormat="1" hidden="1">
      <c r="A287" s="54"/>
      <c r="B287" s="55"/>
      <c r="C287" s="491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173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883"/>
      <c r="AH287" s="174"/>
      <c r="AI287" s="492"/>
      <c r="AJ287" s="905"/>
      <c r="AK287" s="919"/>
      <c r="AL287" s="174"/>
      <c r="AM287" s="174"/>
      <c r="AN287" s="174"/>
      <c r="AO287" s="928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  <c r="DK287" s="174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454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</row>
    <row r="288" spans="1:162" s="56" customFormat="1" hidden="1">
      <c r="A288" s="54"/>
      <c r="B288" s="55"/>
      <c r="C288" s="491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173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883"/>
      <c r="AH288" s="174"/>
      <c r="AI288" s="492"/>
      <c r="AJ288" s="905"/>
      <c r="AK288" s="919"/>
      <c r="AL288" s="174"/>
      <c r="AM288" s="174"/>
      <c r="AN288" s="174"/>
      <c r="AO288" s="928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  <c r="DK288" s="174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454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883"/>
      <c r="AH289" s="174"/>
      <c r="AI289" s="492"/>
      <c r="AJ289" s="905"/>
      <c r="AK289" s="919"/>
      <c r="AL289" s="174"/>
      <c r="AM289" s="174"/>
      <c r="AN289" s="174"/>
      <c r="AO289" s="928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883"/>
      <c r="AH290" s="174"/>
      <c r="AI290" s="492"/>
      <c r="AJ290" s="905"/>
      <c r="AK290" s="919"/>
      <c r="AL290" s="174"/>
      <c r="AM290" s="174"/>
      <c r="AN290" s="174"/>
      <c r="AO290" s="928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883"/>
      <c r="AH291" s="174"/>
      <c r="AI291" s="492"/>
      <c r="AJ291" s="905"/>
      <c r="AK291" s="919"/>
      <c r="AL291" s="174"/>
      <c r="AM291" s="174"/>
      <c r="AN291" s="174"/>
      <c r="AO291" s="928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883"/>
      <c r="AH292" s="174"/>
      <c r="AI292" s="492"/>
      <c r="AJ292" s="905"/>
      <c r="AK292" s="919"/>
      <c r="AL292" s="174"/>
      <c r="AM292" s="174"/>
      <c r="AN292" s="174"/>
      <c r="AO292" s="928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883"/>
      <c r="AH293" s="174"/>
      <c r="AI293" s="492"/>
      <c r="AJ293" s="905"/>
      <c r="AK293" s="919"/>
      <c r="AL293" s="174"/>
      <c r="AM293" s="174"/>
      <c r="AN293" s="174"/>
      <c r="AO293" s="928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883"/>
      <c r="AH294" s="174"/>
      <c r="AI294" s="492"/>
      <c r="AJ294" s="905"/>
      <c r="AK294" s="919"/>
      <c r="AL294" s="174"/>
      <c r="AM294" s="174"/>
      <c r="AN294" s="174"/>
      <c r="AO294" s="928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hidden="1">
      <c r="A295" s="487">
        <f>MATCH(C295,$C$5:$C$361,0)</f>
        <v>291</v>
      </c>
      <c r="C295" s="14" t="s">
        <v>3035</v>
      </c>
      <c r="D295" s="14">
        <f t="shared" ref="D295:Q295" si="148">SUM(D285:D294)</f>
        <v>0</v>
      </c>
      <c r="E295" s="14">
        <f t="shared" si="148"/>
        <v>0</v>
      </c>
      <c r="F295" s="14">
        <f t="shared" si="148"/>
        <v>0</v>
      </c>
      <c r="G295" s="14">
        <f t="shared" si="148"/>
        <v>0</v>
      </c>
      <c r="H295" s="14">
        <f t="shared" si="148"/>
        <v>0</v>
      </c>
      <c r="I295" s="14">
        <f t="shared" si="148"/>
        <v>0</v>
      </c>
      <c r="J295" s="14">
        <f t="shared" si="148"/>
        <v>0</v>
      </c>
      <c r="K295" s="14">
        <f t="shared" si="148"/>
        <v>0</v>
      </c>
      <c r="L295" s="14">
        <f t="shared" si="148"/>
        <v>0</v>
      </c>
      <c r="M295" s="14">
        <f t="shared" si="148"/>
        <v>0</v>
      </c>
      <c r="N295" s="14">
        <f t="shared" si="148"/>
        <v>0</v>
      </c>
      <c r="O295" s="14">
        <f t="shared" si="148"/>
        <v>0</v>
      </c>
      <c r="P295" s="14">
        <f t="shared" si="148"/>
        <v>0</v>
      </c>
      <c r="Q295" s="14">
        <f t="shared" si="148"/>
        <v>0</v>
      </c>
      <c r="R295" s="14"/>
      <c r="S295" s="175">
        <f t="shared" ref="S295:AY295" si="149">SUM(S285:S294)</f>
        <v>0</v>
      </c>
      <c r="T295" s="175">
        <f t="shared" si="149"/>
        <v>0</v>
      </c>
      <c r="U295" s="175">
        <f t="shared" si="149"/>
        <v>0</v>
      </c>
      <c r="V295" s="175">
        <f t="shared" si="149"/>
        <v>0</v>
      </c>
      <c r="W295" s="175">
        <f t="shared" si="149"/>
        <v>0</v>
      </c>
      <c r="X295" s="175">
        <f t="shared" si="149"/>
        <v>0</v>
      </c>
      <c r="Y295" s="175">
        <f t="shared" si="149"/>
        <v>0</v>
      </c>
      <c r="Z295" s="175">
        <f t="shared" si="149"/>
        <v>0</v>
      </c>
      <c r="AA295" s="175">
        <f t="shared" si="149"/>
        <v>0</v>
      </c>
      <c r="AB295" s="175">
        <f t="shared" si="149"/>
        <v>0</v>
      </c>
      <c r="AC295" s="175">
        <f t="shared" si="149"/>
        <v>0</v>
      </c>
      <c r="AD295" s="175">
        <f t="shared" si="149"/>
        <v>0</v>
      </c>
      <c r="AE295" s="175">
        <f t="shared" si="149"/>
        <v>0</v>
      </c>
      <c r="AF295" s="175">
        <f t="shared" si="149"/>
        <v>0</v>
      </c>
      <c r="AG295" s="884">
        <f>SUM(AG285:AG294)</f>
        <v>0</v>
      </c>
      <c r="AH295" s="175">
        <f t="shared" si="149"/>
        <v>0</v>
      </c>
      <c r="AI295" s="178">
        <f t="shared" si="149"/>
        <v>0</v>
      </c>
      <c r="AJ295" s="906">
        <f t="shared" si="149"/>
        <v>0</v>
      </c>
      <c r="AK295" s="920">
        <f t="shared" si="149"/>
        <v>0</v>
      </c>
      <c r="AL295" s="175">
        <f t="shared" si="149"/>
        <v>0</v>
      </c>
      <c r="AM295" s="175">
        <f t="shared" si="149"/>
        <v>0</v>
      </c>
      <c r="AN295" s="175">
        <f t="shared" si="149"/>
        <v>0</v>
      </c>
      <c r="AO295" s="929">
        <f t="shared" si="149"/>
        <v>0</v>
      </c>
      <c r="AP295" s="175">
        <f t="shared" si="149"/>
        <v>0</v>
      </c>
      <c r="AQ295" s="175">
        <f t="shared" si="149"/>
        <v>0</v>
      </c>
      <c r="AR295" s="175">
        <f t="shared" si="149"/>
        <v>0</v>
      </c>
      <c r="AS295" s="175">
        <f t="shared" si="149"/>
        <v>0</v>
      </c>
      <c r="AT295" s="175">
        <f t="shared" si="149"/>
        <v>0</v>
      </c>
      <c r="AU295" s="175">
        <f t="shared" si="149"/>
        <v>0</v>
      </c>
      <c r="AV295" s="175">
        <f t="shared" si="149"/>
        <v>0</v>
      </c>
      <c r="AW295" s="175">
        <f t="shared" si="149"/>
        <v>0</v>
      </c>
      <c r="AX295" s="175">
        <f t="shared" si="149"/>
        <v>0</v>
      </c>
      <c r="AY295" s="175">
        <f t="shared" si="149"/>
        <v>0</v>
      </c>
      <c r="AZ295" s="175">
        <f t="shared" ref="AZ295:CH295" si="150">SUM(AZ285:AZ294)</f>
        <v>0</v>
      </c>
      <c r="BA295" s="175">
        <f t="shared" si="150"/>
        <v>0</v>
      </c>
      <c r="BB295" s="175">
        <f t="shared" si="150"/>
        <v>0</v>
      </c>
      <c r="BC295" s="175">
        <f t="shared" si="150"/>
        <v>0</v>
      </c>
      <c r="BD295" s="175">
        <f t="shared" si="150"/>
        <v>0</v>
      </c>
      <c r="BE295" s="175">
        <f t="shared" si="150"/>
        <v>0</v>
      </c>
      <c r="BF295" s="175">
        <f t="shared" si="150"/>
        <v>0</v>
      </c>
      <c r="BG295" s="175">
        <f t="shared" si="150"/>
        <v>0</v>
      </c>
      <c r="BH295" s="175">
        <f t="shared" si="150"/>
        <v>0</v>
      </c>
      <c r="BI295" s="175">
        <f t="shared" si="150"/>
        <v>0</v>
      </c>
      <c r="BJ295" s="175">
        <f>SUM(BJ285:BJ294)</f>
        <v>0</v>
      </c>
      <c r="BK295" s="175">
        <f t="shared" si="150"/>
        <v>0</v>
      </c>
      <c r="BL295" s="175">
        <f t="shared" si="150"/>
        <v>0</v>
      </c>
      <c r="BM295" s="175">
        <f t="shared" si="150"/>
        <v>0</v>
      </c>
      <c r="BN295" s="175">
        <f t="shared" si="150"/>
        <v>0</v>
      </c>
      <c r="BO295" s="175">
        <f t="shared" si="150"/>
        <v>0</v>
      </c>
      <c r="BP295" s="175">
        <f t="shared" si="150"/>
        <v>0</v>
      </c>
      <c r="BQ295" s="175">
        <f t="shared" si="150"/>
        <v>0</v>
      </c>
      <c r="BR295" s="175">
        <f t="shared" si="150"/>
        <v>0</v>
      </c>
      <c r="BS295" s="175">
        <f t="shared" si="150"/>
        <v>0</v>
      </c>
      <c r="BT295" s="175">
        <f t="shared" si="150"/>
        <v>0</v>
      </c>
      <c r="BU295" s="175">
        <f t="shared" si="150"/>
        <v>0</v>
      </c>
      <c r="BV295" s="175">
        <f t="shared" si="150"/>
        <v>0</v>
      </c>
      <c r="BW295" s="175">
        <f t="shared" si="150"/>
        <v>0</v>
      </c>
      <c r="BX295" s="175">
        <f t="shared" si="150"/>
        <v>0</v>
      </c>
      <c r="BY295" s="175">
        <f t="shared" si="150"/>
        <v>0</v>
      </c>
      <c r="BZ295" s="175">
        <f t="shared" si="150"/>
        <v>0</v>
      </c>
      <c r="CA295" s="175">
        <f t="shared" si="150"/>
        <v>0</v>
      </c>
      <c r="CB295" s="175">
        <f t="shared" si="150"/>
        <v>0</v>
      </c>
      <c r="CC295" s="175">
        <f t="shared" si="150"/>
        <v>0</v>
      </c>
      <c r="CD295" s="175">
        <f t="shared" si="150"/>
        <v>0</v>
      </c>
      <c r="CE295" s="175">
        <f t="shared" si="150"/>
        <v>0</v>
      </c>
      <c r="CF295" s="175">
        <f>SUM(CF285:CF294)</f>
        <v>0</v>
      </c>
      <c r="CG295" s="175">
        <f>SUM(CG285:CG294)</f>
        <v>0</v>
      </c>
      <c r="CH295" s="175">
        <f t="shared" si="150"/>
        <v>0</v>
      </c>
      <c r="CI295" s="175">
        <f t="shared" ref="CI295:DN295" si="151">SUM(CI285:CI294)</f>
        <v>0</v>
      </c>
      <c r="CJ295" s="175">
        <f t="shared" si="151"/>
        <v>0</v>
      </c>
      <c r="CK295" s="175">
        <f t="shared" si="151"/>
        <v>0</v>
      </c>
      <c r="CL295" s="175">
        <f t="shared" si="151"/>
        <v>0</v>
      </c>
      <c r="CM295" s="175">
        <f t="shared" si="151"/>
        <v>0</v>
      </c>
      <c r="CN295" s="175">
        <f t="shared" si="151"/>
        <v>0</v>
      </c>
      <c r="CO295" s="175">
        <f t="shared" si="151"/>
        <v>0</v>
      </c>
      <c r="CP295" s="175">
        <f t="shared" si="151"/>
        <v>0</v>
      </c>
      <c r="CQ295" s="175">
        <f t="shared" si="151"/>
        <v>0</v>
      </c>
      <c r="CR295" s="175">
        <f t="shared" si="151"/>
        <v>0</v>
      </c>
      <c r="CS295" s="175">
        <f t="shared" si="151"/>
        <v>0</v>
      </c>
      <c r="CT295" s="175">
        <f t="shared" si="151"/>
        <v>0</v>
      </c>
      <c r="CU295" s="175">
        <f t="shared" si="151"/>
        <v>0</v>
      </c>
      <c r="CV295" s="175">
        <f t="shared" si="151"/>
        <v>0</v>
      </c>
      <c r="CW295" s="175">
        <f t="shared" si="151"/>
        <v>0</v>
      </c>
      <c r="CX295" s="175">
        <f t="shared" si="151"/>
        <v>0</v>
      </c>
      <c r="CY295" s="175">
        <f t="shared" si="151"/>
        <v>0</v>
      </c>
      <c r="CZ295" s="175">
        <f t="shared" si="151"/>
        <v>0</v>
      </c>
      <c r="DA295" s="175">
        <f t="shared" si="151"/>
        <v>0</v>
      </c>
      <c r="DB295" s="175">
        <f t="shared" si="151"/>
        <v>0</v>
      </c>
      <c r="DC295" s="175">
        <f t="shared" si="151"/>
        <v>0</v>
      </c>
      <c r="DD295" s="175">
        <f t="shared" si="151"/>
        <v>0</v>
      </c>
      <c r="DE295" s="175">
        <f t="shared" si="151"/>
        <v>0</v>
      </c>
      <c r="DF295" s="175">
        <f t="shared" si="151"/>
        <v>0</v>
      </c>
      <c r="DG295" s="175">
        <f t="shared" si="151"/>
        <v>0</v>
      </c>
      <c r="DH295" s="175">
        <f t="shared" si="151"/>
        <v>0</v>
      </c>
      <c r="DI295" s="175">
        <f t="shared" si="151"/>
        <v>0</v>
      </c>
      <c r="DJ295" s="175">
        <f t="shared" si="151"/>
        <v>0</v>
      </c>
      <c r="DK295" s="175">
        <f t="shared" si="151"/>
        <v>0</v>
      </c>
      <c r="DL295" s="14">
        <f t="shared" si="151"/>
        <v>0</v>
      </c>
      <c r="DM295" s="14">
        <f t="shared" si="151"/>
        <v>0</v>
      </c>
      <c r="DN295" s="14">
        <f t="shared" si="151"/>
        <v>0</v>
      </c>
      <c r="DO295" s="14">
        <f t="shared" ref="DO295:FE295" si="152">SUM(DO285:DO294)</f>
        <v>0</v>
      </c>
      <c r="DP295" s="14">
        <f t="shared" si="152"/>
        <v>0</v>
      </c>
      <c r="DQ295" s="14">
        <f t="shared" si="152"/>
        <v>0</v>
      </c>
      <c r="DR295" s="14">
        <f t="shared" si="152"/>
        <v>0</v>
      </c>
      <c r="DS295" s="14">
        <f t="shared" si="152"/>
        <v>0</v>
      </c>
      <c r="DT295" s="14">
        <f t="shared" si="152"/>
        <v>0</v>
      </c>
      <c r="DU295" s="14">
        <f t="shared" si="152"/>
        <v>0</v>
      </c>
      <c r="DV295" s="14">
        <f>SUM(DV285:DV294)</f>
        <v>0</v>
      </c>
      <c r="DW295" s="14">
        <f>SUM(DW285:DW294)</f>
        <v>0</v>
      </c>
      <c r="DX295" s="14">
        <f t="shared" si="152"/>
        <v>0</v>
      </c>
      <c r="DY295" s="14">
        <f t="shared" si="152"/>
        <v>0</v>
      </c>
      <c r="DZ295" s="14">
        <f t="shared" si="152"/>
        <v>0</v>
      </c>
      <c r="EA295" s="14">
        <f>SUM(EA285:EA294)</f>
        <v>0</v>
      </c>
      <c r="EB295" s="14">
        <f t="shared" si="152"/>
        <v>0</v>
      </c>
      <c r="EC295" s="14">
        <f t="shared" si="152"/>
        <v>0</v>
      </c>
      <c r="ED295" s="14">
        <f t="shared" si="152"/>
        <v>0</v>
      </c>
      <c r="EE295" s="508"/>
      <c r="EF295" s="14">
        <f t="shared" si="152"/>
        <v>0</v>
      </c>
      <c r="EG295" s="14">
        <f>SUM(EG285:EG294)</f>
        <v>0</v>
      </c>
      <c r="EH295" s="14">
        <f>SUM(EH285:EH294)</f>
        <v>0</v>
      </c>
      <c r="EI295" s="14">
        <f>SUM(EI285:EI294)</f>
        <v>0</v>
      </c>
      <c r="EJ295" s="14">
        <f t="shared" si="152"/>
        <v>0</v>
      </c>
      <c r="EK295" s="14">
        <f t="shared" si="152"/>
        <v>0</v>
      </c>
      <c r="EL295" s="14">
        <f t="shared" si="152"/>
        <v>0</v>
      </c>
      <c r="EM295" s="14">
        <f t="shared" si="152"/>
        <v>0</v>
      </c>
      <c r="EN295" s="14">
        <f>SUM(EN285:EN294)</f>
        <v>0</v>
      </c>
      <c r="EO295" s="14">
        <f t="shared" si="152"/>
        <v>0</v>
      </c>
      <c r="EP295" s="14">
        <f t="shared" si="152"/>
        <v>0</v>
      </c>
      <c r="EQ295" s="14">
        <f>SUM(EQ285:EQ294)</f>
        <v>0</v>
      </c>
      <c r="ER295" s="14">
        <f>SUM(ER285:ER294)</f>
        <v>0</v>
      </c>
      <c r="ES295" s="14">
        <f t="shared" si="152"/>
        <v>0</v>
      </c>
      <c r="ET295" s="14">
        <f t="shared" si="152"/>
        <v>0</v>
      </c>
      <c r="EU295" s="14">
        <f t="shared" si="152"/>
        <v>0</v>
      </c>
      <c r="EV295" s="14">
        <f t="shared" si="152"/>
        <v>0</v>
      </c>
      <c r="EW295" s="14">
        <f t="shared" si="152"/>
        <v>0</v>
      </c>
      <c r="EX295" s="14">
        <f>SUM(EX285:EX294)</f>
        <v>0</v>
      </c>
      <c r="EY295" s="14">
        <f t="shared" si="152"/>
        <v>0</v>
      </c>
      <c r="EZ295" s="14">
        <f t="shared" si="152"/>
        <v>0</v>
      </c>
      <c r="FA295" s="14">
        <f t="shared" si="152"/>
        <v>0</v>
      </c>
      <c r="FB295" s="14">
        <f t="shared" si="152"/>
        <v>0</v>
      </c>
      <c r="FC295" s="14">
        <f>SUM(FC285:FC294)</f>
        <v>0</v>
      </c>
      <c r="FD295" s="14">
        <f>SUM(FD285:FD294)</f>
        <v>0</v>
      </c>
      <c r="FE295" s="14">
        <f t="shared" si="152"/>
        <v>0</v>
      </c>
      <c r="FF295" s="14"/>
    </row>
    <row r="296" spans="1:162" hidden="1">
      <c r="A296" s="54"/>
      <c r="B296" s="55" t="s">
        <v>3073</v>
      </c>
      <c r="C296" s="11" t="s">
        <v>3036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885"/>
      <c r="AH296" s="176"/>
      <c r="AI296" s="897"/>
      <c r="AJ296" s="907"/>
      <c r="AK296" s="921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6"/>
      <c r="BX296" s="176"/>
      <c r="BY296" s="176"/>
      <c r="BZ296" s="176"/>
      <c r="CA296" s="176"/>
      <c r="CB296" s="176"/>
      <c r="CC296" s="176"/>
      <c r="CD296" s="176"/>
      <c r="CE296" s="176"/>
      <c r="CF296" s="176"/>
      <c r="CG296" s="176"/>
      <c r="CH296" s="176"/>
      <c r="CI296" s="176"/>
      <c r="CJ296" s="176"/>
      <c r="CK296" s="176"/>
      <c r="CL296" s="176"/>
      <c r="CM296" s="176"/>
      <c r="CN296" s="176"/>
      <c r="CO296" s="176"/>
      <c r="CP296" s="176"/>
      <c r="CQ296" s="176"/>
      <c r="CR296" s="176"/>
      <c r="CS296" s="176"/>
      <c r="CT296" s="176"/>
      <c r="CU296" s="176"/>
      <c r="CV296" s="176"/>
      <c r="CW296" s="176"/>
      <c r="CX296" s="176"/>
      <c r="CY296" s="176"/>
      <c r="CZ296" s="176"/>
      <c r="DA296" s="176"/>
      <c r="DB296" s="176"/>
      <c r="DC296" s="176"/>
      <c r="DD296" s="176"/>
      <c r="DE296" s="176"/>
      <c r="DF296" s="176"/>
      <c r="DG296" s="176"/>
      <c r="DH296" s="176"/>
      <c r="DI296" s="176"/>
      <c r="DJ296" s="176"/>
      <c r="DK296" s="176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503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3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883"/>
      <c r="AH297" s="174"/>
      <c r="AI297" s="492"/>
      <c r="AJ297" s="905"/>
      <c r="AK297" s="919"/>
      <c r="AL297" s="174"/>
      <c r="AM297" s="174"/>
      <c r="AN297" s="174"/>
      <c r="AO297" s="928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883"/>
      <c r="AH298" s="174"/>
      <c r="AI298" s="492"/>
      <c r="AJ298" s="905"/>
      <c r="AK298" s="919"/>
      <c r="AL298" s="174"/>
      <c r="AM298" s="174"/>
      <c r="AN298" s="174"/>
      <c r="AO298" s="928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492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 s="56" customFormat="1" hidden="1">
      <c r="A299" s="54"/>
      <c r="B299" s="55"/>
      <c r="C299" s="491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173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883"/>
      <c r="AH299" s="174"/>
      <c r="AI299" s="492"/>
      <c r="AJ299" s="905"/>
      <c r="AK299" s="919"/>
      <c r="AL299" s="174"/>
      <c r="AM299" s="174"/>
      <c r="AN299" s="174"/>
      <c r="AO299" s="928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492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  <c r="DK299" s="174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  <c r="DX299" s="62"/>
      <c r="DY299" s="62"/>
      <c r="DZ299" s="62"/>
      <c r="EA299" s="62"/>
      <c r="EB299" s="62"/>
      <c r="EC299" s="62"/>
      <c r="ED299" s="62"/>
      <c r="EE299" s="454"/>
      <c r="EF299" s="62"/>
      <c r="EG299" s="62"/>
      <c r="EH299" s="62"/>
      <c r="EI299" s="62"/>
      <c r="EJ299" s="62"/>
      <c r="EK299" s="62"/>
      <c r="EL299" s="62"/>
      <c r="EM299" s="62"/>
      <c r="EN299" s="62"/>
      <c r="EO299" s="62"/>
      <c r="EP299" s="62"/>
      <c r="EQ299" s="62"/>
      <c r="ER299" s="62"/>
      <c r="ES299" s="62"/>
      <c r="ET299" s="62"/>
      <c r="EU299" s="62"/>
      <c r="EV299" s="62"/>
      <c r="EW299" s="62"/>
      <c r="EX299" s="62"/>
      <c r="EY299" s="62"/>
      <c r="EZ299" s="62"/>
      <c r="FA299" s="62"/>
      <c r="FB299" s="62"/>
      <c r="FC299" s="62"/>
      <c r="FD299" s="62"/>
      <c r="FE299" s="62"/>
      <c r="FF299" s="62"/>
    </row>
    <row r="300" spans="1:162" s="56" customFormat="1" hidden="1">
      <c r="A300" s="54"/>
      <c r="B300" s="55"/>
      <c r="C300" s="491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173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883"/>
      <c r="AH300" s="174"/>
      <c r="AI300" s="492"/>
      <c r="AJ300" s="905"/>
      <c r="AK300" s="919"/>
      <c r="AL300" s="174"/>
      <c r="AM300" s="174"/>
      <c r="AN300" s="174"/>
      <c r="AO300" s="928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  <c r="DK300" s="174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  <c r="DX300" s="62"/>
      <c r="DY300" s="62"/>
      <c r="DZ300" s="62"/>
      <c r="EA300" s="62"/>
      <c r="EB300" s="62"/>
      <c r="EC300" s="62"/>
      <c r="ED300" s="62"/>
      <c r="EE300" s="454"/>
      <c r="EF300" s="62"/>
      <c r="EG300" s="62"/>
      <c r="EH300" s="62"/>
      <c r="EI300" s="62"/>
      <c r="EJ300" s="62"/>
      <c r="EK300" s="62"/>
      <c r="EL300" s="62"/>
      <c r="EM300" s="62"/>
      <c r="EN300" s="62"/>
      <c r="EO300" s="62"/>
      <c r="EP300" s="62"/>
      <c r="EQ300" s="62"/>
      <c r="ER300" s="62"/>
      <c r="ES300" s="62"/>
      <c r="ET300" s="62"/>
      <c r="EU300" s="62"/>
      <c r="EV300" s="62"/>
      <c r="EW300" s="62"/>
      <c r="EX300" s="62"/>
      <c r="EY300" s="62"/>
      <c r="EZ300" s="62"/>
      <c r="FA300" s="62"/>
      <c r="FB300" s="62"/>
      <c r="FC300" s="62"/>
      <c r="FD300" s="62"/>
      <c r="FE300" s="62"/>
      <c r="FF300" s="62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883"/>
      <c r="AH301" s="174"/>
      <c r="AI301" s="492"/>
      <c r="AJ301" s="905"/>
      <c r="AK301" s="919"/>
      <c r="AL301" s="174"/>
      <c r="AM301" s="174"/>
      <c r="AN301" s="174"/>
      <c r="AO301" s="928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883"/>
      <c r="AH302" s="174"/>
      <c r="AI302" s="492"/>
      <c r="AJ302" s="905"/>
      <c r="AK302" s="919"/>
      <c r="AL302" s="174"/>
      <c r="AM302" s="174"/>
      <c r="AN302" s="174"/>
      <c r="AO302" s="928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883"/>
      <c r="AH303" s="174"/>
      <c r="AI303" s="492"/>
      <c r="AJ303" s="905"/>
      <c r="AK303" s="919"/>
      <c r="AL303" s="174"/>
      <c r="AM303" s="174"/>
      <c r="AN303" s="174"/>
      <c r="AO303" s="928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883"/>
      <c r="AH304" s="174"/>
      <c r="AI304" s="492"/>
      <c r="AJ304" s="905"/>
      <c r="AK304" s="919"/>
      <c r="AL304" s="174"/>
      <c r="AM304" s="174"/>
      <c r="AN304" s="174"/>
      <c r="AO304" s="928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883"/>
      <c r="AH305" s="174"/>
      <c r="AI305" s="492"/>
      <c r="AJ305" s="905"/>
      <c r="AK305" s="919"/>
      <c r="AL305" s="174"/>
      <c r="AM305" s="174"/>
      <c r="AN305" s="174"/>
      <c r="AO305" s="928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883"/>
      <c r="AH306" s="174"/>
      <c r="AI306" s="492"/>
      <c r="AJ306" s="905"/>
      <c r="AK306" s="919"/>
      <c r="AL306" s="174"/>
      <c r="AM306" s="174"/>
      <c r="AN306" s="174"/>
      <c r="AO306" s="928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883"/>
      <c r="AH307" s="174"/>
      <c r="AI307" s="492"/>
      <c r="AJ307" s="905"/>
      <c r="AK307" s="919"/>
      <c r="AL307" s="174"/>
      <c r="AM307" s="174"/>
      <c r="AN307" s="174"/>
      <c r="AO307" s="928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883"/>
      <c r="AH308" s="174"/>
      <c r="AI308" s="492"/>
      <c r="AJ308" s="905"/>
      <c r="AK308" s="919"/>
      <c r="AL308" s="174"/>
      <c r="AM308" s="174"/>
      <c r="AN308" s="174"/>
      <c r="AO308" s="928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883"/>
      <c r="AH309" s="174"/>
      <c r="AI309" s="492"/>
      <c r="AJ309" s="905"/>
      <c r="AK309" s="919"/>
      <c r="AL309" s="174"/>
      <c r="AM309" s="174"/>
      <c r="AN309" s="174"/>
      <c r="AO309" s="928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hidden="1">
      <c r="A310" s="487">
        <f>MATCH(C310,$C$5:$C$361,0)</f>
        <v>306</v>
      </c>
      <c r="C310" s="14" t="s">
        <v>3037</v>
      </c>
      <c r="D310" s="14">
        <f t="shared" ref="D310:Q310" si="153">SUM(D297:D309)</f>
        <v>0</v>
      </c>
      <c r="E310" s="14">
        <f t="shared" si="153"/>
        <v>0</v>
      </c>
      <c r="F310" s="14">
        <f t="shared" si="153"/>
        <v>0</v>
      </c>
      <c r="G310" s="14">
        <f t="shared" si="153"/>
        <v>0</v>
      </c>
      <c r="H310" s="14">
        <f t="shared" si="153"/>
        <v>0</v>
      </c>
      <c r="I310" s="14">
        <f t="shared" si="153"/>
        <v>0</v>
      </c>
      <c r="J310" s="14">
        <f t="shared" si="153"/>
        <v>0</v>
      </c>
      <c r="K310" s="14">
        <f t="shared" si="153"/>
        <v>0</v>
      </c>
      <c r="L310" s="14">
        <f t="shared" si="153"/>
        <v>0</v>
      </c>
      <c r="M310" s="14">
        <f t="shared" si="153"/>
        <v>0</v>
      </c>
      <c r="N310" s="14">
        <f t="shared" si="153"/>
        <v>0</v>
      </c>
      <c r="O310" s="14">
        <f t="shared" si="153"/>
        <v>0</v>
      </c>
      <c r="P310" s="14">
        <f t="shared" si="153"/>
        <v>0</v>
      </c>
      <c r="Q310" s="14">
        <f t="shared" si="153"/>
        <v>0</v>
      </c>
      <c r="R310" s="14"/>
      <c r="S310" s="175">
        <f t="shared" ref="S310:AY310" si="154">SUM(S297:S309)</f>
        <v>0</v>
      </c>
      <c r="T310" s="175">
        <f t="shared" si="154"/>
        <v>0</v>
      </c>
      <c r="U310" s="175">
        <f t="shared" si="154"/>
        <v>0</v>
      </c>
      <c r="V310" s="175">
        <f t="shared" si="154"/>
        <v>0</v>
      </c>
      <c r="W310" s="175">
        <f t="shared" si="154"/>
        <v>0</v>
      </c>
      <c r="X310" s="175">
        <f t="shared" si="154"/>
        <v>0</v>
      </c>
      <c r="Y310" s="175">
        <f t="shared" si="154"/>
        <v>0</v>
      </c>
      <c r="Z310" s="175">
        <f t="shared" si="154"/>
        <v>0</v>
      </c>
      <c r="AA310" s="175">
        <f t="shared" si="154"/>
        <v>0</v>
      </c>
      <c r="AB310" s="175">
        <f t="shared" si="154"/>
        <v>0</v>
      </c>
      <c r="AC310" s="175">
        <f t="shared" si="154"/>
        <v>0</v>
      </c>
      <c r="AD310" s="175">
        <f t="shared" si="154"/>
        <v>0</v>
      </c>
      <c r="AE310" s="175">
        <f t="shared" si="154"/>
        <v>0</v>
      </c>
      <c r="AF310" s="175">
        <f t="shared" si="154"/>
        <v>0</v>
      </c>
      <c r="AG310" s="884">
        <f>SUM(AG297:AG309)</f>
        <v>0</v>
      </c>
      <c r="AH310" s="175">
        <f t="shared" si="154"/>
        <v>0</v>
      </c>
      <c r="AI310" s="178">
        <f t="shared" si="154"/>
        <v>0</v>
      </c>
      <c r="AJ310" s="906">
        <f t="shared" si="154"/>
        <v>0</v>
      </c>
      <c r="AK310" s="920">
        <f t="shared" si="154"/>
        <v>0</v>
      </c>
      <c r="AL310" s="175">
        <f t="shared" si="154"/>
        <v>0</v>
      </c>
      <c r="AM310" s="175">
        <f t="shared" si="154"/>
        <v>0</v>
      </c>
      <c r="AN310" s="175">
        <f t="shared" si="154"/>
        <v>0</v>
      </c>
      <c r="AO310" s="929">
        <f t="shared" si="154"/>
        <v>0</v>
      </c>
      <c r="AP310" s="175">
        <f t="shared" si="154"/>
        <v>0</v>
      </c>
      <c r="AQ310" s="175">
        <f t="shared" si="154"/>
        <v>0</v>
      </c>
      <c r="AR310" s="175">
        <f t="shared" si="154"/>
        <v>0</v>
      </c>
      <c r="AS310" s="175">
        <f t="shared" si="154"/>
        <v>0</v>
      </c>
      <c r="AT310" s="175">
        <f t="shared" si="154"/>
        <v>0</v>
      </c>
      <c r="AU310" s="175">
        <f t="shared" si="154"/>
        <v>0</v>
      </c>
      <c r="AV310" s="175">
        <f t="shared" si="154"/>
        <v>0</v>
      </c>
      <c r="AW310" s="175">
        <f t="shared" si="154"/>
        <v>0</v>
      </c>
      <c r="AX310" s="175">
        <f t="shared" si="154"/>
        <v>0</v>
      </c>
      <c r="AY310" s="175">
        <f t="shared" si="154"/>
        <v>0</v>
      </c>
      <c r="AZ310" s="175">
        <f t="shared" ref="AZ310:CH310" si="155">SUM(AZ297:AZ309)</f>
        <v>0</v>
      </c>
      <c r="BA310" s="175">
        <f t="shared" si="155"/>
        <v>0</v>
      </c>
      <c r="BB310" s="175">
        <f t="shared" si="155"/>
        <v>0</v>
      </c>
      <c r="BC310" s="175">
        <f t="shared" si="155"/>
        <v>0</v>
      </c>
      <c r="BD310" s="175">
        <f t="shared" si="155"/>
        <v>0</v>
      </c>
      <c r="BE310" s="175">
        <f t="shared" si="155"/>
        <v>0</v>
      </c>
      <c r="BF310" s="175">
        <f t="shared" si="155"/>
        <v>0</v>
      </c>
      <c r="BG310" s="175">
        <f t="shared" si="155"/>
        <v>0</v>
      </c>
      <c r="BH310" s="175">
        <f t="shared" si="155"/>
        <v>0</v>
      </c>
      <c r="BI310" s="175">
        <f t="shared" si="155"/>
        <v>0</v>
      </c>
      <c r="BJ310" s="175">
        <f>SUM(BJ297:BJ309)</f>
        <v>0</v>
      </c>
      <c r="BK310" s="175">
        <f t="shared" si="155"/>
        <v>0</v>
      </c>
      <c r="BL310" s="175">
        <f t="shared" si="155"/>
        <v>0</v>
      </c>
      <c r="BM310" s="175">
        <f t="shared" si="155"/>
        <v>0</v>
      </c>
      <c r="BN310" s="175">
        <f t="shared" si="155"/>
        <v>0</v>
      </c>
      <c r="BO310" s="175">
        <f t="shared" si="155"/>
        <v>0</v>
      </c>
      <c r="BP310" s="175">
        <f t="shared" si="155"/>
        <v>0</v>
      </c>
      <c r="BQ310" s="175">
        <f t="shared" si="155"/>
        <v>0</v>
      </c>
      <c r="BR310" s="175">
        <f t="shared" si="155"/>
        <v>0</v>
      </c>
      <c r="BS310" s="175">
        <f t="shared" si="155"/>
        <v>0</v>
      </c>
      <c r="BT310" s="175">
        <f t="shared" si="155"/>
        <v>0</v>
      </c>
      <c r="BU310" s="175">
        <f t="shared" si="155"/>
        <v>0</v>
      </c>
      <c r="BV310" s="175">
        <f t="shared" si="155"/>
        <v>0</v>
      </c>
      <c r="BW310" s="175">
        <f t="shared" si="155"/>
        <v>0</v>
      </c>
      <c r="BX310" s="175">
        <f t="shared" si="155"/>
        <v>0</v>
      </c>
      <c r="BY310" s="175">
        <f t="shared" si="155"/>
        <v>0</v>
      </c>
      <c r="BZ310" s="175">
        <f t="shared" si="155"/>
        <v>0</v>
      </c>
      <c r="CA310" s="175">
        <f t="shared" si="155"/>
        <v>0</v>
      </c>
      <c r="CB310" s="175">
        <f t="shared" si="155"/>
        <v>0</v>
      </c>
      <c r="CC310" s="175">
        <f t="shared" si="155"/>
        <v>0</v>
      </c>
      <c r="CD310" s="175">
        <f t="shared" si="155"/>
        <v>0</v>
      </c>
      <c r="CE310" s="175">
        <f t="shared" si="155"/>
        <v>0</v>
      </c>
      <c r="CF310" s="175">
        <f>SUM(CF297:CF309)</f>
        <v>0</v>
      </c>
      <c r="CG310" s="175">
        <f>SUM(CG297:CG309)</f>
        <v>0</v>
      </c>
      <c r="CH310" s="175">
        <f t="shared" si="155"/>
        <v>0</v>
      </c>
      <c r="CI310" s="175">
        <f t="shared" ref="CI310:DN310" si="156">SUM(CI297:CI309)</f>
        <v>0</v>
      </c>
      <c r="CJ310" s="175">
        <f t="shared" si="156"/>
        <v>0</v>
      </c>
      <c r="CK310" s="175">
        <f t="shared" si="156"/>
        <v>0</v>
      </c>
      <c r="CL310" s="175">
        <f t="shared" si="156"/>
        <v>0</v>
      </c>
      <c r="CM310" s="175">
        <f t="shared" si="156"/>
        <v>0</v>
      </c>
      <c r="CN310" s="175">
        <f t="shared" si="156"/>
        <v>0</v>
      </c>
      <c r="CO310" s="175">
        <f t="shared" si="156"/>
        <v>0</v>
      </c>
      <c r="CP310" s="175">
        <f t="shared" si="156"/>
        <v>0</v>
      </c>
      <c r="CQ310" s="175">
        <f t="shared" si="156"/>
        <v>0</v>
      </c>
      <c r="CR310" s="175">
        <f t="shared" si="156"/>
        <v>0</v>
      </c>
      <c r="CS310" s="175">
        <f t="shared" si="156"/>
        <v>0</v>
      </c>
      <c r="CT310" s="175">
        <f t="shared" si="156"/>
        <v>0</v>
      </c>
      <c r="CU310" s="175">
        <f t="shared" si="156"/>
        <v>0</v>
      </c>
      <c r="CV310" s="175">
        <f t="shared" si="156"/>
        <v>0</v>
      </c>
      <c r="CW310" s="175">
        <f t="shared" si="156"/>
        <v>0</v>
      </c>
      <c r="CX310" s="175">
        <f t="shared" si="156"/>
        <v>0</v>
      </c>
      <c r="CY310" s="175">
        <f t="shared" si="156"/>
        <v>0</v>
      </c>
      <c r="CZ310" s="175">
        <f t="shared" si="156"/>
        <v>0</v>
      </c>
      <c r="DA310" s="175">
        <f t="shared" si="156"/>
        <v>0</v>
      </c>
      <c r="DB310" s="175">
        <f t="shared" si="156"/>
        <v>0</v>
      </c>
      <c r="DC310" s="175">
        <f t="shared" si="156"/>
        <v>0</v>
      </c>
      <c r="DD310" s="175">
        <f t="shared" si="156"/>
        <v>0</v>
      </c>
      <c r="DE310" s="175">
        <f t="shared" si="156"/>
        <v>0</v>
      </c>
      <c r="DF310" s="175">
        <f t="shared" si="156"/>
        <v>0</v>
      </c>
      <c r="DG310" s="175">
        <f t="shared" si="156"/>
        <v>0</v>
      </c>
      <c r="DH310" s="175">
        <f t="shared" si="156"/>
        <v>0</v>
      </c>
      <c r="DI310" s="175">
        <f t="shared" si="156"/>
        <v>0</v>
      </c>
      <c r="DJ310" s="175">
        <f t="shared" si="156"/>
        <v>0</v>
      </c>
      <c r="DK310" s="175">
        <f t="shared" si="156"/>
        <v>0</v>
      </c>
      <c r="DL310" s="14">
        <f t="shared" si="156"/>
        <v>0</v>
      </c>
      <c r="DM310" s="14">
        <f t="shared" si="156"/>
        <v>0</v>
      </c>
      <c r="DN310" s="14">
        <f t="shared" si="156"/>
        <v>0</v>
      </c>
      <c r="DO310" s="14">
        <f t="shared" ref="DO310:FE310" si="157">SUM(DO297:DO309)</f>
        <v>0</v>
      </c>
      <c r="DP310" s="14">
        <f t="shared" si="157"/>
        <v>0</v>
      </c>
      <c r="DQ310" s="14">
        <f t="shared" si="157"/>
        <v>0</v>
      </c>
      <c r="DR310" s="14">
        <f t="shared" si="157"/>
        <v>0</v>
      </c>
      <c r="DS310" s="14">
        <f t="shared" si="157"/>
        <v>0</v>
      </c>
      <c r="DT310" s="14">
        <f t="shared" si="157"/>
        <v>0</v>
      </c>
      <c r="DU310" s="14">
        <f t="shared" si="157"/>
        <v>0</v>
      </c>
      <c r="DV310" s="14">
        <f>SUM(DV297:DV309)</f>
        <v>0</v>
      </c>
      <c r="DW310" s="14">
        <f>SUM(DW297:DW309)</f>
        <v>0</v>
      </c>
      <c r="DX310" s="14">
        <f t="shared" si="157"/>
        <v>0</v>
      </c>
      <c r="DY310" s="14">
        <f t="shared" si="157"/>
        <v>0</v>
      </c>
      <c r="DZ310" s="14">
        <f t="shared" si="157"/>
        <v>0</v>
      </c>
      <c r="EA310" s="14">
        <f>SUM(EA297:EA309)</f>
        <v>0</v>
      </c>
      <c r="EB310" s="14">
        <f t="shared" si="157"/>
        <v>0</v>
      </c>
      <c r="EC310" s="14">
        <f t="shared" si="157"/>
        <v>0</v>
      </c>
      <c r="ED310" s="14">
        <f t="shared" si="157"/>
        <v>0</v>
      </c>
      <c r="EE310" s="508"/>
      <c r="EF310" s="14">
        <f t="shared" si="157"/>
        <v>0</v>
      </c>
      <c r="EG310" s="14">
        <f>SUM(EG297:EG309)</f>
        <v>0</v>
      </c>
      <c r="EH310" s="14">
        <f>SUM(EH297:EH309)</f>
        <v>0</v>
      </c>
      <c r="EI310" s="14">
        <f>SUM(EI297:EI309)</f>
        <v>0</v>
      </c>
      <c r="EJ310" s="14">
        <f t="shared" si="157"/>
        <v>0</v>
      </c>
      <c r="EK310" s="14">
        <f t="shared" si="157"/>
        <v>0</v>
      </c>
      <c r="EL310" s="14">
        <f t="shared" si="157"/>
        <v>0</v>
      </c>
      <c r="EM310" s="14">
        <f t="shared" si="157"/>
        <v>0</v>
      </c>
      <c r="EN310" s="14">
        <f>SUM(EN297:EN309)</f>
        <v>0</v>
      </c>
      <c r="EO310" s="14">
        <f t="shared" si="157"/>
        <v>0</v>
      </c>
      <c r="EP310" s="14">
        <f t="shared" si="157"/>
        <v>0</v>
      </c>
      <c r="EQ310" s="14">
        <f>SUM(EQ297:EQ309)</f>
        <v>0</v>
      </c>
      <c r="ER310" s="14">
        <f>SUM(ER297:ER309)</f>
        <v>0</v>
      </c>
      <c r="ES310" s="14">
        <f t="shared" si="157"/>
        <v>0</v>
      </c>
      <c r="ET310" s="14">
        <f t="shared" si="157"/>
        <v>0</v>
      </c>
      <c r="EU310" s="14">
        <f t="shared" si="157"/>
        <v>0</v>
      </c>
      <c r="EV310" s="14">
        <f t="shared" si="157"/>
        <v>0</v>
      </c>
      <c r="EW310" s="14">
        <f t="shared" si="157"/>
        <v>0</v>
      </c>
      <c r="EX310" s="14">
        <f>SUM(EX297:EX309)</f>
        <v>0</v>
      </c>
      <c r="EY310" s="14">
        <f t="shared" si="157"/>
        <v>0</v>
      </c>
      <c r="EZ310" s="14">
        <f t="shared" si="157"/>
        <v>0</v>
      </c>
      <c r="FA310" s="14">
        <f t="shared" si="157"/>
        <v>0</v>
      </c>
      <c r="FB310" s="14">
        <f t="shared" si="157"/>
        <v>0</v>
      </c>
      <c r="FC310" s="14">
        <f>SUM(FC297:FC309)</f>
        <v>0</v>
      </c>
      <c r="FD310" s="14">
        <f>SUM(FD297:FD309)</f>
        <v>0</v>
      </c>
      <c r="FE310" s="14">
        <f t="shared" si="157"/>
        <v>0</v>
      </c>
      <c r="FF310" s="14"/>
    </row>
    <row r="311" spans="1:162" hidden="1">
      <c r="A311" s="54"/>
      <c r="B311" s="55" t="s">
        <v>3074</v>
      </c>
      <c r="C311" s="11" t="s">
        <v>3229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885"/>
      <c r="AH311" s="176"/>
      <c r="AI311" s="897"/>
      <c r="AJ311" s="907"/>
      <c r="AK311" s="921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  <c r="BD311" s="176"/>
      <c r="BE311" s="176"/>
      <c r="BF311" s="176"/>
      <c r="BG311" s="176"/>
      <c r="BH311" s="176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6"/>
      <c r="BX311" s="176"/>
      <c r="BY311" s="176"/>
      <c r="BZ311" s="176"/>
      <c r="CA311" s="176"/>
      <c r="CB311" s="176"/>
      <c r="CC311" s="176"/>
      <c r="CD311" s="176"/>
      <c r="CE311" s="176"/>
      <c r="CF311" s="176"/>
      <c r="CG311" s="176"/>
      <c r="CH311" s="176"/>
      <c r="CI311" s="176"/>
      <c r="CJ311" s="176"/>
      <c r="CK311" s="176"/>
      <c r="CL311" s="176"/>
      <c r="CM311" s="176"/>
      <c r="CN311" s="176"/>
      <c r="CO311" s="176"/>
      <c r="CP311" s="176"/>
      <c r="CQ311" s="176"/>
      <c r="CR311" s="176"/>
      <c r="CS311" s="176"/>
      <c r="CT311" s="176"/>
      <c r="CU311" s="176"/>
      <c r="CV311" s="176"/>
      <c r="CW311" s="176"/>
      <c r="CX311" s="176"/>
      <c r="CY311" s="176"/>
      <c r="CZ311" s="176"/>
      <c r="DA311" s="176"/>
      <c r="DB311" s="176"/>
      <c r="DC311" s="176"/>
      <c r="DD311" s="176"/>
      <c r="DE311" s="176"/>
      <c r="DF311" s="176"/>
      <c r="DG311" s="176"/>
      <c r="DH311" s="176"/>
      <c r="DI311" s="176"/>
      <c r="DJ311" s="176"/>
      <c r="DK311" s="176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503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3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883"/>
      <c r="AH312" s="174"/>
      <c r="AI312" s="492"/>
      <c r="AJ312" s="905"/>
      <c r="AK312" s="919"/>
      <c r="AL312" s="174"/>
      <c r="AM312" s="174"/>
      <c r="AN312" s="174"/>
      <c r="AO312" s="928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883"/>
      <c r="AH313" s="174"/>
      <c r="AI313" s="492"/>
      <c r="AJ313" s="905"/>
      <c r="AK313" s="919"/>
      <c r="AL313" s="174"/>
      <c r="AM313" s="174"/>
      <c r="AN313" s="174"/>
      <c r="AO313" s="928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 s="56" customFormat="1" hidden="1">
      <c r="A314" s="54"/>
      <c r="B314" s="55"/>
      <c r="C314" s="491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173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883"/>
      <c r="AH314" s="174"/>
      <c r="AI314" s="492"/>
      <c r="AJ314" s="905"/>
      <c r="AK314" s="919"/>
      <c r="AL314" s="174"/>
      <c r="AM314" s="174"/>
      <c r="AN314" s="174"/>
      <c r="AO314" s="928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  <c r="DK314" s="174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  <c r="DX314" s="62"/>
      <c r="DY314" s="62"/>
      <c r="DZ314" s="62"/>
      <c r="EA314" s="62"/>
      <c r="EB314" s="62"/>
      <c r="EC314" s="62"/>
      <c r="ED314" s="62"/>
      <c r="EE314" s="454"/>
      <c r="EF314" s="62"/>
      <c r="EG314" s="62"/>
      <c r="EH314" s="62"/>
      <c r="EI314" s="62"/>
      <c r="EJ314" s="62"/>
      <c r="EK314" s="62"/>
      <c r="EL314" s="62"/>
      <c r="EM314" s="62"/>
      <c r="EN314" s="62"/>
      <c r="EO314" s="62"/>
      <c r="EP314" s="62"/>
      <c r="EQ314" s="62"/>
      <c r="ER314" s="62"/>
      <c r="ES314" s="62"/>
      <c r="ET314" s="62"/>
      <c r="EU314" s="62"/>
      <c r="EV314" s="62"/>
      <c r="EW314" s="62"/>
      <c r="EX314" s="62"/>
      <c r="EY314" s="62"/>
      <c r="EZ314" s="62"/>
      <c r="FA314" s="62"/>
      <c r="FB314" s="62"/>
      <c r="FC314" s="62"/>
      <c r="FD314" s="62"/>
      <c r="FE314" s="62"/>
      <c r="FF314" s="62"/>
    </row>
    <row r="315" spans="1:162" hidden="1">
      <c r="A315" s="487">
        <f>MATCH(C315,$C$5:$C$361,0)</f>
        <v>311</v>
      </c>
      <c r="C315" s="14" t="s">
        <v>3206</v>
      </c>
      <c r="D315" s="14">
        <f t="shared" ref="D315:Q315" si="158">SUM(D312:D314)</f>
        <v>0</v>
      </c>
      <c r="E315" s="14">
        <f t="shared" si="158"/>
        <v>0</v>
      </c>
      <c r="F315" s="14">
        <f t="shared" si="158"/>
        <v>0</v>
      </c>
      <c r="G315" s="14">
        <f t="shared" si="158"/>
        <v>0</v>
      </c>
      <c r="H315" s="14">
        <f t="shared" si="158"/>
        <v>0</v>
      </c>
      <c r="I315" s="14">
        <f t="shared" si="158"/>
        <v>0</v>
      </c>
      <c r="J315" s="14">
        <f t="shared" si="158"/>
        <v>0</v>
      </c>
      <c r="K315" s="14">
        <f t="shared" si="158"/>
        <v>0</v>
      </c>
      <c r="L315" s="14">
        <f t="shared" si="158"/>
        <v>0</v>
      </c>
      <c r="M315" s="14">
        <f t="shared" si="158"/>
        <v>0</v>
      </c>
      <c r="N315" s="14">
        <f t="shared" si="158"/>
        <v>0</v>
      </c>
      <c r="O315" s="14">
        <f t="shared" si="158"/>
        <v>0</v>
      </c>
      <c r="P315" s="14">
        <f t="shared" si="158"/>
        <v>0</v>
      </c>
      <c r="Q315" s="14">
        <f t="shared" si="158"/>
        <v>0</v>
      </c>
      <c r="R315" s="14"/>
      <c r="S315" s="175">
        <f t="shared" ref="S315:AY315" si="159">SUM(S312:S314)</f>
        <v>0</v>
      </c>
      <c r="T315" s="175">
        <f t="shared" si="159"/>
        <v>0</v>
      </c>
      <c r="U315" s="175">
        <f t="shared" si="159"/>
        <v>0</v>
      </c>
      <c r="V315" s="175">
        <f t="shared" si="159"/>
        <v>0</v>
      </c>
      <c r="W315" s="175">
        <f t="shared" si="159"/>
        <v>0</v>
      </c>
      <c r="X315" s="175">
        <f t="shared" si="159"/>
        <v>0</v>
      </c>
      <c r="Y315" s="175">
        <f t="shared" si="159"/>
        <v>0</v>
      </c>
      <c r="Z315" s="175">
        <f t="shared" si="159"/>
        <v>0</v>
      </c>
      <c r="AA315" s="175">
        <f t="shared" si="159"/>
        <v>0</v>
      </c>
      <c r="AB315" s="175">
        <f t="shared" si="159"/>
        <v>0</v>
      </c>
      <c r="AC315" s="175">
        <f t="shared" si="159"/>
        <v>0</v>
      </c>
      <c r="AD315" s="175">
        <f t="shared" si="159"/>
        <v>0</v>
      </c>
      <c r="AE315" s="175">
        <f t="shared" si="159"/>
        <v>0</v>
      </c>
      <c r="AF315" s="175">
        <f t="shared" si="159"/>
        <v>0</v>
      </c>
      <c r="AG315" s="884">
        <f>SUM(AG312:AG314)</f>
        <v>0</v>
      </c>
      <c r="AH315" s="175">
        <f t="shared" si="159"/>
        <v>0</v>
      </c>
      <c r="AI315" s="178">
        <f t="shared" si="159"/>
        <v>0</v>
      </c>
      <c r="AJ315" s="906">
        <f t="shared" si="159"/>
        <v>0</v>
      </c>
      <c r="AK315" s="920">
        <f t="shared" si="159"/>
        <v>0</v>
      </c>
      <c r="AL315" s="175">
        <f t="shared" si="159"/>
        <v>0</v>
      </c>
      <c r="AM315" s="175">
        <f t="shared" si="159"/>
        <v>0</v>
      </c>
      <c r="AN315" s="175">
        <f t="shared" si="159"/>
        <v>0</v>
      </c>
      <c r="AO315" s="929">
        <f t="shared" si="159"/>
        <v>0</v>
      </c>
      <c r="AP315" s="175">
        <f t="shared" si="159"/>
        <v>0</v>
      </c>
      <c r="AQ315" s="175">
        <f t="shared" si="159"/>
        <v>0</v>
      </c>
      <c r="AR315" s="175">
        <f t="shared" si="159"/>
        <v>0</v>
      </c>
      <c r="AS315" s="175">
        <f t="shared" si="159"/>
        <v>0</v>
      </c>
      <c r="AT315" s="175">
        <f t="shared" si="159"/>
        <v>0</v>
      </c>
      <c r="AU315" s="175">
        <f t="shared" si="159"/>
        <v>0</v>
      </c>
      <c r="AV315" s="175">
        <f t="shared" si="159"/>
        <v>0</v>
      </c>
      <c r="AW315" s="175">
        <f t="shared" si="159"/>
        <v>0</v>
      </c>
      <c r="AX315" s="175">
        <f t="shared" si="159"/>
        <v>0</v>
      </c>
      <c r="AY315" s="175">
        <f t="shared" si="159"/>
        <v>0</v>
      </c>
      <c r="AZ315" s="175">
        <f t="shared" ref="AZ315:CH315" si="160">SUM(AZ312:AZ314)</f>
        <v>0</v>
      </c>
      <c r="BA315" s="175">
        <f t="shared" si="160"/>
        <v>0</v>
      </c>
      <c r="BB315" s="175">
        <f t="shared" si="160"/>
        <v>0</v>
      </c>
      <c r="BC315" s="175">
        <f t="shared" si="160"/>
        <v>0</v>
      </c>
      <c r="BD315" s="175">
        <f t="shared" si="160"/>
        <v>0</v>
      </c>
      <c r="BE315" s="175">
        <f t="shared" si="160"/>
        <v>0</v>
      </c>
      <c r="BF315" s="175">
        <f t="shared" si="160"/>
        <v>0</v>
      </c>
      <c r="BG315" s="175">
        <f t="shared" si="160"/>
        <v>0</v>
      </c>
      <c r="BH315" s="175">
        <f t="shared" si="160"/>
        <v>0</v>
      </c>
      <c r="BI315" s="175">
        <f t="shared" si="160"/>
        <v>0</v>
      </c>
      <c r="BJ315" s="175">
        <f>SUM(BJ312:BJ314)</f>
        <v>0</v>
      </c>
      <c r="BK315" s="175">
        <f t="shared" si="160"/>
        <v>0</v>
      </c>
      <c r="BL315" s="175">
        <f t="shared" si="160"/>
        <v>0</v>
      </c>
      <c r="BM315" s="175">
        <f t="shared" si="160"/>
        <v>0</v>
      </c>
      <c r="BN315" s="175">
        <f t="shared" si="160"/>
        <v>0</v>
      </c>
      <c r="BO315" s="175">
        <f t="shared" si="160"/>
        <v>0</v>
      </c>
      <c r="BP315" s="175">
        <f t="shared" si="160"/>
        <v>0</v>
      </c>
      <c r="BQ315" s="175">
        <f t="shared" si="160"/>
        <v>0</v>
      </c>
      <c r="BR315" s="175">
        <f t="shared" si="160"/>
        <v>0</v>
      </c>
      <c r="BS315" s="175">
        <f t="shared" si="160"/>
        <v>0</v>
      </c>
      <c r="BT315" s="175">
        <f t="shared" si="160"/>
        <v>0</v>
      </c>
      <c r="BU315" s="175">
        <f t="shared" si="160"/>
        <v>0</v>
      </c>
      <c r="BV315" s="175">
        <f t="shared" si="160"/>
        <v>0</v>
      </c>
      <c r="BW315" s="175">
        <f t="shared" si="160"/>
        <v>0</v>
      </c>
      <c r="BX315" s="175">
        <f t="shared" si="160"/>
        <v>0</v>
      </c>
      <c r="BY315" s="175">
        <f t="shared" si="160"/>
        <v>0</v>
      </c>
      <c r="BZ315" s="175">
        <f t="shared" si="160"/>
        <v>0</v>
      </c>
      <c r="CA315" s="175">
        <f t="shared" si="160"/>
        <v>0</v>
      </c>
      <c r="CB315" s="175">
        <f t="shared" si="160"/>
        <v>0</v>
      </c>
      <c r="CC315" s="175">
        <f t="shared" si="160"/>
        <v>0</v>
      </c>
      <c r="CD315" s="175">
        <f t="shared" si="160"/>
        <v>0</v>
      </c>
      <c r="CE315" s="175">
        <f t="shared" si="160"/>
        <v>0</v>
      </c>
      <c r="CF315" s="175">
        <f>SUM(CF312:CF314)</f>
        <v>0</v>
      </c>
      <c r="CG315" s="175">
        <f>SUM(CG312:CG314)</f>
        <v>0</v>
      </c>
      <c r="CH315" s="175">
        <f t="shared" si="160"/>
        <v>0</v>
      </c>
      <c r="CI315" s="175">
        <f t="shared" ref="CI315:DN315" si="161">SUM(CI312:CI314)</f>
        <v>0</v>
      </c>
      <c r="CJ315" s="175">
        <f t="shared" si="161"/>
        <v>0</v>
      </c>
      <c r="CK315" s="175">
        <f t="shared" si="161"/>
        <v>0</v>
      </c>
      <c r="CL315" s="175">
        <f t="shared" si="161"/>
        <v>0</v>
      </c>
      <c r="CM315" s="175">
        <f t="shared" si="161"/>
        <v>0</v>
      </c>
      <c r="CN315" s="175">
        <f t="shared" si="161"/>
        <v>0</v>
      </c>
      <c r="CO315" s="175">
        <f t="shared" si="161"/>
        <v>0</v>
      </c>
      <c r="CP315" s="175">
        <f t="shared" si="161"/>
        <v>0</v>
      </c>
      <c r="CQ315" s="175">
        <f t="shared" si="161"/>
        <v>0</v>
      </c>
      <c r="CR315" s="175">
        <f t="shared" si="161"/>
        <v>0</v>
      </c>
      <c r="CS315" s="175">
        <f t="shared" si="161"/>
        <v>0</v>
      </c>
      <c r="CT315" s="175">
        <f t="shared" si="161"/>
        <v>0</v>
      </c>
      <c r="CU315" s="175">
        <f t="shared" si="161"/>
        <v>0</v>
      </c>
      <c r="CV315" s="175">
        <f t="shared" si="161"/>
        <v>0</v>
      </c>
      <c r="CW315" s="175">
        <f t="shared" si="161"/>
        <v>0</v>
      </c>
      <c r="CX315" s="175">
        <f t="shared" si="161"/>
        <v>0</v>
      </c>
      <c r="CY315" s="175">
        <f t="shared" si="161"/>
        <v>0</v>
      </c>
      <c r="CZ315" s="175">
        <f t="shared" si="161"/>
        <v>0</v>
      </c>
      <c r="DA315" s="175">
        <f t="shared" si="161"/>
        <v>0</v>
      </c>
      <c r="DB315" s="175">
        <f t="shared" si="161"/>
        <v>0</v>
      </c>
      <c r="DC315" s="175">
        <f t="shared" si="161"/>
        <v>0</v>
      </c>
      <c r="DD315" s="175">
        <f t="shared" si="161"/>
        <v>0</v>
      </c>
      <c r="DE315" s="175">
        <f t="shared" si="161"/>
        <v>0</v>
      </c>
      <c r="DF315" s="175">
        <f t="shared" si="161"/>
        <v>0</v>
      </c>
      <c r="DG315" s="175">
        <f t="shared" si="161"/>
        <v>0</v>
      </c>
      <c r="DH315" s="175">
        <f t="shared" si="161"/>
        <v>0</v>
      </c>
      <c r="DI315" s="175">
        <f t="shared" si="161"/>
        <v>0</v>
      </c>
      <c r="DJ315" s="175">
        <f t="shared" si="161"/>
        <v>0</v>
      </c>
      <c r="DK315" s="175">
        <f t="shared" si="161"/>
        <v>0</v>
      </c>
      <c r="DL315" s="14">
        <f t="shared" si="161"/>
        <v>0</v>
      </c>
      <c r="DM315" s="14">
        <f t="shared" si="161"/>
        <v>0</v>
      </c>
      <c r="DN315" s="14">
        <f t="shared" si="161"/>
        <v>0</v>
      </c>
      <c r="DO315" s="14">
        <f t="shared" ref="DO315:FE315" si="162">SUM(DO312:DO314)</f>
        <v>0</v>
      </c>
      <c r="DP315" s="14">
        <f t="shared" si="162"/>
        <v>0</v>
      </c>
      <c r="DQ315" s="14">
        <f t="shared" si="162"/>
        <v>0</v>
      </c>
      <c r="DR315" s="14">
        <f t="shared" si="162"/>
        <v>0</v>
      </c>
      <c r="DS315" s="14">
        <f t="shared" si="162"/>
        <v>0</v>
      </c>
      <c r="DT315" s="14">
        <f t="shared" si="162"/>
        <v>0</v>
      </c>
      <c r="DU315" s="14">
        <f t="shared" si="162"/>
        <v>0</v>
      </c>
      <c r="DV315" s="14">
        <f>SUM(DV312:DV314)</f>
        <v>0</v>
      </c>
      <c r="DW315" s="14">
        <f>SUM(DW312:DW314)</f>
        <v>0</v>
      </c>
      <c r="DX315" s="14">
        <f t="shared" si="162"/>
        <v>0</v>
      </c>
      <c r="DY315" s="14">
        <f t="shared" si="162"/>
        <v>0</v>
      </c>
      <c r="DZ315" s="14">
        <f t="shared" si="162"/>
        <v>0</v>
      </c>
      <c r="EA315" s="14">
        <f>SUM(EA312:EA314)</f>
        <v>0</v>
      </c>
      <c r="EB315" s="14">
        <f t="shared" si="162"/>
        <v>0</v>
      </c>
      <c r="EC315" s="14">
        <f t="shared" si="162"/>
        <v>0</v>
      </c>
      <c r="ED315" s="14">
        <f t="shared" si="162"/>
        <v>0</v>
      </c>
      <c r="EE315" s="508"/>
      <c r="EF315" s="14">
        <f t="shared" si="162"/>
        <v>0</v>
      </c>
      <c r="EG315" s="14">
        <f>SUM(EG312:EG314)</f>
        <v>0</v>
      </c>
      <c r="EH315" s="14">
        <f t="shared" si="162"/>
        <v>0</v>
      </c>
      <c r="EI315" s="14">
        <f t="shared" si="162"/>
        <v>0</v>
      </c>
      <c r="EJ315" s="14">
        <f t="shared" si="162"/>
        <v>0</v>
      </c>
      <c r="EK315" s="14">
        <f t="shared" si="162"/>
        <v>0</v>
      </c>
      <c r="EL315" s="14">
        <f t="shared" si="162"/>
        <v>0</v>
      </c>
      <c r="EM315" s="14">
        <f t="shared" si="162"/>
        <v>0</v>
      </c>
      <c r="EN315" s="14">
        <f>SUM(EN312:EN314)</f>
        <v>0</v>
      </c>
      <c r="EO315" s="14">
        <f t="shared" si="162"/>
        <v>0</v>
      </c>
      <c r="EP315" s="14">
        <f t="shared" si="162"/>
        <v>0</v>
      </c>
      <c r="EQ315" s="14">
        <f>SUM(EQ312:EQ314)</f>
        <v>0</v>
      </c>
      <c r="ER315" s="14">
        <f>SUM(ER312:ER314)</f>
        <v>0</v>
      </c>
      <c r="ES315" s="14">
        <f t="shared" si="162"/>
        <v>0</v>
      </c>
      <c r="ET315" s="14">
        <f t="shared" si="162"/>
        <v>0</v>
      </c>
      <c r="EU315" s="14">
        <f t="shared" si="162"/>
        <v>0</v>
      </c>
      <c r="EV315" s="14">
        <f t="shared" si="162"/>
        <v>0</v>
      </c>
      <c r="EW315" s="14">
        <f t="shared" si="162"/>
        <v>0</v>
      </c>
      <c r="EX315" s="14">
        <f>SUM(EX312:EX314)</f>
        <v>0</v>
      </c>
      <c r="EY315" s="14">
        <f t="shared" si="162"/>
        <v>0</v>
      </c>
      <c r="EZ315" s="14">
        <f t="shared" si="162"/>
        <v>0</v>
      </c>
      <c r="FA315" s="14">
        <f t="shared" si="162"/>
        <v>0</v>
      </c>
      <c r="FB315" s="14">
        <f t="shared" si="162"/>
        <v>0</v>
      </c>
      <c r="FC315" s="14">
        <f>SUM(FC312:FC314)</f>
        <v>0</v>
      </c>
      <c r="FD315" s="14">
        <f>SUM(FD312:FD314)</f>
        <v>0</v>
      </c>
      <c r="FE315" s="14">
        <f t="shared" si="162"/>
        <v>0</v>
      </c>
      <c r="FF315" s="14"/>
    </row>
    <row r="316" spans="1:162" hidden="1">
      <c r="A316" s="54"/>
      <c r="B316" s="55" t="s">
        <v>3207</v>
      </c>
      <c r="C316" s="11" t="s">
        <v>3287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885"/>
      <c r="AH316" s="176"/>
      <c r="AI316" s="897"/>
      <c r="AJ316" s="907"/>
      <c r="AK316" s="921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  <c r="BD316" s="176"/>
      <c r="BE316" s="176"/>
      <c r="BF316" s="176"/>
      <c r="BG316" s="176"/>
      <c r="BH316" s="176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6"/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6"/>
      <c r="CU316" s="176"/>
      <c r="CV316" s="176"/>
      <c r="CW316" s="176"/>
      <c r="CX316" s="176"/>
      <c r="CY316" s="176"/>
      <c r="CZ316" s="176"/>
      <c r="DA316" s="176"/>
      <c r="DB316" s="176"/>
      <c r="DC316" s="176"/>
      <c r="DD316" s="176"/>
      <c r="DE316" s="176"/>
      <c r="DF316" s="176"/>
      <c r="DG316" s="176"/>
      <c r="DH316" s="176"/>
      <c r="DI316" s="176"/>
      <c r="DJ316" s="176"/>
      <c r="DK316" s="176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503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3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883"/>
      <c r="AH317" s="174"/>
      <c r="AI317" s="492"/>
      <c r="AJ317" s="905"/>
      <c r="AK317" s="919"/>
      <c r="AL317" s="174"/>
      <c r="AM317" s="174"/>
      <c r="AN317" s="174"/>
      <c r="AO317" s="928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883"/>
      <c r="AH318" s="174"/>
      <c r="AI318" s="492"/>
      <c r="AJ318" s="905"/>
      <c r="AK318" s="919"/>
      <c r="AL318" s="174"/>
      <c r="AM318" s="174"/>
      <c r="AN318" s="174"/>
      <c r="AO318" s="928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 s="56" customFormat="1" hidden="1">
      <c r="A319" s="54"/>
      <c r="B319" s="55"/>
      <c r="C319" s="491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173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883"/>
      <c r="AH319" s="174"/>
      <c r="AI319" s="492"/>
      <c r="AJ319" s="905"/>
      <c r="AK319" s="919"/>
      <c r="AL319" s="174"/>
      <c r="AM319" s="174"/>
      <c r="AN319" s="174"/>
      <c r="AO319" s="928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  <c r="DK319" s="174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454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</row>
    <row r="320" spans="1:162" hidden="1">
      <c r="A320" s="487">
        <f>MATCH(C320,$C$5:$C$361,0)</f>
        <v>316</v>
      </c>
      <c r="C320" s="14" t="s">
        <v>3208</v>
      </c>
      <c r="D320" s="14">
        <f t="shared" ref="D320:Q320" si="163">SUM(D317:D319)</f>
        <v>0</v>
      </c>
      <c r="E320" s="14">
        <f t="shared" si="163"/>
        <v>0</v>
      </c>
      <c r="F320" s="14">
        <f t="shared" si="163"/>
        <v>0</v>
      </c>
      <c r="G320" s="14">
        <f t="shared" si="163"/>
        <v>0</v>
      </c>
      <c r="H320" s="14">
        <f t="shared" si="163"/>
        <v>0</v>
      </c>
      <c r="I320" s="14">
        <f t="shared" si="163"/>
        <v>0</v>
      </c>
      <c r="J320" s="14">
        <f t="shared" si="163"/>
        <v>0</v>
      </c>
      <c r="K320" s="14">
        <f t="shared" si="163"/>
        <v>0</v>
      </c>
      <c r="L320" s="14">
        <f t="shared" si="163"/>
        <v>0</v>
      </c>
      <c r="M320" s="14">
        <f t="shared" si="163"/>
        <v>0</v>
      </c>
      <c r="N320" s="14">
        <f t="shared" si="163"/>
        <v>0</v>
      </c>
      <c r="O320" s="14">
        <f t="shared" si="163"/>
        <v>0</v>
      </c>
      <c r="P320" s="14">
        <f t="shared" si="163"/>
        <v>0</v>
      </c>
      <c r="Q320" s="14">
        <f t="shared" si="163"/>
        <v>0</v>
      </c>
      <c r="R320" s="14"/>
      <c r="S320" s="175">
        <f t="shared" ref="S320:AY320" si="164">SUM(S317:S319)</f>
        <v>0</v>
      </c>
      <c r="T320" s="175">
        <f t="shared" si="164"/>
        <v>0</v>
      </c>
      <c r="U320" s="175">
        <f t="shared" si="164"/>
        <v>0</v>
      </c>
      <c r="V320" s="175">
        <f t="shared" si="164"/>
        <v>0</v>
      </c>
      <c r="W320" s="175">
        <f t="shared" si="164"/>
        <v>0</v>
      </c>
      <c r="X320" s="175">
        <f t="shared" si="164"/>
        <v>0</v>
      </c>
      <c r="Y320" s="175">
        <f t="shared" si="164"/>
        <v>0</v>
      </c>
      <c r="Z320" s="175">
        <f t="shared" si="164"/>
        <v>0</v>
      </c>
      <c r="AA320" s="175">
        <f t="shared" si="164"/>
        <v>0</v>
      </c>
      <c r="AB320" s="175">
        <f t="shared" si="164"/>
        <v>0</v>
      </c>
      <c r="AC320" s="175">
        <f t="shared" si="164"/>
        <v>0</v>
      </c>
      <c r="AD320" s="175">
        <f t="shared" si="164"/>
        <v>0</v>
      </c>
      <c r="AE320" s="175">
        <f t="shared" si="164"/>
        <v>0</v>
      </c>
      <c r="AF320" s="175">
        <f t="shared" si="164"/>
        <v>0</v>
      </c>
      <c r="AG320" s="884">
        <f>SUM(AG317:AG319)</f>
        <v>0</v>
      </c>
      <c r="AH320" s="175">
        <f t="shared" si="164"/>
        <v>0</v>
      </c>
      <c r="AI320" s="178">
        <f t="shared" si="164"/>
        <v>0</v>
      </c>
      <c r="AJ320" s="906">
        <f t="shared" si="164"/>
        <v>0</v>
      </c>
      <c r="AK320" s="920">
        <f t="shared" si="164"/>
        <v>0</v>
      </c>
      <c r="AL320" s="175">
        <f t="shared" si="164"/>
        <v>0</v>
      </c>
      <c r="AM320" s="175">
        <f t="shared" si="164"/>
        <v>0</v>
      </c>
      <c r="AN320" s="175">
        <f t="shared" si="164"/>
        <v>0</v>
      </c>
      <c r="AO320" s="929">
        <f t="shared" si="164"/>
        <v>0</v>
      </c>
      <c r="AP320" s="175">
        <f t="shared" si="164"/>
        <v>0</v>
      </c>
      <c r="AQ320" s="175">
        <f t="shared" si="164"/>
        <v>0</v>
      </c>
      <c r="AR320" s="175">
        <f t="shared" si="164"/>
        <v>0</v>
      </c>
      <c r="AS320" s="175">
        <f t="shared" si="164"/>
        <v>0</v>
      </c>
      <c r="AT320" s="175">
        <f t="shared" si="164"/>
        <v>0</v>
      </c>
      <c r="AU320" s="175">
        <f t="shared" si="164"/>
        <v>0</v>
      </c>
      <c r="AV320" s="175">
        <f t="shared" si="164"/>
        <v>0</v>
      </c>
      <c r="AW320" s="175">
        <f t="shared" si="164"/>
        <v>0</v>
      </c>
      <c r="AX320" s="175">
        <f t="shared" si="164"/>
        <v>0</v>
      </c>
      <c r="AY320" s="175">
        <f t="shared" si="164"/>
        <v>0</v>
      </c>
      <c r="AZ320" s="175">
        <f t="shared" ref="AZ320:CH320" si="165">SUM(AZ317:AZ319)</f>
        <v>0</v>
      </c>
      <c r="BA320" s="175">
        <f t="shared" si="165"/>
        <v>0</v>
      </c>
      <c r="BB320" s="175">
        <f t="shared" si="165"/>
        <v>0</v>
      </c>
      <c r="BC320" s="175">
        <f t="shared" si="165"/>
        <v>0</v>
      </c>
      <c r="BD320" s="175">
        <f t="shared" si="165"/>
        <v>0</v>
      </c>
      <c r="BE320" s="175">
        <f t="shared" si="165"/>
        <v>0</v>
      </c>
      <c r="BF320" s="175">
        <f t="shared" si="165"/>
        <v>0</v>
      </c>
      <c r="BG320" s="175">
        <f t="shared" si="165"/>
        <v>0</v>
      </c>
      <c r="BH320" s="175">
        <f t="shared" si="165"/>
        <v>0</v>
      </c>
      <c r="BI320" s="175">
        <f t="shared" si="165"/>
        <v>0</v>
      </c>
      <c r="BJ320" s="175">
        <f>SUM(BJ317:BJ319)</f>
        <v>0</v>
      </c>
      <c r="BK320" s="175">
        <f t="shared" si="165"/>
        <v>0</v>
      </c>
      <c r="BL320" s="175">
        <f t="shared" si="165"/>
        <v>0</v>
      </c>
      <c r="BM320" s="175">
        <f t="shared" si="165"/>
        <v>0</v>
      </c>
      <c r="BN320" s="175">
        <f t="shared" si="165"/>
        <v>0</v>
      </c>
      <c r="BO320" s="175">
        <f t="shared" si="165"/>
        <v>0</v>
      </c>
      <c r="BP320" s="175">
        <f t="shared" si="165"/>
        <v>0</v>
      </c>
      <c r="BQ320" s="175">
        <f t="shared" si="165"/>
        <v>0</v>
      </c>
      <c r="BR320" s="175">
        <f t="shared" si="165"/>
        <v>0</v>
      </c>
      <c r="BS320" s="175">
        <f t="shared" si="165"/>
        <v>0</v>
      </c>
      <c r="BT320" s="175">
        <f t="shared" si="165"/>
        <v>0</v>
      </c>
      <c r="BU320" s="175">
        <f t="shared" si="165"/>
        <v>0</v>
      </c>
      <c r="BV320" s="175">
        <f t="shared" si="165"/>
        <v>0</v>
      </c>
      <c r="BW320" s="175">
        <f t="shared" si="165"/>
        <v>0</v>
      </c>
      <c r="BX320" s="175">
        <f t="shared" si="165"/>
        <v>0</v>
      </c>
      <c r="BY320" s="175">
        <f t="shared" si="165"/>
        <v>0</v>
      </c>
      <c r="BZ320" s="175">
        <f t="shared" si="165"/>
        <v>0</v>
      </c>
      <c r="CA320" s="175">
        <f t="shared" si="165"/>
        <v>0</v>
      </c>
      <c r="CB320" s="175">
        <f t="shared" si="165"/>
        <v>0</v>
      </c>
      <c r="CC320" s="175">
        <f t="shared" si="165"/>
        <v>0</v>
      </c>
      <c r="CD320" s="175">
        <f t="shared" si="165"/>
        <v>0</v>
      </c>
      <c r="CE320" s="175">
        <f t="shared" si="165"/>
        <v>0</v>
      </c>
      <c r="CF320" s="175">
        <f>SUM(CF317:CF319)</f>
        <v>0</v>
      </c>
      <c r="CG320" s="175">
        <f>SUM(CG317:CG319)</f>
        <v>0</v>
      </c>
      <c r="CH320" s="175">
        <f t="shared" si="165"/>
        <v>0</v>
      </c>
      <c r="CI320" s="175">
        <f t="shared" ref="CI320:DN320" si="166">SUM(CI317:CI319)</f>
        <v>0</v>
      </c>
      <c r="CJ320" s="175">
        <f t="shared" si="166"/>
        <v>0</v>
      </c>
      <c r="CK320" s="175">
        <f t="shared" si="166"/>
        <v>0</v>
      </c>
      <c r="CL320" s="175">
        <f t="shared" si="166"/>
        <v>0</v>
      </c>
      <c r="CM320" s="175">
        <f t="shared" si="166"/>
        <v>0</v>
      </c>
      <c r="CN320" s="175">
        <f t="shared" si="166"/>
        <v>0</v>
      </c>
      <c r="CO320" s="175">
        <f t="shared" si="166"/>
        <v>0</v>
      </c>
      <c r="CP320" s="175">
        <f t="shared" si="166"/>
        <v>0</v>
      </c>
      <c r="CQ320" s="175">
        <f t="shared" si="166"/>
        <v>0</v>
      </c>
      <c r="CR320" s="175">
        <f t="shared" si="166"/>
        <v>0</v>
      </c>
      <c r="CS320" s="175">
        <f t="shared" si="166"/>
        <v>0</v>
      </c>
      <c r="CT320" s="175">
        <f t="shared" si="166"/>
        <v>0</v>
      </c>
      <c r="CU320" s="175">
        <f t="shared" si="166"/>
        <v>0</v>
      </c>
      <c r="CV320" s="175">
        <f t="shared" si="166"/>
        <v>0</v>
      </c>
      <c r="CW320" s="175">
        <f t="shared" si="166"/>
        <v>0</v>
      </c>
      <c r="CX320" s="175">
        <f t="shared" si="166"/>
        <v>0</v>
      </c>
      <c r="CY320" s="175">
        <f t="shared" si="166"/>
        <v>0</v>
      </c>
      <c r="CZ320" s="175">
        <f t="shared" si="166"/>
        <v>0</v>
      </c>
      <c r="DA320" s="175">
        <f t="shared" si="166"/>
        <v>0</v>
      </c>
      <c r="DB320" s="175">
        <f t="shared" si="166"/>
        <v>0</v>
      </c>
      <c r="DC320" s="175">
        <f t="shared" si="166"/>
        <v>0</v>
      </c>
      <c r="DD320" s="175">
        <f t="shared" si="166"/>
        <v>0</v>
      </c>
      <c r="DE320" s="175">
        <f t="shared" si="166"/>
        <v>0</v>
      </c>
      <c r="DF320" s="175">
        <f t="shared" si="166"/>
        <v>0</v>
      </c>
      <c r="DG320" s="175">
        <f t="shared" si="166"/>
        <v>0</v>
      </c>
      <c r="DH320" s="175">
        <f t="shared" si="166"/>
        <v>0</v>
      </c>
      <c r="DI320" s="175">
        <f t="shared" si="166"/>
        <v>0</v>
      </c>
      <c r="DJ320" s="175">
        <f t="shared" si="166"/>
        <v>0</v>
      </c>
      <c r="DK320" s="175">
        <f t="shared" si="166"/>
        <v>0</v>
      </c>
      <c r="DL320" s="14">
        <f t="shared" si="166"/>
        <v>0</v>
      </c>
      <c r="DM320" s="14">
        <f t="shared" si="166"/>
        <v>0</v>
      </c>
      <c r="DN320" s="14">
        <f t="shared" si="166"/>
        <v>0</v>
      </c>
      <c r="DO320" s="14">
        <f t="shared" ref="DO320:FE320" si="167">SUM(DO317:DO319)</f>
        <v>0</v>
      </c>
      <c r="DP320" s="14">
        <f t="shared" si="167"/>
        <v>0</v>
      </c>
      <c r="DQ320" s="14">
        <f t="shared" si="167"/>
        <v>0</v>
      </c>
      <c r="DR320" s="14">
        <f t="shared" si="167"/>
        <v>0</v>
      </c>
      <c r="DS320" s="14">
        <f t="shared" si="167"/>
        <v>0</v>
      </c>
      <c r="DT320" s="14">
        <f t="shared" si="167"/>
        <v>0</v>
      </c>
      <c r="DU320" s="14">
        <f t="shared" si="167"/>
        <v>0</v>
      </c>
      <c r="DV320" s="14">
        <f>SUM(DV317:DV319)</f>
        <v>0</v>
      </c>
      <c r="DW320" s="14">
        <f>SUM(DW317:DW319)</f>
        <v>0</v>
      </c>
      <c r="DX320" s="14">
        <f t="shared" si="167"/>
        <v>0</v>
      </c>
      <c r="DY320" s="14">
        <f t="shared" si="167"/>
        <v>0</v>
      </c>
      <c r="DZ320" s="14">
        <f t="shared" si="167"/>
        <v>0</v>
      </c>
      <c r="EA320" s="14">
        <f>SUM(EA317:EA319)</f>
        <v>0</v>
      </c>
      <c r="EB320" s="14">
        <f t="shared" si="167"/>
        <v>0</v>
      </c>
      <c r="EC320" s="14">
        <f t="shared" si="167"/>
        <v>0</v>
      </c>
      <c r="ED320" s="14">
        <f t="shared" si="167"/>
        <v>0</v>
      </c>
      <c r="EE320" s="508"/>
      <c r="EF320" s="14">
        <f t="shared" si="167"/>
        <v>0</v>
      </c>
      <c r="EG320" s="14">
        <f>SUM(EG317:EG319)</f>
        <v>0</v>
      </c>
      <c r="EH320" s="14">
        <f t="shared" si="167"/>
        <v>0</v>
      </c>
      <c r="EI320" s="14">
        <f t="shared" si="167"/>
        <v>0</v>
      </c>
      <c r="EJ320" s="14">
        <f t="shared" si="167"/>
        <v>0</v>
      </c>
      <c r="EK320" s="14">
        <f t="shared" si="167"/>
        <v>0</v>
      </c>
      <c r="EL320" s="14">
        <f t="shared" si="167"/>
        <v>0</v>
      </c>
      <c r="EM320" s="14">
        <f t="shared" si="167"/>
        <v>0</v>
      </c>
      <c r="EN320" s="14">
        <f>SUM(EN317:EN319)</f>
        <v>0</v>
      </c>
      <c r="EO320" s="14">
        <f t="shared" si="167"/>
        <v>0</v>
      </c>
      <c r="EP320" s="14">
        <f t="shared" si="167"/>
        <v>0</v>
      </c>
      <c r="EQ320" s="14">
        <f>SUM(EQ317:EQ319)</f>
        <v>0</v>
      </c>
      <c r="ER320" s="14">
        <f>SUM(ER317:ER319)</f>
        <v>0</v>
      </c>
      <c r="ES320" s="14">
        <f t="shared" si="167"/>
        <v>0</v>
      </c>
      <c r="ET320" s="14">
        <f t="shared" si="167"/>
        <v>0</v>
      </c>
      <c r="EU320" s="14">
        <f t="shared" si="167"/>
        <v>0</v>
      </c>
      <c r="EV320" s="14">
        <f t="shared" si="167"/>
        <v>0</v>
      </c>
      <c r="EW320" s="14">
        <f t="shared" si="167"/>
        <v>0</v>
      </c>
      <c r="EX320" s="14">
        <f>SUM(EX317:EX319)</f>
        <v>0</v>
      </c>
      <c r="EY320" s="14">
        <f t="shared" si="167"/>
        <v>0</v>
      </c>
      <c r="EZ320" s="14">
        <f t="shared" si="167"/>
        <v>0</v>
      </c>
      <c r="FA320" s="14">
        <f t="shared" si="167"/>
        <v>0</v>
      </c>
      <c r="FB320" s="14">
        <f t="shared" si="167"/>
        <v>0</v>
      </c>
      <c r="FC320" s="14">
        <f>SUM(FC317:FC319)</f>
        <v>0</v>
      </c>
      <c r="FD320" s="14">
        <f>SUM(FD317:FD319)</f>
        <v>0</v>
      </c>
      <c r="FE320" s="14">
        <f t="shared" si="167"/>
        <v>0</v>
      </c>
      <c r="FF320" s="14"/>
    </row>
    <row r="321" spans="1:162" hidden="1">
      <c r="A321" s="54"/>
      <c r="B321" s="55" t="s">
        <v>3209</v>
      </c>
      <c r="C321" s="11" t="s">
        <v>3231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885"/>
      <c r="AH321" s="176"/>
      <c r="AI321" s="897"/>
      <c r="AJ321" s="907"/>
      <c r="AK321" s="921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  <c r="BD321" s="176"/>
      <c r="BE321" s="176"/>
      <c r="BF321" s="176"/>
      <c r="BG321" s="176"/>
      <c r="BH321" s="176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6"/>
      <c r="BX321" s="176"/>
      <c r="BY321" s="176"/>
      <c r="BZ321" s="176"/>
      <c r="CA321" s="176"/>
      <c r="CB321" s="176"/>
      <c r="CC321" s="176"/>
      <c r="CD321" s="176"/>
      <c r="CE321" s="176"/>
      <c r="CF321" s="176"/>
      <c r="CG321" s="176"/>
      <c r="CH321" s="176"/>
      <c r="CI321" s="176"/>
      <c r="CJ321" s="176"/>
      <c r="CK321" s="176"/>
      <c r="CL321" s="176"/>
      <c r="CM321" s="176"/>
      <c r="CN321" s="176"/>
      <c r="CO321" s="176"/>
      <c r="CP321" s="176"/>
      <c r="CQ321" s="176"/>
      <c r="CR321" s="176"/>
      <c r="CS321" s="176"/>
      <c r="CT321" s="176"/>
      <c r="CU321" s="176"/>
      <c r="CV321" s="176"/>
      <c r="CW321" s="176"/>
      <c r="CX321" s="176"/>
      <c r="CY321" s="176"/>
      <c r="CZ321" s="176"/>
      <c r="DA321" s="176"/>
      <c r="DB321" s="176"/>
      <c r="DC321" s="176"/>
      <c r="DD321" s="176"/>
      <c r="DE321" s="176"/>
      <c r="DF321" s="176"/>
      <c r="DG321" s="176"/>
      <c r="DH321" s="176"/>
      <c r="DI321" s="176"/>
      <c r="DJ321" s="176"/>
      <c r="DK321" s="176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503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3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883"/>
      <c r="AH322" s="174"/>
      <c r="AI322" s="492"/>
      <c r="AJ322" s="905"/>
      <c r="AK322" s="919"/>
      <c r="AL322" s="174"/>
      <c r="AM322" s="174"/>
      <c r="AN322" s="174"/>
      <c r="AO322" s="928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883"/>
      <c r="AH323" s="174"/>
      <c r="AI323" s="492"/>
      <c r="AJ323" s="905"/>
      <c r="AK323" s="919"/>
      <c r="AL323" s="174"/>
      <c r="AM323" s="174"/>
      <c r="AN323" s="174"/>
      <c r="AO323" s="928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 s="56" customFormat="1" hidden="1">
      <c r="A324" s="54"/>
      <c r="B324" s="55"/>
      <c r="C324" s="491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173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883"/>
      <c r="AH324" s="174"/>
      <c r="AI324" s="492"/>
      <c r="AJ324" s="905"/>
      <c r="AK324" s="919"/>
      <c r="AL324" s="174"/>
      <c r="AM324" s="174"/>
      <c r="AN324" s="174"/>
      <c r="AO324" s="928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  <c r="DX324" s="62"/>
      <c r="DY324" s="62"/>
      <c r="DZ324" s="62"/>
      <c r="EA324" s="62"/>
      <c r="EB324" s="62"/>
      <c r="EC324" s="62"/>
      <c r="ED324" s="62"/>
      <c r="EE324" s="454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</row>
    <row r="325" spans="1:162" hidden="1">
      <c r="A325" s="487">
        <f>MATCH(C325,$C$5:$C$361,0)</f>
        <v>321</v>
      </c>
      <c r="C325" s="14" t="s">
        <v>3210</v>
      </c>
      <c r="D325" s="14">
        <f t="shared" ref="D325:Q325" si="168">SUM(D322:D324)</f>
        <v>0</v>
      </c>
      <c r="E325" s="14">
        <f t="shared" si="168"/>
        <v>0</v>
      </c>
      <c r="F325" s="14">
        <f t="shared" si="168"/>
        <v>0</v>
      </c>
      <c r="G325" s="14">
        <f t="shared" si="168"/>
        <v>0</v>
      </c>
      <c r="H325" s="14">
        <f t="shared" si="168"/>
        <v>0</v>
      </c>
      <c r="I325" s="14">
        <f t="shared" si="168"/>
        <v>0</v>
      </c>
      <c r="J325" s="14">
        <f t="shared" si="168"/>
        <v>0</v>
      </c>
      <c r="K325" s="14">
        <f t="shared" si="168"/>
        <v>0</v>
      </c>
      <c r="L325" s="14">
        <f t="shared" si="168"/>
        <v>0</v>
      </c>
      <c r="M325" s="14">
        <f t="shared" si="168"/>
        <v>0</v>
      </c>
      <c r="N325" s="14">
        <f t="shared" si="168"/>
        <v>0</v>
      </c>
      <c r="O325" s="14">
        <f t="shared" si="168"/>
        <v>0</v>
      </c>
      <c r="P325" s="14">
        <f t="shared" si="168"/>
        <v>0</v>
      </c>
      <c r="Q325" s="14">
        <f t="shared" si="168"/>
        <v>0</v>
      </c>
      <c r="R325" s="14"/>
      <c r="S325" s="175">
        <f t="shared" ref="S325:AY325" si="169">SUM(S322:S324)</f>
        <v>0</v>
      </c>
      <c r="T325" s="175">
        <f t="shared" si="169"/>
        <v>0</v>
      </c>
      <c r="U325" s="175">
        <f t="shared" si="169"/>
        <v>0</v>
      </c>
      <c r="V325" s="175">
        <f t="shared" si="169"/>
        <v>0</v>
      </c>
      <c r="W325" s="175">
        <f t="shared" si="169"/>
        <v>0</v>
      </c>
      <c r="X325" s="175">
        <f t="shared" si="169"/>
        <v>0</v>
      </c>
      <c r="Y325" s="175">
        <f t="shared" si="169"/>
        <v>0</v>
      </c>
      <c r="Z325" s="175">
        <f t="shared" si="169"/>
        <v>0</v>
      </c>
      <c r="AA325" s="175">
        <f t="shared" si="169"/>
        <v>0</v>
      </c>
      <c r="AB325" s="175">
        <f t="shared" si="169"/>
        <v>0</v>
      </c>
      <c r="AC325" s="175">
        <f t="shared" si="169"/>
        <v>0</v>
      </c>
      <c r="AD325" s="175">
        <f t="shared" si="169"/>
        <v>0</v>
      </c>
      <c r="AE325" s="175">
        <f t="shared" si="169"/>
        <v>0</v>
      </c>
      <c r="AF325" s="175">
        <f t="shared" si="169"/>
        <v>0</v>
      </c>
      <c r="AG325" s="884">
        <f>SUM(AG322:AG324)</f>
        <v>0</v>
      </c>
      <c r="AH325" s="175">
        <f t="shared" si="169"/>
        <v>0</v>
      </c>
      <c r="AI325" s="178">
        <f t="shared" si="169"/>
        <v>0</v>
      </c>
      <c r="AJ325" s="906">
        <f t="shared" si="169"/>
        <v>0</v>
      </c>
      <c r="AK325" s="920">
        <f t="shared" si="169"/>
        <v>0</v>
      </c>
      <c r="AL325" s="175">
        <f t="shared" si="169"/>
        <v>0</v>
      </c>
      <c r="AM325" s="175">
        <f t="shared" si="169"/>
        <v>0</v>
      </c>
      <c r="AN325" s="175">
        <f t="shared" si="169"/>
        <v>0</v>
      </c>
      <c r="AO325" s="929">
        <f t="shared" si="169"/>
        <v>0</v>
      </c>
      <c r="AP325" s="175">
        <f t="shared" si="169"/>
        <v>0</v>
      </c>
      <c r="AQ325" s="175">
        <f t="shared" si="169"/>
        <v>0</v>
      </c>
      <c r="AR325" s="175">
        <f t="shared" si="169"/>
        <v>0</v>
      </c>
      <c r="AS325" s="175">
        <f t="shared" si="169"/>
        <v>0</v>
      </c>
      <c r="AT325" s="175">
        <f t="shared" si="169"/>
        <v>0</v>
      </c>
      <c r="AU325" s="175">
        <f t="shared" si="169"/>
        <v>0</v>
      </c>
      <c r="AV325" s="175">
        <f t="shared" si="169"/>
        <v>0</v>
      </c>
      <c r="AW325" s="175">
        <f t="shared" si="169"/>
        <v>0</v>
      </c>
      <c r="AX325" s="175">
        <f t="shared" si="169"/>
        <v>0</v>
      </c>
      <c r="AY325" s="175">
        <f t="shared" si="169"/>
        <v>0</v>
      </c>
      <c r="AZ325" s="175">
        <f t="shared" ref="AZ325:CH325" si="170">SUM(AZ322:AZ324)</f>
        <v>0</v>
      </c>
      <c r="BA325" s="175">
        <f t="shared" si="170"/>
        <v>0</v>
      </c>
      <c r="BB325" s="175">
        <f t="shared" si="170"/>
        <v>0</v>
      </c>
      <c r="BC325" s="175">
        <f t="shared" si="170"/>
        <v>0</v>
      </c>
      <c r="BD325" s="175">
        <f t="shared" si="170"/>
        <v>0</v>
      </c>
      <c r="BE325" s="175">
        <f t="shared" si="170"/>
        <v>0</v>
      </c>
      <c r="BF325" s="175">
        <f t="shared" si="170"/>
        <v>0</v>
      </c>
      <c r="BG325" s="175">
        <f t="shared" si="170"/>
        <v>0</v>
      </c>
      <c r="BH325" s="175">
        <f t="shared" si="170"/>
        <v>0</v>
      </c>
      <c r="BI325" s="175">
        <f t="shared" si="170"/>
        <v>0</v>
      </c>
      <c r="BJ325" s="175">
        <f>SUM(BJ322:BJ324)</f>
        <v>0</v>
      </c>
      <c r="BK325" s="175">
        <f t="shared" si="170"/>
        <v>0</v>
      </c>
      <c r="BL325" s="175">
        <f t="shared" si="170"/>
        <v>0</v>
      </c>
      <c r="BM325" s="175">
        <f t="shared" si="170"/>
        <v>0</v>
      </c>
      <c r="BN325" s="175">
        <f t="shared" si="170"/>
        <v>0</v>
      </c>
      <c r="BO325" s="175">
        <f t="shared" si="170"/>
        <v>0</v>
      </c>
      <c r="BP325" s="175">
        <f t="shared" si="170"/>
        <v>0</v>
      </c>
      <c r="BQ325" s="175">
        <f t="shared" si="170"/>
        <v>0</v>
      </c>
      <c r="BR325" s="175">
        <f t="shared" si="170"/>
        <v>0</v>
      </c>
      <c r="BS325" s="175">
        <f t="shared" si="170"/>
        <v>0</v>
      </c>
      <c r="BT325" s="175">
        <f t="shared" si="170"/>
        <v>0</v>
      </c>
      <c r="BU325" s="175">
        <f t="shared" si="170"/>
        <v>0</v>
      </c>
      <c r="BV325" s="175">
        <f t="shared" si="170"/>
        <v>0</v>
      </c>
      <c r="BW325" s="175">
        <f t="shared" si="170"/>
        <v>0</v>
      </c>
      <c r="BX325" s="175">
        <f t="shared" si="170"/>
        <v>0</v>
      </c>
      <c r="BY325" s="175">
        <f t="shared" si="170"/>
        <v>0</v>
      </c>
      <c r="BZ325" s="175">
        <f t="shared" si="170"/>
        <v>0</v>
      </c>
      <c r="CA325" s="175">
        <f t="shared" si="170"/>
        <v>0</v>
      </c>
      <c r="CB325" s="175">
        <f t="shared" si="170"/>
        <v>0</v>
      </c>
      <c r="CC325" s="175">
        <f t="shared" si="170"/>
        <v>0</v>
      </c>
      <c r="CD325" s="175">
        <f t="shared" si="170"/>
        <v>0</v>
      </c>
      <c r="CE325" s="175">
        <f t="shared" si="170"/>
        <v>0</v>
      </c>
      <c r="CF325" s="175">
        <f>SUM(CF322:CF324)</f>
        <v>0</v>
      </c>
      <c r="CG325" s="175">
        <f>SUM(CG322:CG324)</f>
        <v>0</v>
      </c>
      <c r="CH325" s="175">
        <f t="shared" si="170"/>
        <v>0</v>
      </c>
      <c r="CI325" s="175">
        <f t="shared" ref="CI325:DN325" si="171">SUM(CI322:CI324)</f>
        <v>0</v>
      </c>
      <c r="CJ325" s="175">
        <f t="shared" si="171"/>
        <v>0</v>
      </c>
      <c r="CK325" s="175">
        <f t="shared" si="171"/>
        <v>0</v>
      </c>
      <c r="CL325" s="175">
        <f t="shared" si="171"/>
        <v>0</v>
      </c>
      <c r="CM325" s="175">
        <f t="shared" si="171"/>
        <v>0</v>
      </c>
      <c r="CN325" s="175">
        <f t="shared" si="171"/>
        <v>0</v>
      </c>
      <c r="CO325" s="175">
        <f t="shared" si="171"/>
        <v>0</v>
      </c>
      <c r="CP325" s="175">
        <f t="shared" si="171"/>
        <v>0</v>
      </c>
      <c r="CQ325" s="175">
        <f t="shared" si="171"/>
        <v>0</v>
      </c>
      <c r="CR325" s="175">
        <f t="shared" si="171"/>
        <v>0</v>
      </c>
      <c r="CS325" s="175">
        <f t="shared" si="171"/>
        <v>0</v>
      </c>
      <c r="CT325" s="175">
        <f t="shared" si="171"/>
        <v>0</v>
      </c>
      <c r="CU325" s="175">
        <f t="shared" si="171"/>
        <v>0</v>
      </c>
      <c r="CV325" s="175">
        <f t="shared" si="171"/>
        <v>0</v>
      </c>
      <c r="CW325" s="175">
        <f t="shared" si="171"/>
        <v>0</v>
      </c>
      <c r="CX325" s="175">
        <f t="shared" si="171"/>
        <v>0</v>
      </c>
      <c r="CY325" s="175">
        <f t="shared" si="171"/>
        <v>0</v>
      </c>
      <c r="CZ325" s="175">
        <f t="shared" si="171"/>
        <v>0</v>
      </c>
      <c r="DA325" s="175">
        <f t="shared" si="171"/>
        <v>0</v>
      </c>
      <c r="DB325" s="175">
        <f t="shared" si="171"/>
        <v>0</v>
      </c>
      <c r="DC325" s="175">
        <f t="shared" si="171"/>
        <v>0</v>
      </c>
      <c r="DD325" s="175">
        <f t="shared" si="171"/>
        <v>0</v>
      </c>
      <c r="DE325" s="175">
        <f t="shared" si="171"/>
        <v>0</v>
      </c>
      <c r="DF325" s="175">
        <f t="shared" si="171"/>
        <v>0</v>
      </c>
      <c r="DG325" s="175">
        <f t="shared" si="171"/>
        <v>0</v>
      </c>
      <c r="DH325" s="175">
        <f t="shared" si="171"/>
        <v>0</v>
      </c>
      <c r="DI325" s="175">
        <f t="shared" si="171"/>
        <v>0</v>
      </c>
      <c r="DJ325" s="175">
        <f t="shared" si="171"/>
        <v>0</v>
      </c>
      <c r="DK325" s="175">
        <f t="shared" si="171"/>
        <v>0</v>
      </c>
      <c r="DL325" s="14">
        <f t="shared" si="171"/>
        <v>0</v>
      </c>
      <c r="DM325" s="14">
        <f t="shared" si="171"/>
        <v>0</v>
      </c>
      <c r="DN325" s="14">
        <f t="shared" si="171"/>
        <v>0</v>
      </c>
      <c r="DO325" s="14">
        <f t="shared" ref="DO325:FE325" si="172">SUM(DO322:DO324)</f>
        <v>0</v>
      </c>
      <c r="DP325" s="14">
        <f t="shared" si="172"/>
        <v>0</v>
      </c>
      <c r="DQ325" s="14">
        <f t="shared" si="172"/>
        <v>0</v>
      </c>
      <c r="DR325" s="14">
        <f t="shared" si="172"/>
        <v>0</v>
      </c>
      <c r="DS325" s="14">
        <f t="shared" si="172"/>
        <v>0</v>
      </c>
      <c r="DT325" s="14">
        <f t="shared" si="172"/>
        <v>0</v>
      </c>
      <c r="DU325" s="14">
        <f t="shared" si="172"/>
        <v>0</v>
      </c>
      <c r="DV325" s="14">
        <f>SUM(DV322:DV324)</f>
        <v>0</v>
      </c>
      <c r="DW325" s="14">
        <f>SUM(DW322:DW324)</f>
        <v>0</v>
      </c>
      <c r="DX325" s="14">
        <f t="shared" si="172"/>
        <v>0</v>
      </c>
      <c r="DY325" s="14">
        <f t="shared" si="172"/>
        <v>0</v>
      </c>
      <c r="DZ325" s="14">
        <f t="shared" si="172"/>
        <v>0</v>
      </c>
      <c r="EA325" s="14">
        <f>SUM(EA322:EA324)</f>
        <v>0</v>
      </c>
      <c r="EB325" s="14">
        <f t="shared" si="172"/>
        <v>0</v>
      </c>
      <c r="EC325" s="14">
        <f t="shared" si="172"/>
        <v>0</v>
      </c>
      <c r="ED325" s="14">
        <f t="shared" si="172"/>
        <v>0</v>
      </c>
      <c r="EE325" s="508"/>
      <c r="EF325" s="14">
        <f t="shared" si="172"/>
        <v>0</v>
      </c>
      <c r="EG325" s="14">
        <f>SUM(EG322:EG324)</f>
        <v>0</v>
      </c>
      <c r="EH325" s="14">
        <f t="shared" si="172"/>
        <v>0</v>
      </c>
      <c r="EI325" s="14">
        <f t="shared" si="172"/>
        <v>0</v>
      </c>
      <c r="EJ325" s="14">
        <f t="shared" si="172"/>
        <v>0</v>
      </c>
      <c r="EK325" s="14">
        <f t="shared" si="172"/>
        <v>0</v>
      </c>
      <c r="EL325" s="14">
        <f t="shared" si="172"/>
        <v>0</v>
      </c>
      <c r="EM325" s="14">
        <f t="shared" si="172"/>
        <v>0</v>
      </c>
      <c r="EN325" s="14">
        <f>SUM(EN322:EN324)</f>
        <v>0</v>
      </c>
      <c r="EO325" s="14">
        <f t="shared" si="172"/>
        <v>0</v>
      </c>
      <c r="EP325" s="14">
        <f t="shared" si="172"/>
        <v>0</v>
      </c>
      <c r="EQ325" s="14">
        <f>SUM(EQ322:EQ324)</f>
        <v>0</v>
      </c>
      <c r="ER325" s="14">
        <f>SUM(ER322:ER324)</f>
        <v>0</v>
      </c>
      <c r="ES325" s="14">
        <f t="shared" si="172"/>
        <v>0</v>
      </c>
      <c r="ET325" s="14">
        <f t="shared" si="172"/>
        <v>0</v>
      </c>
      <c r="EU325" s="14">
        <f t="shared" si="172"/>
        <v>0</v>
      </c>
      <c r="EV325" s="14">
        <f t="shared" si="172"/>
        <v>0</v>
      </c>
      <c r="EW325" s="14">
        <f t="shared" si="172"/>
        <v>0</v>
      </c>
      <c r="EX325" s="14">
        <f>SUM(EX322:EX324)</f>
        <v>0</v>
      </c>
      <c r="EY325" s="14">
        <f t="shared" si="172"/>
        <v>0</v>
      </c>
      <c r="EZ325" s="14">
        <f t="shared" si="172"/>
        <v>0</v>
      </c>
      <c r="FA325" s="14">
        <f t="shared" si="172"/>
        <v>0</v>
      </c>
      <c r="FB325" s="14">
        <f t="shared" si="172"/>
        <v>0</v>
      </c>
      <c r="FC325" s="14">
        <f>SUM(FC322:FC324)</f>
        <v>0</v>
      </c>
      <c r="FD325" s="14">
        <f>SUM(FD322:FD324)</f>
        <v>0</v>
      </c>
      <c r="FE325" s="14">
        <f t="shared" si="172"/>
        <v>0</v>
      </c>
      <c r="FF325" s="14"/>
    </row>
    <row r="326" spans="1:162" hidden="1">
      <c r="A326" s="54"/>
      <c r="B326" s="55" t="s">
        <v>3211</v>
      </c>
      <c r="C326" s="1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885"/>
      <c r="AH326" s="176"/>
      <c r="AI326" s="897"/>
      <c r="AJ326" s="907"/>
      <c r="AK326" s="921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  <c r="BD326" s="176"/>
      <c r="BE326" s="176"/>
      <c r="BF326" s="176"/>
      <c r="BG326" s="176"/>
      <c r="BH326" s="176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6"/>
      <c r="BX326" s="176"/>
      <c r="BY326" s="176"/>
      <c r="BZ326" s="176"/>
      <c r="CA326" s="176"/>
      <c r="CB326" s="176"/>
      <c r="CC326" s="176"/>
      <c r="CD326" s="176"/>
      <c r="CE326" s="176"/>
      <c r="CF326" s="176"/>
      <c r="CG326" s="176"/>
      <c r="CH326" s="176"/>
      <c r="CI326" s="176"/>
      <c r="CJ326" s="176"/>
      <c r="CK326" s="176"/>
      <c r="CL326" s="176"/>
      <c r="CM326" s="176"/>
      <c r="CN326" s="176"/>
      <c r="CO326" s="176"/>
      <c r="CP326" s="176"/>
      <c r="CQ326" s="176"/>
      <c r="CR326" s="176"/>
      <c r="CS326" s="176"/>
      <c r="CT326" s="176"/>
      <c r="CU326" s="176"/>
      <c r="CV326" s="176"/>
      <c r="CW326" s="176"/>
      <c r="CX326" s="176"/>
      <c r="CY326" s="176"/>
      <c r="CZ326" s="176"/>
      <c r="DA326" s="176"/>
      <c r="DB326" s="176"/>
      <c r="DC326" s="176"/>
      <c r="DD326" s="176"/>
      <c r="DE326" s="176"/>
      <c r="DF326" s="176"/>
      <c r="DG326" s="176"/>
      <c r="DH326" s="176"/>
      <c r="DI326" s="176"/>
      <c r="DJ326" s="176"/>
      <c r="DK326" s="176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503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3"/>
    </row>
    <row r="327" spans="1:162" s="56" customFormat="1" hidden="1">
      <c r="A327" s="54"/>
      <c r="B327" s="55"/>
      <c r="C327" s="4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883"/>
      <c r="AH327" s="174"/>
      <c r="AI327" s="492"/>
      <c r="AJ327" s="905"/>
      <c r="AK327" s="919"/>
      <c r="AL327" s="174"/>
      <c r="AM327" s="174"/>
      <c r="AN327" s="174"/>
      <c r="AO327" s="928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883"/>
      <c r="AH328" s="174"/>
      <c r="AI328" s="492"/>
      <c r="AJ328" s="905"/>
      <c r="AK328" s="919"/>
      <c r="AL328" s="174"/>
      <c r="AM328" s="174"/>
      <c r="AN328" s="174"/>
      <c r="AO328" s="928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 s="56" customFormat="1" hidden="1">
      <c r="A329" s="54"/>
      <c r="B329" s="55"/>
      <c r="C329" s="491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173"/>
      <c r="S329" s="174"/>
      <c r="T329" s="179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883"/>
      <c r="AH329" s="174"/>
      <c r="AI329" s="492"/>
      <c r="AJ329" s="905"/>
      <c r="AK329" s="919"/>
      <c r="AL329" s="174"/>
      <c r="AM329" s="174"/>
      <c r="AN329" s="174"/>
      <c r="AO329" s="928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  <c r="DX329" s="62"/>
      <c r="DY329" s="62"/>
      <c r="DZ329" s="62"/>
      <c r="EA329" s="62"/>
      <c r="EB329" s="62"/>
      <c r="EC329" s="62"/>
      <c r="ED329" s="62"/>
      <c r="EE329" s="454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</row>
    <row r="330" spans="1:162" s="56" customFormat="1" hidden="1">
      <c r="A330" s="54"/>
      <c r="B330" s="55"/>
      <c r="C330" s="491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173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883"/>
      <c r="AH330" s="174"/>
      <c r="AI330" s="492"/>
      <c r="AJ330" s="905"/>
      <c r="AK330" s="919"/>
      <c r="AL330" s="174"/>
      <c r="AM330" s="174"/>
      <c r="AN330" s="174"/>
      <c r="AO330" s="928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  <c r="DX330" s="62"/>
      <c r="DY330" s="62"/>
      <c r="DZ330" s="62"/>
      <c r="EA330" s="62"/>
      <c r="EB330" s="62"/>
      <c r="EC330" s="62"/>
      <c r="ED330" s="62"/>
      <c r="EE330" s="454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</row>
    <row r="331" spans="1:162" s="56" customFormat="1" hidden="1">
      <c r="A331" s="54"/>
      <c r="B331" s="55"/>
      <c r="C331" s="491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883"/>
      <c r="AH331" s="174"/>
      <c r="AI331" s="492"/>
      <c r="AJ331" s="905"/>
      <c r="AK331" s="919"/>
      <c r="AL331" s="174"/>
      <c r="AM331" s="174"/>
      <c r="AN331" s="174"/>
      <c r="AO331" s="928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883"/>
      <c r="AH332" s="174"/>
      <c r="AI332" s="492"/>
      <c r="AJ332" s="905"/>
      <c r="AK332" s="919"/>
      <c r="AL332" s="174"/>
      <c r="AM332" s="174"/>
      <c r="AN332" s="174"/>
      <c r="AO332" s="928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883"/>
      <c r="AH333" s="174"/>
      <c r="AI333" s="492"/>
      <c r="AJ333" s="905"/>
      <c r="AK333" s="919"/>
      <c r="AL333" s="174"/>
      <c r="AM333" s="174"/>
      <c r="AN333" s="174"/>
      <c r="AO333" s="928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9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883"/>
      <c r="AH334" s="174"/>
      <c r="AI334" s="492"/>
      <c r="AJ334" s="905"/>
      <c r="AK334" s="919"/>
      <c r="AL334" s="174"/>
      <c r="AM334" s="174"/>
      <c r="AN334" s="174"/>
      <c r="AO334" s="928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9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883"/>
      <c r="AH335" s="174"/>
      <c r="AI335" s="492"/>
      <c r="AJ335" s="905"/>
      <c r="AK335" s="919"/>
      <c r="AL335" s="174"/>
      <c r="AM335" s="174"/>
      <c r="AN335" s="174"/>
      <c r="AO335" s="928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883"/>
      <c r="AH336" s="174"/>
      <c r="AI336" s="492"/>
      <c r="AJ336" s="905"/>
      <c r="AK336" s="919"/>
      <c r="AL336" s="174"/>
      <c r="AM336" s="174"/>
      <c r="AN336" s="174"/>
      <c r="AO336" s="928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883"/>
      <c r="AH337" s="174"/>
      <c r="AI337" s="492"/>
      <c r="AJ337" s="905"/>
      <c r="AK337" s="919"/>
      <c r="AL337" s="174"/>
      <c r="AM337" s="174"/>
      <c r="AN337" s="174"/>
      <c r="AO337" s="928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883"/>
      <c r="AH338" s="174"/>
      <c r="AI338" s="492"/>
      <c r="AJ338" s="905"/>
      <c r="AK338" s="919"/>
      <c r="AL338" s="174"/>
      <c r="AM338" s="174"/>
      <c r="AN338" s="174"/>
      <c r="AO338" s="928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883"/>
      <c r="AH339" s="174"/>
      <c r="AI339" s="492"/>
      <c r="AJ339" s="905"/>
      <c r="AK339" s="919"/>
      <c r="AL339" s="174"/>
      <c r="AM339" s="174"/>
      <c r="AN339" s="174"/>
      <c r="AO339" s="928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883"/>
      <c r="AH340" s="174"/>
      <c r="AI340" s="492"/>
      <c r="AJ340" s="905"/>
      <c r="AK340" s="919"/>
      <c r="AL340" s="174"/>
      <c r="AM340" s="174"/>
      <c r="AN340" s="174"/>
      <c r="AO340" s="928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883"/>
      <c r="AH341" s="174"/>
      <c r="AI341" s="492"/>
      <c r="AJ341" s="905"/>
      <c r="AK341" s="919"/>
      <c r="AL341" s="174"/>
      <c r="AM341" s="174"/>
      <c r="AN341" s="174"/>
      <c r="AO341" s="928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883"/>
      <c r="AH342" s="174"/>
      <c r="AI342" s="492"/>
      <c r="AJ342" s="905"/>
      <c r="AK342" s="919"/>
      <c r="AL342" s="174"/>
      <c r="AM342" s="174"/>
      <c r="AN342" s="174"/>
      <c r="AO342" s="928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883"/>
      <c r="AH343" s="174"/>
      <c r="AI343" s="492"/>
      <c r="AJ343" s="905"/>
      <c r="AK343" s="919"/>
      <c r="AL343" s="174"/>
      <c r="AM343" s="174"/>
      <c r="AN343" s="174"/>
      <c r="AO343" s="928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883"/>
      <c r="AH344" s="174"/>
      <c r="AI344" s="492"/>
      <c r="AJ344" s="905"/>
      <c r="AK344" s="919"/>
      <c r="AL344" s="174"/>
      <c r="AM344" s="174"/>
      <c r="AN344" s="174"/>
      <c r="AO344" s="928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883"/>
      <c r="AH345" s="174"/>
      <c r="AI345" s="492"/>
      <c r="AJ345" s="905"/>
      <c r="AK345" s="919"/>
      <c r="AL345" s="174"/>
      <c r="AM345" s="174"/>
      <c r="AN345" s="174"/>
      <c r="AO345" s="928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883"/>
      <c r="AH346" s="174"/>
      <c r="AI346" s="492"/>
      <c r="AJ346" s="905"/>
      <c r="AK346" s="919"/>
      <c r="AL346" s="174"/>
      <c r="AM346" s="174"/>
      <c r="AN346" s="174"/>
      <c r="AO346" s="928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9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883"/>
      <c r="AH347" s="174"/>
      <c r="AI347" s="492"/>
      <c r="AJ347" s="905"/>
      <c r="AK347" s="919"/>
      <c r="AL347" s="174"/>
      <c r="AM347" s="174"/>
      <c r="AN347" s="174"/>
      <c r="AO347" s="928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883"/>
      <c r="AH348" s="174"/>
      <c r="AI348" s="492"/>
      <c r="AJ348" s="905"/>
      <c r="AK348" s="919"/>
      <c r="AL348" s="174"/>
      <c r="AM348" s="174"/>
      <c r="AN348" s="174"/>
      <c r="AO348" s="928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883"/>
      <c r="AH349" s="174"/>
      <c r="AI349" s="492"/>
      <c r="AJ349" s="905"/>
      <c r="AK349" s="919"/>
      <c r="AL349" s="174"/>
      <c r="AM349" s="174"/>
      <c r="AN349" s="174"/>
      <c r="AO349" s="928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883"/>
      <c r="AH350" s="174"/>
      <c r="AI350" s="492"/>
      <c r="AJ350" s="905"/>
      <c r="AK350" s="919"/>
      <c r="AL350" s="174"/>
      <c r="AM350" s="174"/>
      <c r="AN350" s="174"/>
      <c r="AO350" s="928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883"/>
      <c r="AH351" s="174"/>
      <c r="AI351" s="492"/>
      <c r="AJ351" s="905"/>
      <c r="AK351" s="919"/>
      <c r="AL351" s="174"/>
      <c r="AM351" s="174"/>
      <c r="AN351" s="174"/>
      <c r="AO351" s="928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883"/>
      <c r="AH352" s="174"/>
      <c r="AI352" s="492"/>
      <c r="AJ352" s="905"/>
      <c r="AK352" s="919"/>
      <c r="AL352" s="174"/>
      <c r="AM352" s="174"/>
      <c r="AN352" s="174"/>
      <c r="AO352" s="928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883"/>
      <c r="AH353" s="174"/>
      <c r="AI353" s="492"/>
      <c r="AJ353" s="905"/>
      <c r="AK353" s="919"/>
      <c r="AL353" s="174"/>
      <c r="AM353" s="174"/>
      <c r="AN353" s="174"/>
      <c r="AO353" s="928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883"/>
      <c r="AH354" s="174"/>
      <c r="AI354" s="492"/>
      <c r="AJ354" s="905"/>
      <c r="AK354" s="919"/>
      <c r="AL354" s="174"/>
      <c r="AM354" s="174"/>
      <c r="AN354" s="174"/>
      <c r="AO354" s="928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883"/>
      <c r="AH355" s="174"/>
      <c r="AI355" s="492"/>
      <c r="AJ355" s="905"/>
      <c r="AK355" s="919"/>
      <c r="AL355" s="174"/>
      <c r="AM355" s="174"/>
      <c r="AN355" s="174"/>
      <c r="AO355" s="928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883"/>
      <c r="AH356" s="174"/>
      <c r="AI356" s="492"/>
      <c r="AJ356" s="905"/>
      <c r="AK356" s="919"/>
      <c r="AL356" s="174"/>
      <c r="AM356" s="174"/>
      <c r="AN356" s="174"/>
      <c r="AO356" s="928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883"/>
      <c r="AH357" s="174"/>
      <c r="AI357" s="492"/>
      <c r="AJ357" s="905"/>
      <c r="AK357" s="919"/>
      <c r="AL357" s="174"/>
      <c r="AM357" s="174"/>
      <c r="AN357" s="174"/>
      <c r="AO357" s="928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883"/>
      <c r="AH358" s="174"/>
      <c r="AI358" s="492"/>
      <c r="AJ358" s="905"/>
      <c r="AK358" s="919"/>
      <c r="AL358" s="174"/>
      <c r="AM358" s="174"/>
      <c r="AN358" s="174"/>
      <c r="AO358" s="928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hidden="1">
      <c r="A359" s="487">
        <f>MATCH(C359,$C$5:$C$361,0)</f>
        <v>355</v>
      </c>
      <c r="C359" s="14" t="s">
        <v>3212</v>
      </c>
      <c r="D359" s="14">
        <f>SUM(D327:D358)</f>
        <v>0</v>
      </c>
      <c r="E359" s="14">
        <f t="shared" ref="E359:CZ359" si="173">SUM(E327:E358)</f>
        <v>0</v>
      </c>
      <c r="F359" s="14">
        <f t="shared" si="173"/>
        <v>0</v>
      </c>
      <c r="G359" s="14">
        <f t="shared" si="173"/>
        <v>0</v>
      </c>
      <c r="H359" s="14">
        <f t="shared" si="173"/>
        <v>0</v>
      </c>
      <c r="I359" s="14">
        <f>SUM(I327:I358)</f>
        <v>0</v>
      </c>
      <c r="J359" s="14">
        <f t="shared" si="173"/>
        <v>0</v>
      </c>
      <c r="K359" s="14">
        <f>SUM(K327:K358)</f>
        <v>0</v>
      </c>
      <c r="L359" s="14">
        <f t="shared" si="173"/>
        <v>0</v>
      </c>
      <c r="M359" s="14">
        <f t="shared" si="173"/>
        <v>0</v>
      </c>
      <c r="N359" s="14">
        <f t="shared" si="173"/>
        <v>0</v>
      </c>
      <c r="O359" s="14">
        <f t="shared" si="173"/>
        <v>0</v>
      </c>
      <c r="P359" s="14">
        <f t="shared" si="173"/>
        <v>0</v>
      </c>
      <c r="Q359" s="14">
        <f t="shared" si="173"/>
        <v>0</v>
      </c>
      <c r="R359" s="14"/>
      <c r="S359" s="175">
        <f t="shared" si="173"/>
        <v>0</v>
      </c>
      <c r="T359" s="175">
        <f>SUM(T327:T358)</f>
        <v>0</v>
      </c>
      <c r="U359" s="175">
        <f t="shared" si="173"/>
        <v>0</v>
      </c>
      <c r="V359" s="175">
        <f t="shared" si="173"/>
        <v>0</v>
      </c>
      <c r="W359" s="175">
        <f t="shared" si="173"/>
        <v>0</v>
      </c>
      <c r="X359" s="175">
        <f t="shared" si="173"/>
        <v>0</v>
      </c>
      <c r="Y359" s="175">
        <f t="shared" si="173"/>
        <v>0</v>
      </c>
      <c r="Z359" s="175">
        <f t="shared" si="173"/>
        <v>0</v>
      </c>
      <c r="AA359" s="175">
        <f t="shared" si="173"/>
        <v>0</v>
      </c>
      <c r="AB359" s="175">
        <f t="shared" si="173"/>
        <v>0</v>
      </c>
      <c r="AC359" s="175">
        <f t="shared" si="173"/>
        <v>0</v>
      </c>
      <c r="AD359" s="175">
        <f t="shared" si="173"/>
        <v>0</v>
      </c>
      <c r="AE359" s="175">
        <f t="shared" si="173"/>
        <v>0</v>
      </c>
      <c r="AF359" s="175">
        <f t="shared" si="173"/>
        <v>0</v>
      </c>
      <c r="AG359" s="884">
        <f>SUM(AG327:AG358)</f>
        <v>0</v>
      </c>
      <c r="AH359" s="175">
        <f t="shared" si="173"/>
        <v>0</v>
      </c>
      <c r="AI359" s="178">
        <f>SUM(AI327:AI358)</f>
        <v>0</v>
      </c>
      <c r="AJ359" s="906">
        <f t="shared" si="173"/>
        <v>0</v>
      </c>
      <c r="AK359" s="920">
        <f>SUM(AK327:AK358)</f>
        <v>0</v>
      </c>
      <c r="AL359" s="175">
        <f t="shared" si="173"/>
        <v>0</v>
      </c>
      <c r="AM359" s="175">
        <f t="shared" si="173"/>
        <v>0</v>
      </c>
      <c r="AN359" s="175">
        <f t="shared" si="173"/>
        <v>0</v>
      </c>
      <c r="AO359" s="929">
        <f t="shared" si="173"/>
        <v>0</v>
      </c>
      <c r="AP359" s="175">
        <f>SUM(AP327:AP358)</f>
        <v>0</v>
      </c>
      <c r="AQ359" s="175">
        <f>SUM(AQ327:AQ358)</f>
        <v>0</v>
      </c>
      <c r="AR359" s="175">
        <f t="shared" si="173"/>
        <v>0</v>
      </c>
      <c r="AS359" s="175">
        <f t="shared" si="173"/>
        <v>0</v>
      </c>
      <c r="AT359" s="175">
        <f t="shared" si="173"/>
        <v>0</v>
      </c>
      <c r="AU359" s="175">
        <f t="shared" si="173"/>
        <v>0</v>
      </c>
      <c r="AV359" s="175">
        <f t="shared" si="173"/>
        <v>0</v>
      </c>
      <c r="AW359" s="175">
        <f t="shared" si="173"/>
        <v>0</v>
      </c>
      <c r="AX359" s="175">
        <f t="shared" si="173"/>
        <v>0</v>
      </c>
      <c r="AY359" s="175">
        <f>SUM(AY327:AY358)</f>
        <v>0</v>
      </c>
      <c r="AZ359" s="175">
        <f>SUM(AZ327:AZ358)</f>
        <v>0</v>
      </c>
      <c r="BA359" s="175">
        <f t="shared" si="173"/>
        <v>0</v>
      </c>
      <c r="BB359" s="175">
        <f t="shared" si="173"/>
        <v>0</v>
      </c>
      <c r="BC359" s="175">
        <f t="shared" ref="BC359:BJ359" si="174">SUM(BC327:BC358)</f>
        <v>0</v>
      </c>
      <c r="BD359" s="175">
        <f t="shared" si="174"/>
        <v>0</v>
      </c>
      <c r="BE359" s="175">
        <f t="shared" si="174"/>
        <v>0</v>
      </c>
      <c r="BF359" s="175">
        <f t="shared" si="174"/>
        <v>0</v>
      </c>
      <c r="BG359" s="175">
        <f t="shared" si="174"/>
        <v>0</v>
      </c>
      <c r="BH359" s="175">
        <f t="shared" si="174"/>
        <v>0</v>
      </c>
      <c r="BI359" s="175">
        <f t="shared" si="174"/>
        <v>0</v>
      </c>
      <c r="BJ359" s="175">
        <f t="shared" si="174"/>
        <v>0</v>
      </c>
      <c r="BK359" s="175">
        <f t="shared" ref="BK359:BR359" si="175">SUM(BK327:BK358)</f>
        <v>0</v>
      </c>
      <c r="BL359" s="175">
        <f t="shared" si="175"/>
        <v>0</v>
      </c>
      <c r="BM359" s="175">
        <f t="shared" si="175"/>
        <v>0</v>
      </c>
      <c r="BN359" s="175">
        <f t="shared" si="175"/>
        <v>0</v>
      </c>
      <c r="BO359" s="175">
        <f t="shared" si="175"/>
        <v>0</v>
      </c>
      <c r="BP359" s="175">
        <f t="shared" si="175"/>
        <v>0</v>
      </c>
      <c r="BQ359" s="175">
        <f t="shared" si="175"/>
        <v>0</v>
      </c>
      <c r="BR359" s="175">
        <f t="shared" si="175"/>
        <v>0</v>
      </c>
      <c r="BS359" s="175">
        <f>SUM(BS327:BS358)</f>
        <v>0</v>
      </c>
      <c r="BT359" s="175">
        <f>SUM(BT327:BT358)</f>
        <v>0</v>
      </c>
      <c r="BU359" s="175">
        <f t="shared" si="173"/>
        <v>0</v>
      </c>
      <c r="BV359" s="175">
        <f t="shared" si="173"/>
        <v>0</v>
      </c>
      <c r="BW359" s="175">
        <f t="shared" si="173"/>
        <v>0</v>
      </c>
      <c r="BX359" s="175">
        <f>SUM(BX327:BX358)</f>
        <v>0</v>
      </c>
      <c r="BY359" s="175">
        <f>SUM(BY327:BY358)</f>
        <v>0</v>
      </c>
      <c r="BZ359" s="175">
        <f>SUM(BZ327:BZ358)</f>
        <v>0</v>
      </c>
      <c r="CA359" s="175">
        <f>SUM(CA327:CA358)</f>
        <v>0</v>
      </c>
      <c r="CB359" s="175">
        <f>SUM(CB327:CB358)</f>
        <v>0</v>
      </c>
      <c r="CC359" s="175">
        <f t="shared" si="173"/>
        <v>0</v>
      </c>
      <c r="CD359" s="175">
        <f t="shared" si="173"/>
        <v>0</v>
      </c>
      <c r="CE359" s="175">
        <f t="shared" si="173"/>
        <v>0</v>
      </c>
      <c r="CF359" s="175">
        <f>SUM(CF327:CF358)</f>
        <v>0</v>
      </c>
      <c r="CG359" s="175">
        <f>SUM(CG327:CG358)</f>
        <v>0</v>
      </c>
      <c r="CH359" s="175">
        <f t="shared" si="173"/>
        <v>0</v>
      </c>
      <c r="CI359" s="175">
        <f t="shared" ref="CI359:CN359" si="176">SUM(CI327:CI358)</f>
        <v>0</v>
      </c>
      <c r="CJ359" s="175">
        <f t="shared" si="176"/>
        <v>0</v>
      </c>
      <c r="CK359" s="175">
        <f t="shared" si="176"/>
        <v>0</v>
      </c>
      <c r="CL359" s="175">
        <f t="shared" si="176"/>
        <v>0</v>
      </c>
      <c r="CM359" s="175">
        <f t="shared" si="176"/>
        <v>0</v>
      </c>
      <c r="CN359" s="175">
        <f t="shared" si="176"/>
        <v>0</v>
      </c>
      <c r="CO359" s="175">
        <f t="shared" si="173"/>
        <v>0</v>
      </c>
      <c r="CP359" s="175">
        <f>SUM(CP327:CP358)</f>
        <v>0</v>
      </c>
      <c r="CQ359" s="175">
        <f t="shared" si="173"/>
        <v>0</v>
      </c>
      <c r="CR359" s="175">
        <f t="shared" si="173"/>
        <v>0</v>
      </c>
      <c r="CS359" s="175">
        <f t="shared" si="173"/>
        <v>0</v>
      </c>
      <c r="CT359" s="175">
        <f t="shared" si="173"/>
        <v>0</v>
      </c>
      <c r="CU359" s="175">
        <f>SUM(CU327:CU358)</f>
        <v>0</v>
      </c>
      <c r="CV359" s="175">
        <f>SUM(CV327:CV358)</f>
        <v>0</v>
      </c>
      <c r="CW359" s="175">
        <f t="shared" si="173"/>
        <v>0</v>
      </c>
      <c r="CX359" s="175">
        <f t="shared" si="173"/>
        <v>0</v>
      </c>
      <c r="CY359" s="175">
        <f t="shared" si="173"/>
        <v>0</v>
      </c>
      <c r="CZ359" s="175">
        <f t="shared" si="173"/>
        <v>0</v>
      </c>
      <c r="DA359" s="175">
        <f t="shared" ref="DA359:FE359" si="177">SUM(DA327:DA358)</f>
        <v>0</v>
      </c>
      <c r="DB359" s="175">
        <f t="shared" si="177"/>
        <v>0</v>
      </c>
      <c r="DC359" s="175">
        <f t="shared" si="177"/>
        <v>0</v>
      </c>
      <c r="DD359" s="175">
        <f t="shared" si="177"/>
        <v>0</v>
      </c>
      <c r="DE359" s="175">
        <f t="shared" si="177"/>
        <v>0</v>
      </c>
      <c r="DF359" s="175">
        <f t="shared" si="177"/>
        <v>0</v>
      </c>
      <c r="DG359" s="175">
        <f t="shared" si="177"/>
        <v>0</v>
      </c>
      <c r="DH359" s="175">
        <f t="shared" si="177"/>
        <v>0</v>
      </c>
      <c r="DI359" s="175">
        <f t="shared" si="177"/>
        <v>0</v>
      </c>
      <c r="DJ359" s="175">
        <f t="shared" si="177"/>
        <v>0</v>
      </c>
      <c r="DK359" s="175">
        <f t="shared" si="177"/>
        <v>0</v>
      </c>
      <c r="DL359" s="14">
        <f t="shared" si="177"/>
        <v>0</v>
      </c>
      <c r="DM359" s="14">
        <f t="shared" si="177"/>
        <v>0</v>
      </c>
      <c r="DN359" s="14">
        <f>SUM(DN327:DN358)</f>
        <v>0</v>
      </c>
      <c r="DO359" s="14">
        <f>SUM(DO327:DO358)</f>
        <v>0</v>
      </c>
      <c r="DP359" s="14">
        <f>SUM(DP327:DP358)</f>
        <v>0</v>
      </c>
      <c r="DQ359" s="14">
        <f>SUM(DQ327:DQ358)</f>
        <v>0</v>
      </c>
      <c r="DR359" s="14">
        <f>SUM(DR327:DR358)</f>
        <v>0</v>
      </c>
      <c r="DS359" s="14">
        <f t="shared" si="177"/>
        <v>0</v>
      </c>
      <c r="DT359" s="14">
        <f t="shared" si="177"/>
        <v>0</v>
      </c>
      <c r="DU359" s="14">
        <f t="shared" si="177"/>
        <v>0</v>
      </c>
      <c r="DV359" s="14">
        <f>SUM(DV327:DV358)</f>
        <v>0</v>
      </c>
      <c r="DW359" s="14">
        <f>SUM(DW327:DW358)</f>
        <v>0</v>
      </c>
      <c r="DX359" s="14">
        <f t="shared" si="177"/>
        <v>0</v>
      </c>
      <c r="DY359" s="14">
        <f t="shared" si="177"/>
        <v>0</v>
      </c>
      <c r="DZ359" s="14">
        <f t="shared" si="177"/>
        <v>0</v>
      </c>
      <c r="EA359" s="14">
        <f>SUM(EA327:EA358)</f>
        <v>0</v>
      </c>
      <c r="EB359" s="14">
        <f t="shared" si="177"/>
        <v>0</v>
      </c>
      <c r="EC359" s="14">
        <f t="shared" si="177"/>
        <v>0</v>
      </c>
      <c r="ED359" s="14">
        <f>SUM(ED327:ED358)</f>
        <v>0</v>
      </c>
      <c r="EE359" s="508"/>
      <c r="EF359" s="14">
        <f t="shared" si="177"/>
        <v>0</v>
      </c>
      <c r="EG359" s="14">
        <f>SUM(EG327:EG358)</f>
        <v>0</v>
      </c>
      <c r="EH359" s="14">
        <f>SUM(EH327:EH358)</f>
        <v>0</v>
      </c>
      <c r="EI359" s="14">
        <f>SUM(EI327:EI358)</f>
        <v>0</v>
      </c>
      <c r="EJ359" s="14">
        <f t="shared" si="177"/>
        <v>0</v>
      </c>
      <c r="EK359" s="14">
        <f t="shared" si="177"/>
        <v>0</v>
      </c>
      <c r="EL359" s="14">
        <f>SUM(EL327:EL358)</f>
        <v>0</v>
      </c>
      <c r="EM359" s="14">
        <f t="shared" si="177"/>
        <v>0</v>
      </c>
      <c r="EN359" s="14">
        <f>SUM(EN327:EN358)</f>
        <v>0</v>
      </c>
      <c r="EO359" s="14">
        <f t="shared" si="177"/>
        <v>0</v>
      </c>
      <c r="EP359" s="14">
        <f t="shared" si="177"/>
        <v>0</v>
      </c>
      <c r="EQ359" s="14">
        <f>SUM(EQ327:EQ358)</f>
        <v>0</v>
      </c>
      <c r="ER359" s="14">
        <f>SUM(ER327:ER358)</f>
        <v>0</v>
      </c>
      <c r="ES359" s="14">
        <f>SUM(ES327:ES358)</f>
        <v>0</v>
      </c>
      <c r="ET359" s="14">
        <f t="shared" si="177"/>
        <v>0</v>
      </c>
      <c r="EU359" s="14">
        <f t="shared" si="177"/>
        <v>0</v>
      </c>
      <c r="EV359" s="14">
        <f t="shared" si="177"/>
        <v>0</v>
      </c>
      <c r="EW359" s="14">
        <f t="shared" si="177"/>
        <v>0</v>
      </c>
      <c r="EX359" s="14">
        <f>SUM(EX327:EX358)</f>
        <v>0</v>
      </c>
      <c r="EY359" s="14">
        <f t="shared" si="177"/>
        <v>0</v>
      </c>
      <c r="EZ359" s="14">
        <f>SUM(EZ327:EZ358)</f>
        <v>0</v>
      </c>
      <c r="FA359" s="14">
        <f t="shared" si="177"/>
        <v>0</v>
      </c>
      <c r="FB359" s="14">
        <f t="shared" si="177"/>
        <v>0</v>
      </c>
      <c r="FC359" s="14">
        <f>SUM(FC327:FC358)</f>
        <v>0</v>
      </c>
      <c r="FD359" s="14">
        <f>SUM(FD327:FD358)</f>
        <v>0</v>
      </c>
      <c r="FE359" s="440">
        <f t="shared" si="177"/>
        <v>0</v>
      </c>
      <c r="FF359" s="14"/>
    </row>
    <row r="360" spans="1:162">
      <c r="A360" s="54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892"/>
      <c r="AH360" s="177"/>
      <c r="AI360" s="900"/>
      <c r="AJ360" s="914"/>
      <c r="AK360" s="924"/>
      <c r="AL360" s="177"/>
      <c r="AM360" s="177"/>
      <c r="AN360" s="177"/>
      <c r="AO360" s="934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</row>
    <row r="361" spans="1:162">
      <c r="A361" s="487">
        <f>MATCH(C361,$C$5:$C$361,0)</f>
        <v>357</v>
      </c>
      <c r="C361" s="16" t="s">
        <v>1512</v>
      </c>
      <c r="D361" s="494">
        <f t="shared" ref="D361:L361" si="178">SUM(D7:D359)/2</f>
        <v>6338.7999999999993</v>
      </c>
      <c r="E361" s="494">
        <f t="shared" si="178"/>
        <v>14613.400000000001</v>
      </c>
      <c r="F361" s="494">
        <f t="shared" si="178"/>
        <v>0</v>
      </c>
      <c r="G361" s="494">
        <f t="shared" si="178"/>
        <v>0</v>
      </c>
      <c r="H361" s="494">
        <f t="shared" si="178"/>
        <v>0</v>
      </c>
      <c r="I361" s="494">
        <f t="shared" si="178"/>
        <v>0</v>
      </c>
      <c r="J361" s="494">
        <f t="shared" si="178"/>
        <v>0</v>
      </c>
      <c r="K361" s="494">
        <f t="shared" si="178"/>
        <v>0</v>
      </c>
      <c r="L361" s="494">
        <f t="shared" si="178"/>
        <v>6338.7999999999993</v>
      </c>
      <c r="M361" s="16">
        <f>M26+M189+M359</f>
        <v>0</v>
      </c>
      <c r="N361" s="16">
        <f>N26+N189+N359</f>
        <v>0</v>
      </c>
      <c r="O361" s="16">
        <f>O26+O189+O359</f>
        <v>0</v>
      </c>
      <c r="P361" s="16">
        <f>P26+P189+P359</f>
        <v>0</v>
      </c>
      <c r="Q361" s="16">
        <f>Q26+Q189+Q359</f>
        <v>0</v>
      </c>
      <c r="R361" s="16"/>
      <c r="S361" s="178">
        <f t="shared" ref="S361:AX361" si="179">SUM(S7:S359)/2</f>
        <v>2</v>
      </c>
      <c r="T361" s="178">
        <f t="shared" si="179"/>
        <v>0</v>
      </c>
      <c r="U361" s="178">
        <f t="shared" si="179"/>
        <v>0</v>
      </c>
      <c r="V361" s="178">
        <f t="shared" si="179"/>
        <v>245</v>
      </c>
      <c r="W361" s="178">
        <f t="shared" si="179"/>
        <v>0</v>
      </c>
      <c r="X361" s="178">
        <f t="shared" si="179"/>
        <v>9</v>
      </c>
      <c r="Y361" s="178">
        <f t="shared" si="179"/>
        <v>0</v>
      </c>
      <c r="Z361" s="178">
        <f t="shared" si="179"/>
        <v>0</v>
      </c>
      <c r="AA361" s="178">
        <f t="shared" si="179"/>
        <v>0</v>
      </c>
      <c r="AB361" s="178">
        <f t="shared" si="179"/>
        <v>0</v>
      </c>
      <c r="AC361" s="178">
        <f t="shared" si="179"/>
        <v>0</v>
      </c>
      <c r="AD361" s="178">
        <f t="shared" si="179"/>
        <v>57</v>
      </c>
      <c r="AE361" s="178">
        <f t="shared" si="179"/>
        <v>0</v>
      </c>
      <c r="AF361" s="178">
        <f t="shared" si="179"/>
        <v>11</v>
      </c>
      <c r="AG361" s="884">
        <f t="shared" si="179"/>
        <v>6</v>
      </c>
      <c r="AH361" s="178">
        <f t="shared" si="179"/>
        <v>0</v>
      </c>
      <c r="AI361" s="178">
        <f t="shared" si="179"/>
        <v>1</v>
      </c>
      <c r="AJ361" s="906">
        <f t="shared" si="179"/>
        <v>71</v>
      </c>
      <c r="AK361" s="920">
        <f t="shared" si="179"/>
        <v>15</v>
      </c>
      <c r="AL361" s="178">
        <f t="shared" si="179"/>
        <v>1</v>
      </c>
      <c r="AM361" s="178">
        <f t="shared" si="179"/>
        <v>0</v>
      </c>
      <c r="AN361" s="178">
        <f t="shared" si="179"/>
        <v>0</v>
      </c>
      <c r="AO361" s="929">
        <f t="shared" si="179"/>
        <v>4</v>
      </c>
      <c r="AP361" s="178">
        <f t="shared" si="179"/>
        <v>0</v>
      </c>
      <c r="AQ361" s="178">
        <f t="shared" si="179"/>
        <v>0</v>
      </c>
      <c r="AR361" s="178">
        <f t="shared" si="179"/>
        <v>0</v>
      </c>
      <c r="AS361" s="178">
        <f t="shared" si="179"/>
        <v>0</v>
      </c>
      <c r="AT361" s="178">
        <f t="shared" si="179"/>
        <v>5</v>
      </c>
      <c r="AU361" s="178">
        <f t="shared" si="179"/>
        <v>0</v>
      </c>
      <c r="AV361" s="178">
        <f t="shared" si="179"/>
        <v>0</v>
      </c>
      <c r="AW361" s="178">
        <f t="shared" si="179"/>
        <v>0</v>
      </c>
      <c r="AX361" s="178">
        <f t="shared" si="179"/>
        <v>0</v>
      </c>
      <c r="AY361" s="178">
        <f t="shared" ref="AY361:CD361" si="180">SUM(AY7:AY359)/2</f>
        <v>0</v>
      </c>
      <c r="AZ361" s="178">
        <f t="shared" si="180"/>
        <v>0</v>
      </c>
      <c r="BA361" s="178">
        <f t="shared" si="180"/>
        <v>3</v>
      </c>
      <c r="BB361" s="178">
        <f t="shared" si="180"/>
        <v>0</v>
      </c>
      <c r="BC361" s="178">
        <f t="shared" si="180"/>
        <v>2</v>
      </c>
      <c r="BD361" s="178">
        <f t="shared" si="180"/>
        <v>0</v>
      </c>
      <c r="BE361" s="178">
        <f t="shared" si="180"/>
        <v>0</v>
      </c>
      <c r="BF361" s="178">
        <f t="shared" si="180"/>
        <v>27</v>
      </c>
      <c r="BG361" s="178">
        <f t="shared" si="180"/>
        <v>0</v>
      </c>
      <c r="BH361" s="178">
        <f t="shared" si="180"/>
        <v>0</v>
      </c>
      <c r="BI361" s="178">
        <f t="shared" si="180"/>
        <v>9</v>
      </c>
      <c r="BJ361" s="178">
        <f t="shared" si="180"/>
        <v>3</v>
      </c>
      <c r="BK361" s="178">
        <f t="shared" si="180"/>
        <v>24</v>
      </c>
      <c r="BL361" s="178">
        <f t="shared" si="180"/>
        <v>0</v>
      </c>
      <c r="BM361" s="178">
        <f t="shared" si="180"/>
        <v>7</v>
      </c>
      <c r="BN361" s="178">
        <f t="shared" si="180"/>
        <v>13</v>
      </c>
      <c r="BO361" s="178">
        <f t="shared" si="180"/>
        <v>0</v>
      </c>
      <c r="BP361" s="178">
        <f t="shared" si="180"/>
        <v>0</v>
      </c>
      <c r="BQ361" s="178">
        <f t="shared" si="180"/>
        <v>26</v>
      </c>
      <c r="BR361" s="178">
        <f t="shared" si="180"/>
        <v>16</v>
      </c>
      <c r="BS361" s="178">
        <f t="shared" si="180"/>
        <v>0</v>
      </c>
      <c r="BT361" s="178">
        <f t="shared" si="180"/>
        <v>0</v>
      </c>
      <c r="BU361" s="178">
        <f t="shared" si="180"/>
        <v>0</v>
      </c>
      <c r="BV361" s="178">
        <f t="shared" si="180"/>
        <v>13</v>
      </c>
      <c r="BW361" s="178">
        <f t="shared" si="180"/>
        <v>37</v>
      </c>
      <c r="BX361" s="178">
        <f t="shared" si="180"/>
        <v>0</v>
      </c>
      <c r="BY361" s="178">
        <f t="shared" si="180"/>
        <v>1</v>
      </c>
      <c r="BZ361" s="178">
        <f t="shared" si="180"/>
        <v>7</v>
      </c>
      <c r="CA361" s="178">
        <f t="shared" si="180"/>
        <v>4</v>
      </c>
      <c r="CB361" s="178">
        <f t="shared" si="180"/>
        <v>8</v>
      </c>
      <c r="CC361" s="178">
        <f t="shared" si="180"/>
        <v>39</v>
      </c>
      <c r="CD361" s="178">
        <f t="shared" si="180"/>
        <v>27</v>
      </c>
      <c r="CE361" s="178">
        <f t="shared" ref="CE361:DK361" si="181">SUM(CE7:CE359)/2</f>
        <v>425</v>
      </c>
      <c r="CF361" s="178">
        <f t="shared" si="181"/>
        <v>194</v>
      </c>
      <c r="CG361" s="178">
        <f t="shared" si="181"/>
        <v>313</v>
      </c>
      <c r="CH361" s="178">
        <f t="shared" si="181"/>
        <v>202</v>
      </c>
      <c r="CI361" s="178">
        <f t="shared" si="181"/>
        <v>0</v>
      </c>
      <c r="CJ361" s="178">
        <f t="shared" si="181"/>
        <v>0</v>
      </c>
      <c r="CK361" s="178">
        <f t="shared" si="181"/>
        <v>0</v>
      </c>
      <c r="CL361" s="178">
        <f t="shared" si="181"/>
        <v>0</v>
      </c>
      <c r="CM361" s="178">
        <f t="shared" si="181"/>
        <v>0</v>
      </c>
      <c r="CN361" s="178">
        <f t="shared" si="181"/>
        <v>0</v>
      </c>
      <c r="CO361" s="178">
        <f t="shared" si="181"/>
        <v>30</v>
      </c>
      <c r="CP361" s="178">
        <f t="shared" si="181"/>
        <v>0</v>
      </c>
      <c r="CQ361" s="178">
        <f t="shared" si="181"/>
        <v>74</v>
      </c>
      <c r="CR361" s="178">
        <f t="shared" si="181"/>
        <v>44</v>
      </c>
      <c r="CS361" s="178">
        <f t="shared" si="181"/>
        <v>93</v>
      </c>
      <c r="CT361" s="178">
        <f t="shared" si="181"/>
        <v>0</v>
      </c>
      <c r="CU361" s="178">
        <f t="shared" si="181"/>
        <v>0</v>
      </c>
      <c r="CV361" s="178">
        <f t="shared" si="181"/>
        <v>0</v>
      </c>
      <c r="CW361" s="178">
        <f t="shared" si="181"/>
        <v>0</v>
      </c>
      <c r="CX361" s="178">
        <f t="shared" si="181"/>
        <v>77</v>
      </c>
      <c r="CY361" s="178">
        <f t="shared" si="181"/>
        <v>74</v>
      </c>
      <c r="CZ361" s="178">
        <f t="shared" si="181"/>
        <v>49</v>
      </c>
      <c r="DA361" s="178">
        <f t="shared" si="181"/>
        <v>0</v>
      </c>
      <c r="DB361" s="178">
        <f t="shared" si="181"/>
        <v>18</v>
      </c>
      <c r="DC361" s="178">
        <f t="shared" si="181"/>
        <v>6</v>
      </c>
      <c r="DD361" s="178">
        <f t="shared" si="181"/>
        <v>8</v>
      </c>
      <c r="DE361" s="178">
        <f t="shared" si="181"/>
        <v>0</v>
      </c>
      <c r="DF361" s="178">
        <f t="shared" si="181"/>
        <v>0</v>
      </c>
      <c r="DG361" s="178">
        <f t="shared" si="181"/>
        <v>0</v>
      </c>
      <c r="DH361" s="178">
        <f t="shared" si="181"/>
        <v>0</v>
      </c>
      <c r="DI361" s="178">
        <f t="shared" si="181"/>
        <v>34</v>
      </c>
      <c r="DJ361" s="178">
        <f t="shared" si="181"/>
        <v>0</v>
      </c>
      <c r="DK361" s="178">
        <f t="shared" si="181"/>
        <v>27</v>
      </c>
      <c r="DL361" s="493">
        <f t="shared" ref="DL361:DT361" si="182">SUM(DL8:DL359)/2</f>
        <v>66</v>
      </c>
      <c r="DM361" s="493">
        <f t="shared" si="182"/>
        <v>3</v>
      </c>
      <c r="DN361" s="493">
        <f t="shared" si="182"/>
        <v>0</v>
      </c>
      <c r="DO361" s="493">
        <f t="shared" si="182"/>
        <v>0</v>
      </c>
      <c r="DP361" s="493">
        <f t="shared" si="182"/>
        <v>0</v>
      </c>
      <c r="DQ361" s="493">
        <f t="shared" si="182"/>
        <v>0</v>
      </c>
      <c r="DR361" s="493">
        <f t="shared" si="182"/>
        <v>0</v>
      </c>
      <c r="DS361" s="493">
        <f t="shared" si="182"/>
        <v>58</v>
      </c>
      <c r="DT361" s="493">
        <f t="shared" si="182"/>
        <v>148</v>
      </c>
      <c r="DU361" s="16">
        <f>DU26+DU189+DU359</f>
        <v>0</v>
      </c>
      <c r="DV361" s="493">
        <f>SUM(DV8:DV359)/2</f>
        <v>0</v>
      </c>
      <c r="DW361" s="16">
        <f>DW26+DW189+DW359</f>
        <v>0</v>
      </c>
      <c r="DX361" s="178">
        <f t="shared" ref="DX361:ED361" si="183">SUM(DX7:DX359)/2</f>
        <v>0</v>
      </c>
      <c r="DY361" s="178">
        <f t="shared" si="183"/>
        <v>0</v>
      </c>
      <c r="DZ361" s="178">
        <f t="shared" si="183"/>
        <v>0</v>
      </c>
      <c r="EA361" s="178">
        <f t="shared" si="183"/>
        <v>0</v>
      </c>
      <c r="EB361" s="178">
        <f t="shared" si="183"/>
        <v>0</v>
      </c>
      <c r="EC361" s="178">
        <f t="shared" si="183"/>
        <v>0</v>
      </c>
      <c r="ED361" s="178">
        <f t="shared" si="183"/>
        <v>0</v>
      </c>
      <c r="EE361" s="178">
        <f t="shared" ref="EE361:FE361" si="184">SUM(EE7:EE359)/2</f>
        <v>2</v>
      </c>
      <c r="EF361" s="178">
        <f t="shared" si="184"/>
        <v>1</v>
      </c>
      <c r="EG361" s="178">
        <f t="shared" si="184"/>
        <v>0</v>
      </c>
      <c r="EH361" s="178">
        <f t="shared" si="184"/>
        <v>0</v>
      </c>
      <c r="EI361" s="178">
        <f t="shared" si="184"/>
        <v>0</v>
      </c>
      <c r="EJ361" s="178">
        <f t="shared" si="184"/>
        <v>0</v>
      </c>
      <c r="EK361" s="178">
        <f t="shared" si="184"/>
        <v>0</v>
      </c>
      <c r="EL361" s="178">
        <f t="shared" si="184"/>
        <v>0</v>
      </c>
      <c r="EM361" s="178">
        <f t="shared" si="184"/>
        <v>0</v>
      </c>
      <c r="EN361" s="178">
        <f t="shared" si="184"/>
        <v>0</v>
      </c>
      <c r="EO361" s="178">
        <f t="shared" si="184"/>
        <v>0</v>
      </c>
      <c r="EP361" s="178">
        <f t="shared" si="184"/>
        <v>0</v>
      </c>
      <c r="EQ361" s="178">
        <f t="shared" si="184"/>
        <v>0</v>
      </c>
      <c r="ER361" s="178">
        <f t="shared" si="184"/>
        <v>0</v>
      </c>
      <c r="ES361" s="178">
        <f t="shared" si="184"/>
        <v>0</v>
      </c>
      <c r="ET361" s="178">
        <f t="shared" si="184"/>
        <v>0</v>
      </c>
      <c r="EU361" s="178">
        <f t="shared" si="184"/>
        <v>0</v>
      </c>
      <c r="EV361" s="178">
        <f t="shared" si="184"/>
        <v>0</v>
      </c>
      <c r="EW361" s="178">
        <f t="shared" si="184"/>
        <v>0</v>
      </c>
      <c r="EX361" s="178">
        <f t="shared" si="184"/>
        <v>0</v>
      </c>
      <c r="EY361" s="178">
        <f t="shared" si="184"/>
        <v>0</v>
      </c>
      <c r="EZ361" s="178">
        <f t="shared" si="184"/>
        <v>0</v>
      </c>
      <c r="FA361" s="178">
        <f t="shared" si="184"/>
        <v>0</v>
      </c>
      <c r="FB361" s="178">
        <f t="shared" si="184"/>
        <v>0</v>
      </c>
      <c r="FC361" s="178">
        <f t="shared" si="184"/>
        <v>0</v>
      </c>
      <c r="FD361" s="178">
        <f t="shared" si="184"/>
        <v>0</v>
      </c>
      <c r="FE361" s="178">
        <f t="shared" si="184"/>
        <v>0</v>
      </c>
      <c r="FF361" s="16"/>
    </row>
    <row r="363" spans="1:162">
      <c r="C363" s="4" t="s">
        <v>3982</v>
      </c>
      <c r="D363" s="4">
        <f>D26+D52+D73+D81</f>
        <v>2201.5</v>
      </c>
      <c r="V363" s="177">
        <f>AD361+AE361+AF361+AG361+AH361+AI361+AJ361*2+AK361*2</f>
        <v>247</v>
      </c>
      <c r="AJ363" s="914"/>
    </row>
    <row r="364" spans="1:162">
      <c r="C364" s="4" t="s">
        <v>3981</v>
      </c>
      <c r="D364" s="4">
        <f>D98+D116+D139+D149+D159+D175+D189+D195+D231+D243-D365</f>
        <v>3478</v>
      </c>
      <c r="V364" s="177"/>
    </row>
    <row r="365" spans="1:162">
      <c r="C365" s="4" t="s">
        <v>1630</v>
      </c>
      <c r="D365" s="4">
        <f>SUM(D199:D214)</f>
        <v>659.30000000000007</v>
      </c>
      <c r="V365" s="177"/>
    </row>
    <row r="366" spans="1:162">
      <c r="V366" s="193"/>
    </row>
    <row r="367" spans="1:162">
      <c r="V367" s="193"/>
    </row>
    <row r="368" spans="1:162">
      <c r="V368" s="193"/>
    </row>
  </sheetData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76"/>
  <sheetViews>
    <sheetView view="pageBreakPreview" topLeftCell="A13" zoomScaleNormal="100" zoomScaleSheetLayoutView="100" workbookViewId="0">
      <selection activeCell="BO5" sqref="BO5"/>
    </sheetView>
  </sheetViews>
  <sheetFormatPr defaultColWidth="9.140625" defaultRowHeight="15.75"/>
  <cols>
    <col min="1" max="1" width="9.140625" style="56"/>
    <col min="2" max="2" width="12.42578125" style="56" customWidth="1"/>
    <col min="3" max="3" width="9.140625" style="4"/>
    <col min="4" max="5" width="9.42578125" style="4" bestFit="1" customWidth="1"/>
    <col min="6" max="6" width="9.42578125" style="4" hidden="1" customWidth="1"/>
    <col min="7" max="7" width="9.42578125" style="4" bestFit="1" customWidth="1"/>
    <col min="8" max="9" width="9.42578125" style="4" hidden="1" customWidth="1"/>
    <col min="10" max="10" width="9.42578125" style="4" bestFit="1" customWidth="1"/>
    <col min="11" max="11" width="4.28515625" style="4" customWidth="1"/>
    <col min="12" max="12" width="4.28515625" style="4" hidden="1" customWidth="1"/>
    <col min="13" max="13" width="4.28515625" style="4" customWidth="1"/>
    <col min="14" max="20" width="4.28515625" style="4" hidden="1" customWidth="1"/>
    <col min="21" max="21" width="4.28515625" style="4" customWidth="1"/>
    <col min="22" max="22" width="4.28515625" style="4" hidden="1" customWidth="1"/>
    <col min="23" max="23" width="4.28515625" style="4" customWidth="1"/>
    <col min="24" max="24" width="4.28515625" style="4" hidden="1" customWidth="1"/>
    <col min="25" max="25" width="4.28515625" style="4" customWidth="1"/>
    <col min="26" max="26" width="4.28515625" style="4" hidden="1" customWidth="1"/>
    <col min="27" max="27" width="4.28515625" style="4" customWidth="1"/>
    <col min="28" max="33" width="4.28515625" style="4" hidden="1" customWidth="1"/>
    <col min="34" max="35" width="4.28515625" style="4" customWidth="1"/>
    <col min="36" max="38" width="4.28515625" style="4" hidden="1" customWidth="1"/>
    <col min="39" max="42" width="4.28515625" style="4" customWidth="1"/>
    <col min="43" max="43" width="4.28515625" style="4" hidden="1" customWidth="1"/>
    <col min="44" max="44" width="4.28515625" style="4" customWidth="1"/>
    <col min="45" max="49" width="4.28515625" style="4" hidden="1" customWidth="1"/>
    <col min="50" max="52" width="4.28515625" style="4" customWidth="1"/>
    <col min="53" max="55" width="4.28515625" style="4" hidden="1" customWidth="1"/>
    <col min="56" max="59" width="4.28515625" style="4" customWidth="1"/>
    <col min="60" max="61" width="4.28515625" style="193" hidden="1" customWidth="1"/>
    <col min="62" max="62" width="4.28515625" style="4" hidden="1" customWidth="1"/>
    <col min="63" max="65" width="4.28515625" style="4" customWidth="1"/>
    <col min="66" max="66" width="4.28515625" style="4" hidden="1" customWidth="1"/>
    <col min="67" max="67" width="4.28515625" style="4" customWidth="1"/>
    <col min="68" max="68" width="4.28515625" style="4" hidden="1" customWidth="1"/>
    <col min="69" max="69" width="4.28515625" style="4" customWidth="1"/>
    <col min="70" max="72" width="4.28515625" style="4" hidden="1" customWidth="1"/>
    <col min="73" max="73" width="4.28515625" style="4" customWidth="1"/>
    <col min="74" max="75" width="4.28515625" style="4" hidden="1" customWidth="1"/>
    <col min="76" max="76" width="4.28515625" style="4" customWidth="1"/>
    <col min="77" max="77" width="4.28515625" style="4" hidden="1" customWidth="1"/>
    <col min="78" max="79" width="4.28515625" style="4" customWidth="1"/>
    <col min="80" max="80" width="4.28515625" style="4" hidden="1" customWidth="1"/>
    <col min="81" max="81" width="9.42578125" style="4" bestFit="1" customWidth="1"/>
    <col min="82" max="16384" width="9.14062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6.75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3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3:H96"/>
  <sheetViews>
    <sheetView view="pageBreakPreview" topLeftCell="A43" zoomScaleNormal="100" zoomScaleSheetLayoutView="100" workbookViewId="0">
      <selection activeCell="B3" sqref="B3"/>
    </sheetView>
  </sheetViews>
  <sheetFormatPr defaultColWidth="9.140625" defaultRowHeight="15.75"/>
  <cols>
    <col min="1" max="1" width="9.140625" style="4"/>
    <col min="2" max="2" width="7.7109375" style="56" customWidth="1"/>
    <col min="3" max="3" width="43.28515625" style="4" customWidth="1"/>
    <col min="4" max="4" width="8" style="56" customWidth="1"/>
    <col min="5" max="5" width="13.42578125" style="4" customWidth="1"/>
    <col min="6" max="6" width="12" style="4" customWidth="1"/>
    <col min="7" max="16384" width="9.14062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5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PP3P!DX361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ROUND((BKTL!DV507+BKTL!DW507+PP3P!DX361+PP3P!DZ361)*11*0.315,1)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BKTL!DV507+BKTL!DW507+PP3P!DX361+PP3P!DZ361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(PP3P!DX361+PP3P!DZ361+PP3P!DZ361+BKTL!DV507+BKTL!DW507)*4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PP3P!EA361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PPHT!DG6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PPHT!DH6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PPHT!DI6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PPHT!DJ6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PPHT!DK6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PPHT!DL6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PPHT!DM6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PPHT!DN6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PPHT!DR6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PPHT!DS6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PPHT!DU6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PPHT!DV6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PPHT!DW6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PPHT!DX6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PPHT!DY6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PPHT!DZ6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PPHT!EA6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PPHT!EB6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PPHT!EC6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PPHT!ED6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PPHT!EE6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PPHT!EJ6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PPHT!EK6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PPHT!EL6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PPHT!EM6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PPHT!EN6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PPHT!EP6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PPHT!ER6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PPHT!ES6</f>
        <v>Bass LL</v>
      </c>
      <c r="D42" s="454" t="s">
        <v>24</v>
      </c>
      <c r="E42" s="454">
        <f>PP3P!ER361+'BKTL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PPHT!ET6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PPHT!EU6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PPHT!EV6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PPHT!EW6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PPHT!EX6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PPHT!EY6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PPHT!EZ6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PPHT!FA6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PPHT!FB6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PPHT!FC6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PPHT!FD6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PPHT!FE6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PPHT!FF6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PPHT!FG6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PP3P!EH6</f>
        <v>Bộ đà cân 1,66m</v>
      </c>
      <c r="D58" s="454" t="s">
        <v>24</v>
      </c>
      <c r="E58" s="454">
        <f>PP3P!EH361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PP3P!ES6</f>
        <v>Ty sứ đứng (không bọc chì)</v>
      </c>
      <c r="D59" s="454" t="s">
        <v>11</v>
      </c>
      <c r="E59" s="454">
        <f>PP3P!ES361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PP3P!ET6</f>
        <v>Ty sứ đỉnh thẳng 630</v>
      </c>
      <c r="D60" s="454" t="s">
        <v>11</v>
      </c>
      <c r="E60" s="454">
        <f>PP3P!ET361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PP3P!EU6</f>
        <v>Sứ đứng (không bọc chì)</v>
      </c>
      <c r="D61" s="454" t="s">
        <v>11</v>
      </c>
      <c r="E61" s="454">
        <f>PP3P!EU361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PP3P!EP405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PP3P!ED411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PP3P!EM359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PP3P!EO359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PP3P!EP359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PP3P!EI359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PP3P!ES359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PP3P!ET359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PP3P!EU359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PP3P!EV359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PP3P!EZ359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PP3P!FA359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PP3P!FB359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ROUND(PP3P!FE359*0.195,1)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U714"/>
  <sheetViews>
    <sheetView showZeros="0" view="pageBreakPreview" topLeftCell="C5" zoomScale="85" zoomScaleNormal="85" zoomScaleSheetLayoutView="85" workbookViewId="0">
      <pane xSplit="19" ySplit="2" topLeftCell="V661" activePane="bottomRight" state="frozen"/>
      <selection activeCell="C5" sqref="C5"/>
      <selection pane="topRight" activeCell="V5" sqref="V5"/>
      <selection pane="bottomLeft" activeCell="C7" sqref="C7"/>
      <selection pane="bottomRight" activeCell="AF700" sqref="AF700"/>
    </sheetView>
  </sheetViews>
  <sheetFormatPr defaultColWidth="9.140625" defaultRowHeight="15.75"/>
  <cols>
    <col min="1" max="2" width="9.140625" style="54"/>
    <col min="3" max="5" width="9.140625" style="1"/>
    <col min="6" max="8" width="9.140625" style="1" hidden="1" customWidth="1"/>
    <col min="9" max="9" width="9.140625" style="1" customWidth="1"/>
    <col min="10" max="14" width="9.140625" style="1" hidden="1" customWidth="1"/>
    <col min="15" max="16" width="9.140625" style="1" customWidth="1"/>
    <col min="17" max="20" width="9.140625" style="1" hidden="1" customWidth="1"/>
    <col min="21" max="21" width="9.140625" style="1"/>
    <col min="22" max="23" width="4.5703125" style="1" customWidth="1"/>
    <col min="24" max="25" width="4.5703125" style="1" hidden="1" customWidth="1"/>
    <col min="26" max="27" width="4.5703125" style="1" customWidth="1"/>
    <col min="28" max="30" width="4.5703125" style="1" hidden="1" customWidth="1"/>
    <col min="31" max="32" width="4.5703125" style="1" customWidth="1"/>
    <col min="33" max="38" width="4.5703125" style="1" hidden="1" customWidth="1"/>
    <col min="39" max="39" width="4.5703125" style="1" customWidth="1"/>
    <col min="40" max="42" width="4.5703125" style="1" hidden="1" customWidth="1"/>
    <col min="43" max="43" width="4.5703125" style="1" customWidth="1"/>
    <col min="44" max="46" width="4.5703125" style="1" hidden="1" customWidth="1"/>
    <col min="47" max="47" width="4.5703125" style="1" customWidth="1"/>
    <col min="48" max="48" width="4.5703125" style="1" hidden="1" customWidth="1"/>
    <col min="49" max="53" width="4.5703125" style="1" customWidth="1"/>
    <col min="54" max="55" width="4.5703125" style="1" hidden="1" customWidth="1"/>
    <col min="56" max="58" width="4.5703125" style="1" customWidth="1"/>
    <col min="59" max="60" width="4.5703125" style="1" hidden="1" customWidth="1"/>
    <col min="61" max="61" width="4.5703125" style="1" customWidth="1"/>
    <col min="62" max="62" width="5.85546875" style="1" customWidth="1"/>
    <col min="63" max="68" width="4.5703125" style="1" hidden="1" customWidth="1"/>
    <col min="69" max="69" width="4.5703125" style="1" customWidth="1"/>
    <col min="70" max="70" width="4.5703125" style="1" hidden="1" customWidth="1"/>
    <col min="71" max="72" width="4.5703125" style="1" customWidth="1"/>
    <col min="73" max="73" width="4.5703125" style="1" hidden="1" customWidth="1"/>
    <col min="74" max="74" width="4.5703125" style="1" customWidth="1"/>
    <col min="75" max="75" width="4.5703125" style="1" hidden="1" customWidth="1"/>
    <col min="76" max="77" width="4.5703125" style="1" customWidth="1"/>
    <col min="78" max="79" width="4.5703125" style="1" hidden="1" customWidth="1"/>
    <col min="80" max="81" width="4.5703125" style="1" customWidth="1"/>
    <col min="82" max="82" width="5.85546875" style="1" bestFit="1" customWidth="1"/>
    <col min="83" max="88" width="4.5703125" style="1" customWidth="1"/>
    <col min="89" max="89" width="4.5703125" style="1" hidden="1" customWidth="1"/>
    <col min="90" max="93" width="4.5703125" style="1" customWidth="1"/>
    <col min="94" max="94" width="4.5703125" style="1" hidden="1" customWidth="1"/>
    <col min="95" max="96" width="4.5703125" style="1" customWidth="1"/>
    <col min="97" max="98" width="4.5703125" style="1" hidden="1" customWidth="1"/>
    <col min="99" max="105" width="4.5703125" style="1" customWidth="1"/>
    <col min="106" max="110" width="4.5703125" style="1" hidden="1" customWidth="1"/>
    <col min="111" max="122" width="8" style="1" hidden="1" customWidth="1"/>
    <col min="123" max="172" width="4.5703125" style="1" hidden="1" customWidth="1"/>
    <col min="173" max="173" width="12.5703125" style="1" customWidth="1"/>
    <col min="174" max="16384" width="9.140625" style="1"/>
  </cols>
  <sheetData>
    <row r="2" spans="1:17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</row>
    <row r="3" spans="1:17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  <c r="FH3" s="171"/>
      <c r="FI3" s="171"/>
      <c r="FJ3" s="171"/>
      <c r="FK3" s="171"/>
      <c r="FL3" s="171"/>
      <c r="FM3" s="171"/>
      <c r="FN3" s="171"/>
      <c r="FO3" s="171"/>
      <c r="FP3" s="171"/>
      <c r="FQ3" s="171"/>
    </row>
    <row r="4" spans="1:173" s="6" customFormat="1">
      <c r="A4" s="54"/>
      <c r="B4" s="54"/>
    </row>
    <row r="5" spans="1:17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3991</v>
      </c>
      <c r="W5" s="499" t="s">
        <v>1787</v>
      </c>
      <c r="X5" s="499" t="s">
        <v>1478</v>
      </c>
      <c r="Y5" s="499" t="s">
        <v>1479</v>
      </c>
      <c r="Z5" s="499" t="s">
        <v>1391</v>
      </c>
      <c r="AA5" s="499" t="s">
        <v>3427</v>
      </c>
      <c r="AB5" s="499" t="s">
        <v>1399</v>
      </c>
      <c r="AC5" s="499" t="s">
        <v>1607</v>
      </c>
      <c r="AD5" s="499" t="s">
        <v>3428</v>
      </c>
      <c r="AE5" s="952" t="s">
        <v>1608</v>
      </c>
      <c r="AF5" s="955" t="s">
        <v>3429</v>
      </c>
      <c r="AG5" s="499" t="s">
        <v>1400</v>
      </c>
      <c r="AH5" s="499" t="s">
        <v>1401</v>
      </c>
      <c r="AI5" s="499" t="s">
        <v>1482</v>
      </c>
      <c r="AJ5" s="499" t="s">
        <v>1483</v>
      </c>
      <c r="AK5" s="499" t="s">
        <v>1485</v>
      </c>
      <c r="AL5" s="499" t="s">
        <v>1486</v>
      </c>
      <c r="AM5" s="499" t="s">
        <v>1609</v>
      </c>
      <c r="AN5" s="499" t="s">
        <v>1610</v>
      </c>
      <c r="AO5" s="499" t="s">
        <v>1471</v>
      </c>
      <c r="AP5" s="499" t="s">
        <v>1472</v>
      </c>
      <c r="AQ5" s="499" t="s">
        <v>1693</v>
      </c>
      <c r="AR5" s="499" t="s">
        <v>1694</v>
      </c>
      <c r="AS5" s="499" t="s">
        <v>3430</v>
      </c>
      <c r="AT5" s="499" t="s">
        <v>3431</v>
      </c>
      <c r="AU5" s="499" t="s">
        <v>1788</v>
      </c>
      <c r="AV5" s="499" t="s">
        <v>1779</v>
      </c>
      <c r="AW5" s="499" t="s">
        <v>397</v>
      </c>
      <c r="AX5" s="499" t="s">
        <v>400</v>
      </c>
      <c r="AY5" s="499" t="s">
        <v>402</v>
      </c>
      <c r="AZ5" s="499" t="s">
        <v>33</v>
      </c>
      <c r="BA5" s="499" t="s">
        <v>35</v>
      </c>
      <c r="BB5" s="499" t="s">
        <v>37</v>
      </c>
      <c r="BC5" s="499" t="s">
        <v>39</v>
      </c>
      <c r="BD5" s="499" t="s">
        <v>117</v>
      </c>
      <c r="BE5" s="499" t="s">
        <v>119</v>
      </c>
      <c r="BF5" s="499" t="s">
        <v>121</v>
      </c>
      <c r="BG5" s="499" t="s">
        <v>123</v>
      </c>
      <c r="BH5" s="499" t="s">
        <v>1241</v>
      </c>
      <c r="BI5" s="499" t="s">
        <v>1243</v>
      </c>
      <c r="BJ5" s="499" t="s">
        <v>1244</v>
      </c>
      <c r="BK5" s="499" t="s">
        <v>2020</v>
      </c>
      <c r="BL5" s="499" t="s">
        <v>2021</v>
      </c>
      <c r="BM5" s="499" t="s">
        <v>316</v>
      </c>
      <c r="BN5" s="499" t="s">
        <v>314</v>
      </c>
      <c r="BO5" s="499" t="s">
        <v>312</v>
      </c>
      <c r="BP5" s="499" t="s">
        <v>310</v>
      </c>
      <c r="BQ5" s="499" t="s">
        <v>1611</v>
      </c>
      <c r="BR5" s="499" t="s">
        <v>1612</v>
      </c>
      <c r="BS5" s="499" t="s">
        <v>2024</v>
      </c>
      <c r="BT5" s="499" t="s">
        <v>2025</v>
      </c>
      <c r="BU5" s="499" t="s">
        <v>1613</v>
      </c>
      <c r="BV5" s="499" t="s">
        <v>345</v>
      </c>
      <c r="BW5" s="499" t="s">
        <v>292</v>
      </c>
      <c r="BX5" s="499" t="s">
        <v>294</v>
      </c>
      <c r="BY5" s="499" t="s">
        <v>297</v>
      </c>
      <c r="BZ5" s="499" t="s">
        <v>299</v>
      </c>
      <c r="CA5" s="499" t="s">
        <v>304</v>
      </c>
      <c r="CB5" s="499" t="s">
        <v>301</v>
      </c>
      <c r="CC5" s="499" t="s">
        <v>306</v>
      </c>
      <c r="CD5" s="499" t="s">
        <v>1733</v>
      </c>
      <c r="CE5" s="499" t="s">
        <v>1907</v>
      </c>
      <c r="CF5" s="499" t="s">
        <v>1742</v>
      </c>
      <c r="CG5" s="499" t="s">
        <v>1113</v>
      </c>
      <c r="CH5" s="499" t="s">
        <v>1116</v>
      </c>
      <c r="CI5" s="499" t="s">
        <v>385</v>
      </c>
      <c r="CJ5" s="499" t="s">
        <v>387</v>
      </c>
      <c r="CK5" s="499" t="s">
        <v>396</v>
      </c>
      <c r="CL5" s="499" t="s">
        <v>325</v>
      </c>
      <c r="CM5" s="499" t="s">
        <v>327</v>
      </c>
      <c r="CN5" s="499" t="s">
        <v>329</v>
      </c>
      <c r="CO5" s="499" t="s">
        <v>3425</v>
      </c>
      <c r="CP5" s="499" t="s">
        <v>992</v>
      </c>
      <c r="CQ5" s="499" t="s">
        <v>2948</v>
      </c>
      <c r="CR5" s="499" t="s">
        <v>995</v>
      </c>
      <c r="CS5" s="499" t="s">
        <v>996</v>
      </c>
      <c r="CT5" s="499" t="s">
        <v>992</v>
      </c>
      <c r="CU5" s="499" t="s">
        <v>2948</v>
      </c>
      <c r="CV5" s="499" t="s">
        <v>995</v>
      </c>
      <c r="CW5" s="499" t="s">
        <v>996</v>
      </c>
      <c r="CX5" s="513" t="s">
        <v>3892</v>
      </c>
      <c r="CY5" s="513" t="s">
        <v>3903</v>
      </c>
      <c r="CZ5" s="513" t="s">
        <v>3861</v>
      </c>
      <c r="DA5" s="513" t="s">
        <v>3863</v>
      </c>
      <c r="DB5" s="513" t="s">
        <v>3149</v>
      </c>
      <c r="DC5" s="513" t="s">
        <v>3148</v>
      </c>
      <c r="DD5" s="513" t="s">
        <v>3147</v>
      </c>
      <c r="DE5" s="513" t="s">
        <v>3146</v>
      </c>
      <c r="DF5" s="513"/>
      <c r="DG5" s="513" t="s">
        <v>3150</v>
      </c>
      <c r="DH5" s="513" t="s">
        <v>3151</v>
      </c>
      <c r="DI5" s="513" t="s">
        <v>3152</v>
      </c>
      <c r="DJ5" s="513" t="s">
        <v>3153</v>
      </c>
      <c r="DK5" s="513" t="s">
        <v>3154</v>
      </c>
      <c r="DL5" s="513" t="s">
        <v>3155</v>
      </c>
      <c r="DM5" s="513" t="s">
        <v>3156</v>
      </c>
      <c r="DN5" s="513" t="s">
        <v>3157</v>
      </c>
      <c r="DO5" s="513" t="s">
        <v>3158</v>
      </c>
      <c r="DP5" s="513" t="s">
        <v>3159</v>
      </c>
      <c r="DQ5" s="513" t="s">
        <v>3160</v>
      </c>
      <c r="DR5" s="513" t="s">
        <v>3161</v>
      </c>
      <c r="DS5" s="513" t="s">
        <v>3162</v>
      </c>
      <c r="DT5" s="513" t="s">
        <v>3163</v>
      </c>
      <c r="DU5" s="513" t="s">
        <v>3164</v>
      </c>
      <c r="DV5" s="513" t="s">
        <v>3165</v>
      </c>
      <c r="DW5" s="513" t="s">
        <v>3166</v>
      </c>
      <c r="DX5" s="513" t="s">
        <v>3167</v>
      </c>
      <c r="DY5" s="513" t="s">
        <v>3168</v>
      </c>
      <c r="DZ5" s="513" t="s">
        <v>3169</v>
      </c>
      <c r="EA5" s="513" t="s">
        <v>3170</v>
      </c>
      <c r="EB5" s="513" t="s">
        <v>3171</v>
      </c>
      <c r="EC5" s="513" t="s">
        <v>3172</v>
      </c>
      <c r="ED5" s="513" t="s">
        <v>3173</v>
      </c>
      <c r="EE5" s="513" t="s">
        <v>3174</v>
      </c>
      <c r="EF5" s="513" t="s">
        <v>3175</v>
      </c>
      <c r="EG5" s="513" t="s">
        <v>3176</v>
      </c>
      <c r="EH5" s="513" t="s">
        <v>3177</v>
      </c>
      <c r="EI5" s="513" t="s">
        <v>3175</v>
      </c>
      <c r="EJ5" s="513" t="s">
        <v>3178</v>
      </c>
      <c r="EK5" s="513" t="s">
        <v>3179</v>
      </c>
      <c r="EL5" s="513" t="s">
        <v>3180</v>
      </c>
      <c r="EM5" s="513" t="s">
        <v>3181</v>
      </c>
      <c r="EN5" s="513" t="s">
        <v>3182</v>
      </c>
      <c r="EO5" s="513" t="s">
        <v>3183</v>
      </c>
      <c r="EP5" s="513" t="s">
        <v>3184</v>
      </c>
      <c r="EQ5" s="513" t="s">
        <v>3185</v>
      </c>
      <c r="ER5" s="513" t="s">
        <v>3186</v>
      </c>
      <c r="ES5" s="513" t="s">
        <v>3187</v>
      </c>
      <c r="ET5" s="513" t="s">
        <v>3188</v>
      </c>
      <c r="EU5" s="513" t="s">
        <v>3189</v>
      </c>
      <c r="EV5" s="513" t="s">
        <v>3190</v>
      </c>
      <c r="EW5" s="513" t="s">
        <v>3191</v>
      </c>
      <c r="EX5" s="513" t="s">
        <v>3193</v>
      </c>
      <c r="EY5" s="513" t="s">
        <v>3192</v>
      </c>
      <c r="EZ5" s="513" t="s">
        <v>3194</v>
      </c>
      <c r="FA5" s="513" t="s">
        <v>3195</v>
      </c>
      <c r="FB5" s="513" t="s">
        <v>3196</v>
      </c>
      <c r="FC5" s="513" t="s">
        <v>3197</v>
      </c>
      <c r="FD5" s="513" t="s">
        <v>3198</v>
      </c>
      <c r="FE5" s="513" t="s">
        <v>3199</v>
      </c>
      <c r="FF5" s="513" t="s">
        <v>3200</v>
      </c>
      <c r="FG5" s="513" t="s">
        <v>3201</v>
      </c>
      <c r="FH5" s="513" t="s">
        <v>3204</v>
      </c>
      <c r="FI5" s="513" t="s">
        <v>3205</v>
      </c>
      <c r="FJ5" s="513" t="s">
        <v>3202</v>
      </c>
      <c r="FK5" s="513" t="s">
        <v>3203</v>
      </c>
      <c r="FL5" s="513"/>
      <c r="FM5" s="513"/>
      <c r="FN5" s="513"/>
      <c r="FO5" s="513"/>
      <c r="FP5" s="513"/>
      <c r="FQ5" s="499"/>
    </row>
    <row r="6" spans="1:173" s="5" customFormat="1" ht="159.75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3535</v>
      </c>
      <c r="W6" s="500" t="s">
        <v>1586</v>
      </c>
      <c r="X6" s="500" t="s">
        <v>1457</v>
      </c>
      <c r="Y6" s="500" t="s">
        <v>1514</v>
      </c>
      <c r="Z6" s="500" t="s">
        <v>1587</v>
      </c>
      <c r="AA6" s="500" t="s">
        <v>3436</v>
      </c>
      <c r="AB6" s="500" t="s">
        <v>1588</v>
      </c>
      <c r="AC6" s="500" t="s">
        <v>1589</v>
      </c>
      <c r="AD6" s="500" t="s">
        <v>3437</v>
      </c>
      <c r="AE6" s="952" t="s">
        <v>1590</v>
      </c>
      <c r="AF6" s="955" t="s">
        <v>3438</v>
      </c>
      <c r="AG6" s="500" t="s">
        <v>1518</v>
      </c>
      <c r="AH6" s="500" t="s">
        <v>1519</v>
      </c>
      <c r="AI6" s="500" t="s">
        <v>1591</v>
      </c>
      <c r="AJ6" s="500" t="s">
        <v>1592</v>
      </c>
      <c r="AK6" s="500" t="s">
        <v>3228</v>
      </c>
      <c r="AL6" s="500" t="s">
        <v>3227</v>
      </c>
      <c r="AM6" s="500" t="s">
        <v>1593</v>
      </c>
      <c r="AN6" s="500" t="s">
        <v>1594</v>
      </c>
      <c r="AO6" s="500" t="s">
        <v>1595</v>
      </c>
      <c r="AP6" s="500" t="s">
        <v>1596</v>
      </c>
      <c r="AQ6" s="500" t="s">
        <v>3434</v>
      </c>
      <c r="AR6" s="500" t="s">
        <v>3435</v>
      </c>
      <c r="AS6" s="500" t="s">
        <v>3432</v>
      </c>
      <c r="AT6" s="500" t="s">
        <v>3433</v>
      </c>
      <c r="AU6" s="500" t="s">
        <v>1599</v>
      </c>
      <c r="AV6" s="500" t="s">
        <v>1558</v>
      </c>
      <c r="AW6" s="500" t="s">
        <v>1395</v>
      </c>
      <c r="AX6" s="500" t="s">
        <v>401</v>
      </c>
      <c r="AY6" s="500" t="s">
        <v>403</v>
      </c>
      <c r="AZ6" s="500" t="s">
        <v>3136</v>
      </c>
      <c r="BA6" s="500" t="s">
        <v>3137</v>
      </c>
      <c r="BB6" s="500" t="s">
        <v>3138</v>
      </c>
      <c r="BC6" s="500" t="s">
        <v>3139</v>
      </c>
      <c r="BD6" s="500" t="s">
        <v>3140</v>
      </c>
      <c r="BE6" s="500" t="s">
        <v>3141</v>
      </c>
      <c r="BF6" s="500" t="s">
        <v>3142</v>
      </c>
      <c r="BG6" s="500" t="s">
        <v>3143</v>
      </c>
      <c r="BH6" s="500" t="s">
        <v>1404</v>
      </c>
      <c r="BI6" s="500" t="s">
        <v>1403</v>
      </c>
      <c r="BJ6" s="500" t="s">
        <v>1396</v>
      </c>
      <c r="BK6" s="500" t="s">
        <v>1605</v>
      </c>
      <c r="BL6" s="500" t="s">
        <v>1602</v>
      </c>
      <c r="BM6" s="500" t="s">
        <v>1407</v>
      </c>
      <c r="BN6" s="500" t="s">
        <v>1406</v>
      </c>
      <c r="BO6" s="500" t="s">
        <v>1606</v>
      </c>
      <c r="BP6" s="500" t="s">
        <v>1405</v>
      </c>
      <c r="BQ6" s="500" t="s">
        <v>287</v>
      </c>
      <c r="BR6" s="500" t="s">
        <v>1614</v>
      </c>
      <c r="BS6" s="500" t="s">
        <v>1615</v>
      </c>
      <c r="BT6" s="500" t="s">
        <v>1616</v>
      </c>
      <c r="BU6" s="500" t="s">
        <v>1617</v>
      </c>
      <c r="BV6" s="500" t="s">
        <v>1792</v>
      </c>
      <c r="BW6" s="500" t="s">
        <v>1618</v>
      </c>
      <c r="BX6" s="500" t="s">
        <v>1619</v>
      </c>
      <c r="BY6" s="500" t="s">
        <v>1620</v>
      </c>
      <c r="BZ6" s="500" t="s">
        <v>1621</v>
      </c>
      <c r="CA6" s="500" t="s">
        <v>3145</v>
      </c>
      <c r="CB6" s="500" t="s">
        <v>3144</v>
      </c>
      <c r="CC6" s="500" t="s">
        <v>1397</v>
      </c>
      <c r="CD6" s="500" t="s">
        <v>3249</v>
      </c>
      <c r="CE6" s="500" t="s">
        <v>3250</v>
      </c>
      <c r="CF6" s="500" t="s">
        <v>3256</v>
      </c>
      <c r="CG6" s="500" t="s">
        <v>3251</v>
      </c>
      <c r="CH6" s="500" t="s">
        <v>3257</v>
      </c>
      <c r="CI6" s="500" t="s">
        <v>3426</v>
      </c>
      <c r="CJ6" s="500" t="s">
        <v>3258</v>
      </c>
      <c r="CK6" s="500" t="s">
        <v>3259</v>
      </c>
      <c r="CL6" s="500" t="s">
        <v>1437</v>
      </c>
      <c r="CM6" s="500" t="s">
        <v>1438</v>
      </c>
      <c r="CN6" s="500" t="s">
        <v>1439</v>
      </c>
      <c r="CO6" s="500" t="s">
        <v>3424</v>
      </c>
      <c r="CP6" s="500" t="s">
        <v>1408</v>
      </c>
      <c r="CQ6" s="500" t="s">
        <v>3252</v>
      </c>
      <c r="CR6" s="500" t="s">
        <v>1409</v>
      </c>
      <c r="CS6" s="500" t="s">
        <v>1410</v>
      </c>
      <c r="CT6" s="500" t="s">
        <v>1411</v>
      </c>
      <c r="CU6" s="500" t="s">
        <v>3253</v>
      </c>
      <c r="CV6" s="500" t="s">
        <v>1412</v>
      </c>
      <c r="CW6" s="500" t="s">
        <v>1413</v>
      </c>
      <c r="CX6" s="514" t="s">
        <v>3893</v>
      </c>
      <c r="CY6" s="514" t="s">
        <v>3904</v>
      </c>
      <c r="CZ6" s="514" t="s">
        <v>3862</v>
      </c>
      <c r="DA6" s="514" t="s">
        <v>3864</v>
      </c>
      <c r="DB6" s="514" t="s">
        <v>3097</v>
      </c>
      <c r="DC6" s="514" t="s">
        <v>3098</v>
      </c>
      <c r="DD6" s="514" t="s">
        <v>3099</v>
      </c>
      <c r="DE6" s="514" t="s">
        <v>3100</v>
      </c>
      <c r="DF6" s="514" t="s">
        <v>3237</v>
      </c>
      <c r="DG6" s="514" t="s">
        <v>3092</v>
      </c>
      <c r="DH6" s="514" t="s">
        <v>3091</v>
      </c>
      <c r="DI6" s="514" t="s">
        <v>3090</v>
      </c>
      <c r="DJ6" s="514" t="s">
        <v>3089</v>
      </c>
      <c r="DK6" s="514" t="s">
        <v>3088</v>
      </c>
      <c r="DL6" s="514" t="s">
        <v>3087</v>
      </c>
      <c r="DM6" s="514" t="s">
        <v>212</v>
      </c>
      <c r="DN6" s="514" t="s">
        <v>216</v>
      </c>
      <c r="DO6" s="514" t="s">
        <v>220</v>
      </c>
      <c r="DP6" s="514" t="s">
        <v>210</v>
      </c>
      <c r="DQ6" s="514" t="s">
        <v>214</v>
      </c>
      <c r="DR6" s="514" t="s">
        <v>218</v>
      </c>
      <c r="DS6" s="514" t="s">
        <v>3096</v>
      </c>
      <c r="DT6" s="514" t="s">
        <v>3093</v>
      </c>
      <c r="DU6" s="514" t="s">
        <v>3094</v>
      </c>
      <c r="DV6" s="514" t="s">
        <v>3095</v>
      </c>
      <c r="DW6" s="514" t="s">
        <v>1467</v>
      </c>
      <c r="DX6" s="514" t="s">
        <v>3101</v>
      </c>
      <c r="DY6" s="514" t="s">
        <v>3106</v>
      </c>
      <c r="DZ6" s="514" t="s">
        <v>3102</v>
      </c>
      <c r="EA6" s="514" t="s">
        <v>3103</v>
      </c>
      <c r="EB6" s="514" t="s">
        <v>3104</v>
      </c>
      <c r="EC6" s="514" t="s">
        <v>3105</v>
      </c>
      <c r="ED6" s="514" t="s">
        <v>3108</v>
      </c>
      <c r="EE6" s="514" t="s">
        <v>3107</v>
      </c>
      <c r="EF6" s="514" t="s">
        <v>3109</v>
      </c>
      <c r="EG6" s="514" t="s">
        <v>3110</v>
      </c>
      <c r="EH6" s="514" t="s">
        <v>3111</v>
      </c>
      <c r="EI6" s="514" t="s">
        <v>3112</v>
      </c>
      <c r="EJ6" s="514" t="s">
        <v>3113</v>
      </c>
      <c r="EK6" s="514" t="s">
        <v>3114</v>
      </c>
      <c r="EL6" s="514" t="s">
        <v>3115</v>
      </c>
      <c r="EM6" s="514" t="s">
        <v>3116</v>
      </c>
      <c r="EN6" s="514" t="s">
        <v>3117</v>
      </c>
      <c r="EO6" s="514" t="s">
        <v>3118</v>
      </c>
      <c r="EP6" s="514" t="s">
        <v>3119</v>
      </c>
      <c r="EQ6" s="514" t="s">
        <v>3121</v>
      </c>
      <c r="ER6" s="514" t="s">
        <v>3120</v>
      </c>
      <c r="ES6" s="514" t="s">
        <v>3122</v>
      </c>
      <c r="ET6" s="514" t="s">
        <v>3123</v>
      </c>
      <c r="EU6" s="514" t="s">
        <v>3132</v>
      </c>
      <c r="EV6" s="514" t="s">
        <v>3125</v>
      </c>
      <c r="EW6" s="514" t="s">
        <v>3126</v>
      </c>
      <c r="EX6" s="514" t="s">
        <v>1204</v>
      </c>
      <c r="EY6" s="514" t="s">
        <v>1210</v>
      </c>
      <c r="EZ6" s="514" t="s">
        <v>3124</v>
      </c>
      <c r="FA6" s="514" t="s">
        <v>3127</v>
      </c>
      <c r="FB6" s="514" t="s">
        <v>3128</v>
      </c>
      <c r="FC6" s="514" t="s">
        <v>1206</v>
      </c>
      <c r="FD6" s="514" t="s">
        <v>1212</v>
      </c>
      <c r="FE6" s="514" t="s">
        <v>3129</v>
      </c>
      <c r="FF6" s="514" t="s">
        <v>3130</v>
      </c>
      <c r="FG6" s="514" t="s">
        <v>3131</v>
      </c>
      <c r="FH6" s="514" t="s">
        <v>3133</v>
      </c>
      <c r="FI6" s="514" t="s">
        <v>3134</v>
      </c>
      <c r="FJ6" s="514" t="s">
        <v>1381</v>
      </c>
      <c r="FK6" s="514" t="s">
        <v>3135</v>
      </c>
      <c r="FL6" s="514" t="s">
        <v>287</v>
      </c>
      <c r="FM6" s="514" t="s">
        <v>3260</v>
      </c>
      <c r="FN6" s="514" t="s">
        <v>3344</v>
      </c>
      <c r="FO6" s="514" t="s">
        <v>3414</v>
      </c>
      <c r="FP6" s="514" t="s">
        <v>3415</v>
      </c>
      <c r="FQ6" s="500" t="s">
        <v>1398</v>
      </c>
    </row>
    <row r="7" spans="1:17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4"/>
      <c r="W7" s="503"/>
      <c r="X7" s="503"/>
      <c r="Y7" s="503"/>
      <c r="Z7" s="503"/>
      <c r="AA7" s="503"/>
      <c r="AB7" s="503"/>
      <c r="AC7" s="503"/>
      <c r="AD7" s="503"/>
      <c r="AE7" s="953"/>
      <c r="AF7" s="956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3"/>
      <c r="FH7" s="503"/>
      <c r="FI7" s="503"/>
      <c r="FJ7" s="503"/>
      <c r="FK7" s="503"/>
      <c r="FL7" s="503"/>
      <c r="FM7" s="503"/>
      <c r="FN7" s="503"/>
      <c r="FO7" s="503"/>
      <c r="FP7" s="503"/>
      <c r="FQ7" s="505"/>
    </row>
    <row r="8" spans="1:173" s="4" customFormat="1">
      <c r="A8" s="56"/>
      <c r="B8" s="56"/>
      <c r="C8" s="522"/>
      <c r="D8" s="522" t="s">
        <v>3605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>
        <f t="shared" ref="O8:O67" si="0">E8</f>
        <v>0</v>
      </c>
      <c r="P8" s="516"/>
      <c r="Q8" s="516"/>
      <c r="R8" s="516"/>
      <c r="S8" s="516"/>
      <c r="T8" s="516" t="s">
        <v>3718</v>
      </c>
      <c r="U8" s="516" t="s">
        <v>3718</v>
      </c>
      <c r="V8" s="516"/>
      <c r="W8" s="516"/>
      <c r="X8" s="516"/>
      <c r="Y8" s="516"/>
      <c r="Z8" s="516"/>
      <c r="AA8" s="516"/>
      <c r="AB8" s="516"/>
      <c r="AC8" s="516"/>
      <c r="AD8" s="516"/>
      <c r="AE8" s="725"/>
      <c r="AF8" s="957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>
        <f>IF(C8&lt;&gt;0,AW8+CB8+CC8,)</f>
        <v>0</v>
      </c>
      <c r="BA8" s="516">
        <f>IF(D8&lt;&gt;0,AW8+CB8+CC8,)</f>
        <v>1</v>
      </c>
      <c r="BB8" s="516"/>
      <c r="BC8" s="516"/>
      <c r="BD8" s="516">
        <f>IF(C8&lt;&gt;0,IF(OR(LEN(U8)=1,LEN(U8)=2),1,VALUE(LEFT(U8,1))),)</f>
        <v>0</v>
      </c>
      <c r="BE8" s="516">
        <f>IF(D8&lt;&gt;0,IF(OR(LEN(U8)=1,LEN(U8)=2),1,VALUE(LEFT(U8,1))),)</f>
        <v>3</v>
      </c>
      <c r="BF8" s="516"/>
      <c r="BG8" s="516"/>
      <c r="BH8" s="516"/>
      <c r="BI8" s="516">
        <f t="shared" ref="BI8:BI67" si="1">AU8*2+CB8*5</f>
        <v>5</v>
      </c>
      <c r="BJ8" s="516"/>
      <c r="BK8" s="516"/>
      <c r="BL8" s="516"/>
      <c r="BM8" s="516"/>
      <c r="BN8" s="516"/>
      <c r="BO8" s="516"/>
      <c r="BP8" s="516"/>
      <c r="BQ8" s="516"/>
      <c r="BR8" s="516"/>
      <c r="BS8" s="516"/>
      <c r="BT8" s="516"/>
      <c r="BU8" s="516"/>
      <c r="BV8" s="516"/>
      <c r="BW8" s="516"/>
      <c r="BX8" s="516">
        <v>4</v>
      </c>
      <c r="BY8" s="516"/>
      <c r="BZ8" s="516"/>
      <c r="CA8" s="516"/>
      <c r="CB8" s="516">
        <v>1</v>
      </c>
      <c r="CC8" s="516"/>
      <c r="CD8" s="516">
        <f t="shared" ref="CD8:CD67" si="2">CB8*4</f>
        <v>4</v>
      </c>
      <c r="CE8" s="516"/>
      <c r="CF8" s="516"/>
      <c r="CG8" s="516"/>
      <c r="CH8" s="516"/>
      <c r="CI8" s="516"/>
      <c r="CJ8" s="516"/>
      <c r="CK8" s="516"/>
      <c r="CL8" s="516"/>
      <c r="CM8" s="516">
        <v>8</v>
      </c>
      <c r="CN8" s="516"/>
      <c r="CO8" s="516"/>
      <c r="CP8" s="516"/>
      <c r="CQ8" s="516"/>
      <c r="CR8" s="516"/>
      <c r="CS8" s="516"/>
      <c r="CT8" s="516"/>
      <c r="CU8" s="516"/>
      <c r="CV8" s="516"/>
      <c r="CW8" s="516"/>
      <c r="CX8" s="454"/>
      <c r="CY8" s="454"/>
      <c r="CZ8" s="454"/>
      <c r="DA8" s="454"/>
      <c r="DB8" s="454"/>
      <c r="DC8" s="454"/>
      <c r="DD8" s="454"/>
      <c r="DE8" s="454"/>
      <c r="DF8" s="454"/>
      <c r="DG8" s="517"/>
      <c r="DH8" s="517"/>
      <c r="DI8" s="517"/>
      <c r="DJ8" s="517"/>
      <c r="DK8" s="517"/>
      <c r="DL8" s="517"/>
      <c r="DM8" s="517"/>
      <c r="DN8" s="517"/>
      <c r="DO8" s="517"/>
      <c r="DP8" s="517"/>
      <c r="DQ8" s="517"/>
      <c r="DR8" s="517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290"/>
    </row>
    <row r="9" spans="1:173" s="4" customFormat="1">
      <c r="A9" s="56"/>
      <c r="B9" s="56"/>
      <c r="C9" s="522"/>
      <c r="D9" s="522" t="s">
        <v>3609</v>
      </c>
      <c r="E9" s="516">
        <v>28.4</v>
      </c>
      <c r="F9" s="516"/>
      <c r="G9" s="516"/>
      <c r="H9" s="516"/>
      <c r="I9" s="516"/>
      <c r="J9" s="516"/>
      <c r="K9" s="516"/>
      <c r="L9" s="516"/>
      <c r="M9" s="516"/>
      <c r="N9" s="516"/>
      <c r="O9" s="516">
        <f t="shared" si="0"/>
        <v>28.4</v>
      </c>
      <c r="P9" s="516"/>
      <c r="Q9" s="516"/>
      <c r="R9" s="516"/>
      <c r="S9" s="516"/>
      <c r="T9" s="516" t="s">
        <v>1631</v>
      </c>
      <c r="U9" s="516" t="s">
        <v>2989</v>
      </c>
      <c r="V9" s="516"/>
      <c r="W9" s="725">
        <v>1</v>
      </c>
      <c r="X9" s="516"/>
      <c r="Y9" s="516"/>
      <c r="Z9" s="516">
        <v>1</v>
      </c>
      <c r="AA9" s="516"/>
      <c r="AB9" s="516"/>
      <c r="AC9" s="516"/>
      <c r="AD9" s="516"/>
      <c r="AE9" s="725"/>
      <c r="AF9" s="957"/>
      <c r="AG9" s="516"/>
      <c r="AH9" s="516"/>
      <c r="AI9" s="516"/>
      <c r="AJ9" s="516"/>
      <c r="AK9" s="516"/>
      <c r="AL9" s="516"/>
      <c r="AM9" s="516"/>
      <c r="AN9" s="516"/>
      <c r="AO9" s="516"/>
      <c r="AP9" s="516"/>
      <c r="AQ9" s="516"/>
      <c r="AR9" s="516"/>
      <c r="AS9" s="516"/>
      <c r="AT9" s="516"/>
      <c r="AU9" s="516"/>
      <c r="AV9" s="516"/>
      <c r="AW9" s="516">
        <v>1</v>
      </c>
      <c r="AX9" s="516"/>
      <c r="AY9" s="516"/>
      <c r="AZ9" s="516">
        <f t="shared" ref="AZ9:AZ67" si="3">IF(C9&lt;&gt;0,AW9+CB9+CC9,)</f>
        <v>0</v>
      </c>
      <c r="BA9" s="516">
        <f t="shared" ref="BA9:BA67" si="4">IF(D9&lt;&gt;0,AW9+CB9+CC9,)</f>
        <v>1</v>
      </c>
      <c r="BB9" s="516"/>
      <c r="BC9" s="516"/>
      <c r="BD9" s="516">
        <f t="shared" ref="BD9:BD67" si="5">IF(C9&lt;&gt;0,IF(OR(LEN(U9)=1,LEN(U9)=2),1,VALUE(LEFT(U9,1))),)</f>
        <v>0</v>
      </c>
      <c r="BE9" s="516">
        <f t="shared" ref="BE9:BE67" si="6">IF(D9&lt;&gt;0,IF(OR(LEN(U9)=1,LEN(U9)=2),1,VALUE(LEFT(U9,1))),)</f>
        <v>2</v>
      </c>
      <c r="BF9" s="516"/>
      <c r="BG9" s="516"/>
      <c r="BH9" s="516"/>
      <c r="BI9" s="516">
        <f t="shared" si="1"/>
        <v>0</v>
      </c>
      <c r="BJ9" s="516"/>
      <c r="BK9" s="516"/>
      <c r="BL9" s="516"/>
      <c r="BM9" s="516"/>
      <c r="BN9" s="516"/>
      <c r="BO9" s="516"/>
      <c r="BP9" s="516"/>
      <c r="BQ9" s="516"/>
      <c r="BR9" s="516"/>
      <c r="BS9" s="516"/>
      <c r="BT9" s="516"/>
      <c r="BU9" s="516"/>
      <c r="BV9" s="516"/>
      <c r="BW9" s="516"/>
      <c r="BX9" s="516">
        <v>2</v>
      </c>
      <c r="BY9" s="516"/>
      <c r="BZ9" s="516"/>
      <c r="CA9" s="516"/>
      <c r="CB9" s="516"/>
      <c r="CC9" s="516"/>
      <c r="CD9" s="516">
        <f t="shared" si="2"/>
        <v>0</v>
      </c>
      <c r="CE9" s="516">
        <v>6</v>
      </c>
      <c r="CF9" s="516"/>
      <c r="CG9" s="516">
        <v>12</v>
      </c>
      <c r="CH9" s="516"/>
      <c r="CI9" s="516">
        <v>8</v>
      </c>
      <c r="CJ9" s="516"/>
      <c r="CK9" s="516"/>
      <c r="CL9" s="516"/>
      <c r="CM9" s="516"/>
      <c r="CN9" s="516"/>
      <c r="CO9" s="516">
        <v>8</v>
      </c>
      <c r="CP9" s="516"/>
      <c r="CQ9" s="516"/>
      <c r="CR9" s="516"/>
      <c r="CS9" s="516"/>
      <c r="CT9" s="516"/>
      <c r="CU9" s="516">
        <v>2</v>
      </c>
      <c r="CV9" s="516"/>
      <c r="CW9" s="516"/>
      <c r="CX9" s="454"/>
      <c r="CY9" s="454"/>
      <c r="CZ9" s="454"/>
      <c r="DA9" s="454"/>
      <c r="DB9" s="454"/>
      <c r="DC9" s="454"/>
      <c r="DD9" s="454"/>
      <c r="DE9" s="454"/>
      <c r="DF9" s="454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290"/>
    </row>
    <row r="10" spans="1:173" s="4" customFormat="1">
      <c r="A10" s="56"/>
      <c r="B10" s="56"/>
      <c r="C10" s="522"/>
      <c r="D10" s="522" t="s">
        <v>3606</v>
      </c>
      <c r="E10" s="516">
        <v>25</v>
      </c>
      <c r="F10" s="516"/>
      <c r="G10" s="516"/>
      <c r="H10" s="516"/>
      <c r="I10" s="516"/>
      <c r="J10" s="516"/>
      <c r="K10" s="516"/>
      <c r="L10" s="516"/>
      <c r="M10" s="516"/>
      <c r="N10" s="516"/>
      <c r="O10" s="516">
        <f t="shared" si="0"/>
        <v>25</v>
      </c>
      <c r="P10" s="516"/>
      <c r="Q10" s="516"/>
      <c r="R10" s="516"/>
      <c r="S10" s="516"/>
      <c r="T10" s="516" t="s">
        <v>1903</v>
      </c>
      <c r="U10" s="516" t="s">
        <v>1903</v>
      </c>
      <c r="V10" s="516"/>
      <c r="W10" s="516"/>
      <c r="X10" s="516"/>
      <c r="Y10" s="516"/>
      <c r="Z10" s="516"/>
      <c r="AA10" s="516"/>
      <c r="AB10" s="516"/>
      <c r="AC10" s="516"/>
      <c r="AD10" s="516"/>
      <c r="AE10" s="725"/>
      <c r="AF10" s="957"/>
      <c r="AG10" s="516"/>
      <c r="AH10" s="516"/>
      <c r="AI10" s="516"/>
      <c r="AJ10" s="516"/>
      <c r="AK10" s="516"/>
      <c r="AL10" s="516"/>
      <c r="AM10" s="516"/>
      <c r="AN10" s="516"/>
      <c r="AO10" s="51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>
        <f t="shared" si="3"/>
        <v>0</v>
      </c>
      <c r="BA10" s="516">
        <f t="shared" si="4"/>
        <v>0</v>
      </c>
      <c r="BB10" s="516"/>
      <c r="BC10" s="516"/>
      <c r="BD10" s="516">
        <f t="shared" si="5"/>
        <v>0</v>
      </c>
      <c r="BE10" s="516">
        <f t="shared" si="6"/>
        <v>1</v>
      </c>
      <c r="BF10" s="516"/>
      <c r="BG10" s="516"/>
      <c r="BH10" s="516"/>
      <c r="BI10" s="516">
        <f t="shared" si="1"/>
        <v>0</v>
      </c>
      <c r="BJ10" s="516"/>
      <c r="BK10" s="516"/>
      <c r="BL10" s="516"/>
      <c r="BM10" s="516"/>
      <c r="BN10" s="516"/>
      <c r="BO10" s="516"/>
      <c r="BP10" s="516"/>
      <c r="BQ10" s="516">
        <v>1</v>
      </c>
      <c r="BR10" s="516"/>
      <c r="BS10" s="516">
        <v>2</v>
      </c>
      <c r="BT10" s="516"/>
      <c r="BU10" s="516"/>
      <c r="BV10" s="516"/>
      <c r="BW10" s="516"/>
      <c r="BX10" s="516"/>
      <c r="BY10" s="516"/>
      <c r="BZ10" s="516"/>
      <c r="CA10" s="516"/>
      <c r="CB10" s="516"/>
      <c r="CC10" s="516"/>
      <c r="CD10" s="516">
        <f t="shared" si="2"/>
        <v>0</v>
      </c>
      <c r="CE10" s="516"/>
      <c r="CF10" s="516"/>
      <c r="CG10" s="516"/>
      <c r="CH10" s="516"/>
      <c r="CI10" s="516"/>
      <c r="CJ10" s="516"/>
      <c r="CK10" s="516"/>
      <c r="CL10" s="516"/>
      <c r="CM10" s="516"/>
      <c r="CN10" s="516"/>
      <c r="CO10" s="516"/>
      <c r="CP10" s="516"/>
      <c r="CQ10" s="516"/>
      <c r="CR10" s="516"/>
      <c r="CS10" s="516"/>
      <c r="CT10" s="516"/>
      <c r="CU10" s="516"/>
      <c r="CV10" s="516"/>
      <c r="CW10" s="516"/>
      <c r="CX10" s="454"/>
      <c r="CY10" s="454"/>
      <c r="CZ10" s="454"/>
      <c r="DA10" s="454"/>
      <c r="DB10" s="454"/>
      <c r="DC10" s="454"/>
      <c r="DD10" s="454"/>
      <c r="DE10" s="454"/>
      <c r="DF10" s="454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290"/>
    </row>
    <row r="11" spans="1:173" s="4" customFormat="1">
      <c r="A11" s="56"/>
      <c r="B11" s="56"/>
      <c r="C11" s="522" t="s">
        <v>3607</v>
      </c>
      <c r="D11" s="522"/>
      <c r="E11" s="516">
        <v>37.9</v>
      </c>
      <c r="F11" s="516"/>
      <c r="G11" s="516"/>
      <c r="H11" s="516"/>
      <c r="I11" s="516"/>
      <c r="J11" s="516"/>
      <c r="K11" s="516"/>
      <c r="L11" s="516"/>
      <c r="M11" s="516"/>
      <c r="N11" s="516"/>
      <c r="O11" s="516">
        <f t="shared" si="0"/>
        <v>37.9</v>
      </c>
      <c r="P11" s="516"/>
      <c r="Q11" s="516"/>
      <c r="R11" s="516"/>
      <c r="S11" s="516"/>
      <c r="T11" s="516" t="s">
        <v>1631</v>
      </c>
      <c r="U11" s="516" t="s">
        <v>1631</v>
      </c>
      <c r="V11" s="516"/>
      <c r="W11" s="516"/>
      <c r="X11" s="516"/>
      <c r="Y11" s="516"/>
      <c r="Z11" s="516"/>
      <c r="AA11" s="516"/>
      <c r="AB11" s="516"/>
      <c r="AC11" s="516"/>
      <c r="AD11" s="516"/>
      <c r="AE11" s="725"/>
      <c r="AF11" s="957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>
        <v>1</v>
      </c>
      <c r="AV11" s="516"/>
      <c r="AW11" s="516">
        <v>1</v>
      </c>
      <c r="AX11" s="516"/>
      <c r="AY11" s="516"/>
      <c r="AZ11" s="516">
        <f t="shared" si="3"/>
        <v>2</v>
      </c>
      <c r="BA11" s="516">
        <f t="shared" si="4"/>
        <v>0</v>
      </c>
      <c r="BB11" s="516"/>
      <c r="BC11" s="516"/>
      <c r="BD11" s="516">
        <f t="shared" si="5"/>
        <v>1</v>
      </c>
      <c r="BE11" s="516">
        <f t="shared" si="6"/>
        <v>0</v>
      </c>
      <c r="BF11" s="516"/>
      <c r="BG11" s="516"/>
      <c r="BH11" s="516"/>
      <c r="BI11" s="516">
        <f t="shared" si="1"/>
        <v>7</v>
      </c>
      <c r="BJ11" s="516"/>
      <c r="BK11" s="516"/>
      <c r="BL11" s="516"/>
      <c r="BM11" s="516"/>
      <c r="BN11" s="516"/>
      <c r="BO11" s="516"/>
      <c r="BP11" s="516"/>
      <c r="BQ11" s="516"/>
      <c r="BR11" s="516"/>
      <c r="BS11" s="516">
        <v>1</v>
      </c>
      <c r="BT11" s="516"/>
      <c r="BU11" s="516"/>
      <c r="BV11" s="516"/>
      <c r="BW11" s="516"/>
      <c r="BX11" s="516"/>
      <c r="BY11" s="516"/>
      <c r="BZ11" s="516"/>
      <c r="CA11" s="516"/>
      <c r="CB11" s="516">
        <v>1</v>
      </c>
      <c r="CC11" s="516"/>
      <c r="CD11" s="516">
        <f t="shared" si="2"/>
        <v>4</v>
      </c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454"/>
      <c r="CY11" s="454"/>
      <c r="CZ11" s="454"/>
      <c r="DA11" s="454"/>
      <c r="DB11" s="454"/>
      <c r="DC11" s="454"/>
      <c r="DD11" s="454"/>
      <c r="DE11" s="454"/>
      <c r="DF11" s="454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290"/>
    </row>
    <row r="12" spans="1:173" s="4" customFormat="1">
      <c r="A12" s="56"/>
      <c r="B12" s="56"/>
      <c r="C12" s="522"/>
      <c r="D12" s="522" t="s">
        <v>3610</v>
      </c>
      <c r="E12" s="516">
        <v>24.8</v>
      </c>
      <c r="F12" s="516"/>
      <c r="G12" s="516"/>
      <c r="H12" s="516"/>
      <c r="I12" s="516"/>
      <c r="J12" s="516"/>
      <c r="K12" s="516"/>
      <c r="L12" s="516"/>
      <c r="M12" s="516"/>
      <c r="N12" s="516"/>
      <c r="O12" s="516">
        <f t="shared" si="0"/>
        <v>24.8</v>
      </c>
      <c r="P12" s="516"/>
      <c r="Q12" s="516"/>
      <c r="R12" s="516"/>
      <c r="S12" s="516"/>
      <c r="T12" s="516" t="s">
        <v>1903</v>
      </c>
      <c r="U12" s="516" t="s">
        <v>1903</v>
      </c>
      <c r="V12" s="516"/>
      <c r="W12" s="516"/>
      <c r="X12" s="516"/>
      <c r="Y12" s="516"/>
      <c r="Z12" s="516"/>
      <c r="AA12" s="516"/>
      <c r="AB12" s="516"/>
      <c r="AC12" s="516"/>
      <c r="AD12" s="516"/>
      <c r="AE12" s="725"/>
      <c r="AF12" s="957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>
        <v>1</v>
      </c>
      <c r="AX12" s="516"/>
      <c r="AY12" s="516"/>
      <c r="AZ12" s="516">
        <f t="shared" si="3"/>
        <v>0</v>
      </c>
      <c r="BA12" s="516">
        <f t="shared" si="4"/>
        <v>2</v>
      </c>
      <c r="BB12" s="516"/>
      <c r="BC12" s="516"/>
      <c r="BD12" s="516">
        <f t="shared" si="5"/>
        <v>0</v>
      </c>
      <c r="BE12" s="516">
        <f t="shared" si="6"/>
        <v>1</v>
      </c>
      <c r="BF12" s="516"/>
      <c r="BG12" s="516"/>
      <c r="BH12" s="516"/>
      <c r="BI12" s="516">
        <f t="shared" si="1"/>
        <v>5</v>
      </c>
      <c r="BJ12" s="516"/>
      <c r="BK12" s="516"/>
      <c r="BL12" s="516"/>
      <c r="BM12" s="516"/>
      <c r="BN12" s="516"/>
      <c r="BO12" s="516"/>
      <c r="BP12" s="516"/>
      <c r="BQ12" s="516">
        <v>1</v>
      </c>
      <c r="BR12" s="516"/>
      <c r="BS12" s="516">
        <v>2</v>
      </c>
      <c r="BT12" s="516"/>
      <c r="BU12" s="516"/>
      <c r="BV12" s="516"/>
      <c r="BW12" s="516"/>
      <c r="BX12" s="516"/>
      <c r="BY12" s="516"/>
      <c r="BZ12" s="516"/>
      <c r="CA12" s="516"/>
      <c r="CB12" s="516">
        <v>1</v>
      </c>
      <c r="CC12" s="516"/>
      <c r="CD12" s="516">
        <f t="shared" si="2"/>
        <v>4</v>
      </c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454"/>
      <c r="CY12" s="454"/>
      <c r="CZ12" s="454"/>
      <c r="DA12" s="454"/>
      <c r="DB12" s="454"/>
      <c r="DC12" s="454"/>
      <c r="DD12" s="454"/>
      <c r="DE12" s="454"/>
      <c r="DF12" s="454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290"/>
    </row>
    <row r="13" spans="1:173" s="4" customFormat="1">
      <c r="A13" s="56"/>
      <c r="B13" s="56"/>
      <c r="C13" s="522" t="s">
        <v>3785</v>
      </c>
      <c r="D13" s="522"/>
      <c r="E13" s="516">
        <v>34.1</v>
      </c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si="0"/>
        <v>34.1</v>
      </c>
      <c r="P13" s="516"/>
      <c r="Q13" s="516"/>
      <c r="R13" s="516"/>
      <c r="S13" s="516"/>
      <c r="T13" s="516" t="s">
        <v>1631</v>
      </c>
      <c r="U13" s="516" t="s">
        <v>1631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725"/>
      <c r="AF13" s="957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 t="shared" si="3"/>
        <v>1</v>
      </c>
      <c r="BA13" s="516">
        <f t="shared" si="4"/>
        <v>0</v>
      </c>
      <c r="BB13" s="516"/>
      <c r="BC13" s="516"/>
      <c r="BD13" s="516">
        <f t="shared" si="5"/>
        <v>1</v>
      </c>
      <c r="BE13" s="516">
        <f t="shared" si="6"/>
        <v>0</v>
      </c>
      <c r="BF13" s="516"/>
      <c r="BG13" s="516"/>
      <c r="BH13" s="516"/>
      <c r="BI13" s="516">
        <f t="shared" si="1"/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>
        <v>1</v>
      </c>
      <c r="BT13" s="516"/>
      <c r="BU13" s="516"/>
      <c r="BV13" s="516"/>
      <c r="BW13" s="516"/>
      <c r="BX13" s="516"/>
      <c r="BY13" s="516"/>
      <c r="BZ13" s="516"/>
      <c r="CA13" s="516"/>
      <c r="CB13" s="516">
        <v>1</v>
      </c>
      <c r="CC13" s="516"/>
      <c r="CD13" s="516">
        <f t="shared" si="2"/>
        <v>4</v>
      </c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>
      <c r="A14" s="56"/>
      <c r="B14" s="56"/>
      <c r="C14" s="522"/>
      <c r="D14" s="522" t="s">
        <v>3611</v>
      </c>
      <c r="E14" s="516">
        <v>30.4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30.4</v>
      </c>
      <c r="P14" s="516"/>
      <c r="Q14" s="516"/>
      <c r="R14" s="516"/>
      <c r="S14" s="516"/>
      <c r="T14" s="516" t="s">
        <v>1631</v>
      </c>
      <c r="U14" s="516" t="s">
        <v>1631</v>
      </c>
      <c r="V14" s="516"/>
      <c r="W14" s="516"/>
      <c r="X14" s="516"/>
      <c r="Y14" s="516"/>
      <c r="Z14" s="516"/>
      <c r="AA14" s="516"/>
      <c r="AB14" s="516"/>
      <c r="AC14" s="516"/>
      <c r="AD14" s="516"/>
      <c r="AE14" s="725"/>
      <c r="AF14" s="957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si="3"/>
        <v>0</v>
      </c>
      <c r="BA14" s="516">
        <f t="shared" si="4"/>
        <v>2</v>
      </c>
      <c r="BB14" s="516"/>
      <c r="BC14" s="516"/>
      <c r="BD14" s="516">
        <f t="shared" si="5"/>
        <v>0</v>
      </c>
      <c r="BE14" s="516">
        <f t="shared" si="6"/>
        <v>1</v>
      </c>
      <c r="BF14" s="516"/>
      <c r="BG14" s="516"/>
      <c r="BH14" s="516"/>
      <c r="BI14" s="516">
        <f t="shared" si="1"/>
        <v>5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>
        <v>1</v>
      </c>
      <c r="BT14" s="516"/>
      <c r="BU14" s="516"/>
      <c r="BV14" s="516"/>
      <c r="BW14" s="516"/>
      <c r="BX14" s="516"/>
      <c r="BY14" s="516"/>
      <c r="BZ14" s="516"/>
      <c r="CA14" s="516"/>
      <c r="CB14" s="516">
        <v>1</v>
      </c>
      <c r="CC14" s="516"/>
      <c r="CD14" s="516">
        <f t="shared" si="2"/>
        <v>4</v>
      </c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512"/>
      <c r="FI14" s="512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>
      <c r="A15" s="56"/>
      <c r="B15" s="56"/>
      <c r="C15" s="522"/>
      <c r="D15" s="522" t="s">
        <v>3612</v>
      </c>
      <c r="E15" s="516">
        <v>34.6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34.6</v>
      </c>
      <c r="P15" s="516"/>
      <c r="Q15" s="516"/>
      <c r="R15" s="516"/>
      <c r="S15" s="516"/>
      <c r="T15" s="516" t="s">
        <v>1631</v>
      </c>
      <c r="U15" s="516" t="s">
        <v>1631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725"/>
      <c r="AF15" s="957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>
        <v>1</v>
      </c>
      <c r="AX15" s="516"/>
      <c r="AY15" s="516"/>
      <c r="AZ15" s="516">
        <f t="shared" si="3"/>
        <v>0</v>
      </c>
      <c r="BA15" s="516">
        <f t="shared" si="4"/>
        <v>2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5</v>
      </c>
      <c r="BJ15" s="516"/>
      <c r="BK15" s="516"/>
      <c r="BL15" s="516"/>
      <c r="BM15" s="516"/>
      <c r="BN15" s="516"/>
      <c r="BO15" s="516"/>
      <c r="BP15" s="516"/>
      <c r="BQ15" s="516"/>
      <c r="BR15" s="516"/>
      <c r="BS15" s="516">
        <v>1</v>
      </c>
      <c r="BT15" s="516"/>
      <c r="BU15" s="516"/>
      <c r="BV15" s="516"/>
      <c r="BW15" s="516"/>
      <c r="BX15" s="516"/>
      <c r="BY15" s="516"/>
      <c r="BZ15" s="516"/>
      <c r="CA15" s="516"/>
      <c r="CB15" s="516">
        <v>1</v>
      </c>
      <c r="CC15" s="516"/>
      <c r="CD15" s="516">
        <f t="shared" si="2"/>
        <v>4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>
      <c r="A16" s="56"/>
      <c r="B16" s="56"/>
      <c r="C16" s="522"/>
      <c r="D16" s="522" t="s">
        <v>3613</v>
      </c>
      <c r="E16" s="516">
        <v>34.799999999999997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34.799999999999997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725"/>
      <c r="AF16" s="957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>
        <f t="shared" si="3"/>
        <v>0</v>
      </c>
      <c r="BA16" s="516">
        <f t="shared" si="4"/>
        <v>0</v>
      </c>
      <c r="BB16" s="516"/>
      <c r="BC16" s="516"/>
      <c r="BD16" s="516">
        <f t="shared" si="5"/>
        <v>0</v>
      </c>
      <c r="BE16" s="516">
        <f t="shared" si="6"/>
        <v>1</v>
      </c>
      <c r="BF16" s="516"/>
      <c r="BG16" s="516"/>
      <c r="BH16" s="516"/>
      <c r="BI16" s="516">
        <f t="shared" si="1"/>
        <v>0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>
        <f t="shared" si="2"/>
        <v>0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>
      <c r="A17" s="56"/>
      <c r="B17" s="56"/>
      <c r="C17" s="522"/>
      <c r="D17" s="522" t="s">
        <v>3614</v>
      </c>
      <c r="E17" s="516">
        <v>36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36</v>
      </c>
      <c r="P17" s="516"/>
      <c r="Q17" s="516"/>
      <c r="R17" s="516"/>
      <c r="S17" s="516"/>
      <c r="T17" s="516" t="s">
        <v>1631</v>
      </c>
      <c r="U17" s="516" t="s">
        <v>2989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725"/>
      <c r="AF17" s="957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>
        <v>1</v>
      </c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2</v>
      </c>
      <c r="BF17" s="516"/>
      <c r="BG17" s="516"/>
      <c r="BH17" s="516"/>
      <c r="BI17" s="516">
        <f t="shared" si="1"/>
        <v>7</v>
      </c>
      <c r="BJ17" s="516"/>
      <c r="BK17" s="516"/>
      <c r="BL17" s="516"/>
      <c r="BM17" s="516"/>
      <c r="BN17" s="516"/>
      <c r="BO17" s="516"/>
      <c r="BP17" s="516"/>
      <c r="BQ17" s="516"/>
      <c r="BR17" s="516"/>
      <c r="BS17" s="516"/>
      <c r="BT17" s="516"/>
      <c r="BU17" s="516"/>
      <c r="BV17" s="516"/>
      <c r="BW17" s="516"/>
      <c r="BX17" s="516">
        <v>2</v>
      </c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>
      <c r="A18" s="56"/>
      <c r="B18" s="56"/>
      <c r="C18" s="522"/>
      <c r="D18" s="522" t="s">
        <v>3615</v>
      </c>
      <c r="E18" s="516">
        <v>33.299999999999997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33.299999999999997</v>
      </c>
      <c r="P18" s="516"/>
      <c r="Q18" s="516"/>
      <c r="R18" s="516"/>
      <c r="S18" s="516"/>
      <c r="T18" s="516" t="s">
        <v>1903</v>
      </c>
      <c r="U18" s="516" t="s">
        <v>2989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725"/>
      <c r="AF18" s="957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>
        <v>1</v>
      </c>
      <c r="AX18" s="516"/>
      <c r="AY18" s="516"/>
      <c r="AZ18" s="516">
        <f t="shared" si="3"/>
        <v>0</v>
      </c>
      <c r="BA18" s="516">
        <f t="shared" si="4"/>
        <v>2</v>
      </c>
      <c r="BB18" s="516"/>
      <c r="BC18" s="516"/>
      <c r="BD18" s="516">
        <f t="shared" si="5"/>
        <v>0</v>
      </c>
      <c r="BE18" s="516">
        <f t="shared" si="6"/>
        <v>2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/>
      <c r="BT18" s="516"/>
      <c r="BU18" s="516"/>
      <c r="BV18" s="516"/>
      <c r="BW18" s="516"/>
      <c r="BX18" s="516">
        <v>2</v>
      </c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>
      <c r="A19" s="56"/>
      <c r="B19" s="56"/>
      <c r="C19" s="522"/>
      <c r="D19" s="522" t="s">
        <v>3616</v>
      </c>
      <c r="E19" s="516">
        <v>35.200000000000003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35.200000000000003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725"/>
      <c r="AF19" s="957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>
        <v>1</v>
      </c>
      <c r="AV19" s="516"/>
      <c r="AW19" s="516"/>
      <c r="AX19" s="516"/>
      <c r="AY19" s="516"/>
      <c r="AZ19" s="516">
        <f t="shared" si="3"/>
        <v>0</v>
      </c>
      <c r="BA19" s="516">
        <f t="shared" si="4"/>
        <v>0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2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>
        <f t="shared" si="2"/>
        <v>0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>
      <c r="A20" s="56"/>
      <c r="B20" s="56"/>
      <c r="C20" s="522"/>
      <c r="D20" s="522" t="s">
        <v>3617</v>
      </c>
      <c r="E20" s="516">
        <v>31.7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31.7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725"/>
      <c r="AF20" s="957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>
        <f t="shared" si="3"/>
        <v>0</v>
      </c>
      <c r="BA20" s="516">
        <f t="shared" si="4"/>
        <v>1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>
      <c r="A21" s="56"/>
      <c r="B21" s="56"/>
      <c r="C21" s="522" t="s">
        <v>3618</v>
      </c>
      <c r="D21" s="522"/>
      <c r="E21" s="516">
        <v>34.1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34.1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725"/>
      <c r="AF21" s="957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1</v>
      </c>
      <c r="BA21" s="516">
        <f t="shared" si="4"/>
        <v>0</v>
      </c>
      <c r="BB21" s="516"/>
      <c r="BC21" s="516"/>
      <c r="BD21" s="516">
        <f t="shared" si="5"/>
        <v>1</v>
      </c>
      <c r="BE21" s="516">
        <f t="shared" si="6"/>
        <v>0</v>
      </c>
      <c r="BF21" s="516"/>
      <c r="BG21" s="516"/>
      <c r="BH21" s="516"/>
      <c r="BI21" s="516">
        <f t="shared" si="1"/>
        <v>5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>
        <v>1</v>
      </c>
      <c r="CC21" s="516"/>
      <c r="CD21" s="516">
        <f t="shared" si="2"/>
        <v>4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>
      <c r="A22" s="56"/>
      <c r="B22" s="56"/>
      <c r="C22" s="522"/>
      <c r="D22" s="522" t="s">
        <v>3619</v>
      </c>
      <c r="E22" s="516">
        <v>10.199999999999999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10.199999999999999</v>
      </c>
      <c r="P22" s="516"/>
      <c r="Q22" s="516"/>
      <c r="R22" s="516"/>
      <c r="S22" s="516"/>
      <c r="T22" s="516" t="s">
        <v>1631</v>
      </c>
      <c r="U22" s="516" t="s">
        <v>1631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725"/>
      <c r="AF22" s="957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>
        <f t="shared" si="3"/>
        <v>0</v>
      </c>
      <c r="BA22" s="516">
        <f t="shared" si="4"/>
        <v>0</v>
      </c>
      <c r="BB22" s="516"/>
      <c r="BC22" s="516"/>
      <c r="BD22" s="516">
        <f t="shared" si="5"/>
        <v>0</v>
      </c>
      <c r="BE22" s="516">
        <f t="shared" si="6"/>
        <v>1</v>
      </c>
      <c r="BF22" s="516"/>
      <c r="BG22" s="516"/>
      <c r="BH22" s="516"/>
      <c r="BI22" s="516">
        <f t="shared" si="1"/>
        <v>0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>
        <v>1</v>
      </c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>
        <f t="shared" si="2"/>
        <v>0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>
      <c r="A23" s="56"/>
      <c r="B23" s="56"/>
      <c r="C23" s="522" t="s">
        <v>3620</v>
      </c>
      <c r="D23" s="522"/>
      <c r="E23" s="516">
        <v>21.6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21.6</v>
      </c>
      <c r="P23" s="516"/>
      <c r="Q23" s="516"/>
      <c r="R23" s="516"/>
      <c r="S23" s="516"/>
      <c r="T23" s="516" t="s">
        <v>1903</v>
      </c>
      <c r="U23" s="516" t="s">
        <v>1903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725"/>
      <c r="AF23" s="957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>
        <f t="shared" si="3"/>
        <v>1</v>
      </c>
      <c r="BA23" s="516">
        <f t="shared" si="4"/>
        <v>0</v>
      </c>
      <c r="BB23" s="516"/>
      <c r="BC23" s="516"/>
      <c r="BD23" s="516">
        <f t="shared" si="5"/>
        <v>1</v>
      </c>
      <c r="BE23" s="516">
        <f t="shared" si="6"/>
        <v>0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>
        <v>1</v>
      </c>
      <c r="BR23" s="516"/>
      <c r="BS23" s="516">
        <v>2</v>
      </c>
      <c r="BT23" s="516"/>
      <c r="BU23" s="516"/>
      <c r="BV23" s="516"/>
      <c r="BW23" s="516"/>
      <c r="BX23" s="516"/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>
      <c r="A24" s="56"/>
      <c r="B24" s="56"/>
      <c r="C24" s="522"/>
      <c r="D24" s="522" t="s">
        <v>3621</v>
      </c>
      <c r="E24" s="516">
        <v>21.4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21.4</v>
      </c>
      <c r="P24" s="516"/>
      <c r="Q24" s="516"/>
      <c r="R24" s="516"/>
      <c r="S24" s="516"/>
      <c r="T24" s="516" t="s">
        <v>1631</v>
      </c>
      <c r="U24" s="516" t="s">
        <v>2989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725"/>
      <c r="AF24" s="957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2</v>
      </c>
      <c r="BF24" s="516"/>
      <c r="BG24" s="516"/>
      <c r="BH24" s="516"/>
      <c r="BI24" s="516">
        <f t="shared" si="1"/>
        <v>0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>
        <v>2</v>
      </c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>
        <v>8</v>
      </c>
      <c r="CJ24" s="516"/>
      <c r="CK24" s="516"/>
      <c r="CL24" s="516"/>
      <c r="CM24" s="516"/>
      <c r="CN24" s="516"/>
      <c r="CO24" s="516">
        <v>8</v>
      </c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>
      <c r="A25" s="56"/>
      <c r="B25" s="56"/>
      <c r="C25" s="522" t="s">
        <v>3622</v>
      </c>
      <c r="D25" s="522"/>
      <c r="E25" s="516">
        <v>13.7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13.7</v>
      </c>
      <c r="P25" s="516"/>
      <c r="Q25" s="516"/>
      <c r="R25" s="516"/>
      <c r="S25" s="516"/>
      <c r="T25" s="516" t="s">
        <v>1631</v>
      </c>
      <c r="U25" s="516" t="s">
        <v>1631</v>
      </c>
      <c r="V25" s="516">
        <v>1</v>
      </c>
      <c r="W25" s="725"/>
      <c r="X25" s="516"/>
      <c r="Y25" s="516"/>
      <c r="Z25" s="516">
        <v>1</v>
      </c>
      <c r="AA25" s="516"/>
      <c r="AB25" s="516"/>
      <c r="AC25" s="516"/>
      <c r="AD25" s="516"/>
      <c r="AE25" s="725"/>
      <c r="AF25" s="957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>
        <v>1</v>
      </c>
      <c r="AX25" s="516"/>
      <c r="AY25" s="516"/>
      <c r="AZ25" s="516">
        <f t="shared" si="3"/>
        <v>2</v>
      </c>
      <c r="BA25" s="516">
        <f t="shared" si="4"/>
        <v>0</v>
      </c>
      <c r="BB25" s="516"/>
      <c r="BC25" s="516"/>
      <c r="BD25" s="516">
        <f t="shared" si="5"/>
        <v>1</v>
      </c>
      <c r="BE25" s="516">
        <f t="shared" si="6"/>
        <v>0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>
      <c r="A26" s="56"/>
      <c r="B26" s="56"/>
      <c r="C26" s="522"/>
      <c r="D26" s="522" t="s">
        <v>3623</v>
      </c>
      <c r="E26" s="516">
        <v>32.6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32.6</v>
      </c>
      <c r="P26" s="516"/>
      <c r="Q26" s="516"/>
      <c r="R26" s="516"/>
      <c r="S26" s="516"/>
      <c r="T26" s="516" t="s">
        <v>3624</v>
      </c>
      <c r="U26" s="516" t="s">
        <v>3718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725"/>
      <c r="AF26" s="957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0</v>
      </c>
      <c r="BA26" s="516">
        <f t="shared" si="4"/>
        <v>1</v>
      </c>
      <c r="BB26" s="516"/>
      <c r="BC26" s="516"/>
      <c r="BD26" s="516">
        <f t="shared" si="5"/>
        <v>0</v>
      </c>
      <c r="BE26" s="516">
        <f t="shared" si="6"/>
        <v>3</v>
      </c>
      <c r="BF26" s="516"/>
      <c r="BG26" s="516"/>
      <c r="BH26" s="516"/>
      <c r="BI26" s="516">
        <f t="shared" si="1"/>
        <v>0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>
        <v>3</v>
      </c>
      <c r="BY26" s="516"/>
      <c r="BZ26" s="516"/>
      <c r="CA26" s="516"/>
      <c r="CB26" s="516"/>
      <c r="CC26" s="516">
        <v>1</v>
      </c>
      <c r="CD26" s="516">
        <f t="shared" si="2"/>
        <v>0</v>
      </c>
      <c r="CE26" s="516"/>
      <c r="CF26" s="516"/>
      <c r="CG26" s="516"/>
      <c r="CH26" s="516"/>
      <c r="CI26" s="516">
        <v>3</v>
      </c>
      <c r="CJ26" s="516"/>
      <c r="CK26" s="516"/>
      <c r="CL26" s="516"/>
      <c r="CM26" s="516">
        <v>8</v>
      </c>
      <c r="CN26" s="516"/>
      <c r="CO26" s="516"/>
      <c r="CP26" s="516"/>
      <c r="CQ26" s="516">
        <v>1</v>
      </c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>
      <c r="A27" s="56"/>
      <c r="B27" s="56"/>
      <c r="C27" s="522" t="s">
        <v>3625</v>
      </c>
      <c r="D27" s="522"/>
      <c r="E27" s="516">
        <v>26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26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725"/>
      <c r="AF27" s="957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>
        <v>1</v>
      </c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1</v>
      </c>
      <c r="BE27" s="516">
        <f t="shared" si="6"/>
        <v>0</v>
      </c>
      <c r="BF27" s="516"/>
      <c r="BG27" s="516"/>
      <c r="BH27" s="516"/>
      <c r="BI27" s="516">
        <f t="shared" si="1"/>
        <v>2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>
      <c r="A28" s="56"/>
      <c r="B28" s="56"/>
      <c r="C28" s="522"/>
      <c r="D28" s="522" t="s">
        <v>3626</v>
      </c>
      <c r="E28" s="516">
        <v>31.3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31.3</v>
      </c>
      <c r="P28" s="516"/>
      <c r="Q28" s="516"/>
      <c r="R28" s="516"/>
      <c r="S28" s="516"/>
      <c r="T28" s="516" t="s">
        <v>1631</v>
      </c>
      <c r="U28" s="516" t="s">
        <v>1631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725"/>
      <c r="AF28" s="957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>
        <v>1</v>
      </c>
      <c r="AX28" s="516"/>
      <c r="AY28" s="516"/>
      <c r="AZ28" s="516">
        <f t="shared" si="3"/>
        <v>0</v>
      </c>
      <c r="BA28" s="516">
        <f t="shared" si="4"/>
        <v>2</v>
      </c>
      <c r="BB28" s="516"/>
      <c r="BC28" s="516"/>
      <c r="BD28" s="516">
        <f t="shared" si="5"/>
        <v>0</v>
      </c>
      <c r="BE28" s="516">
        <f t="shared" si="6"/>
        <v>1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/>
      <c r="BR28" s="516"/>
      <c r="BS28" s="516">
        <v>1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>
      <c r="A29" s="56"/>
      <c r="B29" s="56"/>
      <c r="C29" s="522" t="s">
        <v>3627</v>
      </c>
      <c r="D29" s="522"/>
      <c r="E29" s="516">
        <v>17.399999999999999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17.399999999999999</v>
      </c>
      <c r="P29" s="516"/>
      <c r="Q29" s="516"/>
      <c r="R29" s="516"/>
      <c r="S29" s="516"/>
      <c r="T29" s="516" t="s">
        <v>1631</v>
      </c>
      <c r="U29" s="516" t="s">
        <v>1631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725"/>
      <c r="AF29" s="957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1</v>
      </c>
      <c r="BE29" s="516">
        <f t="shared" si="6"/>
        <v>0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>
        <v>1</v>
      </c>
      <c r="BT29" s="516"/>
      <c r="BU29" s="516"/>
      <c r="BV29" s="516"/>
      <c r="BW29" s="516"/>
      <c r="BX29" s="516"/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>
      <c r="A30" s="56"/>
      <c r="B30" s="56"/>
      <c r="C30" s="522"/>
      <c r="D30" s="522" t="s">
        <v>3628</v>
      </c>
      <c r="E30" s="516">
        <v>27.3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27.3</v>
      </c>
      <c r="P30" s="516"/>
      <c r="Q30" s="516"/>
      <c r="R30" s="516"/>
      <c r="S30" s="516"/>
      <c r="T30" s="516" t="s">
        <v>1903</v>
      </c>
      <c r="U30" s="516" t="s">
        <v>2989</v>
      </c>
      <c r="V30" s="516"/>
      <c r="W30" s="516"/>
      <c r="X30" s="516"/>
      <c r="Y30" s="516"/>
      <c r="Z30" s="516"/>
      <c r="AA30" s="516"/>
      <c r="AB30" s="516"/>
      <c r="AC30" s="516"/>
      <c r="AD30" s="516"/>
      <c r="AE30" s="725"/>
      <c r="AF30" s="957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>
        <f t="shared" si="3"/>
        <v>0</v>
      </c>
      <c r="BA30" s="516">
        <f t="shared" si="4"/>
        <v>0</v>
      </c>
      <c r="BB30" s="516"/>
      <c r="BC30" s="516"/>
      <c r="BD30" s="516">
        <f t="shared" si="5"/>
        <v>0</v>
      </c>
      <c r="BE30" s="516">
        <f t="shared" si="6"/>
        <v>2</v>
      </c>
      <c r="BF30" s="516"/>
      <c r="BG30" s="516"/>
      <c r="BH30" s="516"/>
      <c r="BI30" s="516">
        <f t="shared" si="1"/>
        <v>0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>
        <v>2</v>
      </c>
      <c r="BY30" s="516"/>
      <c r="BZ30" s="516"/>
      <c r="CA30" s="516"/>
      <c r="CB30" s="516"/>
      <c r="CC30" s="516"/>
      <c r="CD30" s="516">
        <f t="shared" si="2"/>
        <v>0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>
      <c r="A31" s="56"/>
      <c r="B31" s="56"/>
      <c r="C31" s="522" t="s">
        <v>3629</v>
      </c>
      <c r="D31" s="522"/>
      <c r="E31" s="516">
        <v>38.1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38.1</v>
      </c>
      <c r="P31" s="516"/>
      <c r="Q31" s="516"/>
      <c r="R31" s="516"/>
      <c r="S31" s="516"/>
      <c r="T31" s="516" t="s">
        <v>1631</v>
      </c>
      <c r="U31" s="516" t="s">
        <v>1631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725"/>
      <c r="AF31" s="957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1</v>
      </c>
      <c r="BA31" s="516">
        <f t="shared" si="4"/>
        <v>0</v>
      </c>
      <c r="BB31" s="516"/>
      <c r="BC31" s="516"/>
      <c r="BD31" s="516">
        <f t="shared" si="5"/>
        <v>1</v>
      </c>
      <c r="BE31" s="516">
        <f t="shared" si="6"/>
        <v>0</v>
      </c>
      <c r="BF31" s="516"/>
      <c r="BG31" s="516"/>
      <c r="BH31" s="516"/>
      <c r="BI31" s="516">
        <f t="shared" si="1"/>
        <v>5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>
        <v>1</v>
      </c>
      <c r="BT31" s="516"/>
      <c r="BU31" s="516"/>
      <c r="BV31" s="516"/>
      <c r="BW31" s="516"/>
      <c r="BX31" s="516"/>
      <c r="BY31" s="516"/>
      <c r="BZ31" s="516"/>
      <c r="CA31" s="516"/>
      <c r="CB31" s="516">
        <v>1</v>
      </c>
      <c r="CC31" s="516"/>
      <c r="CD31" s="516">
        <f t="shared" si="2"/>
        <v>4</v>
      </c>
      <c r="CE31" s="516"/>
      <c r="CF31" s="516"/>
      <c r="CG31" s="516"/>
      <c r="CH31" s="516"/>
      <c r="CI31" s="516"/>
      <c r="CJ31" s="516"/>
      <c r="CK31" s="516"/>
      <c r="CL31" s="516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>
      <c r="A32" s="56"/>
      <c r="B32" s="56"/>
      <c r="C32" s="522"/>
      <c r="D32" s="522" t="s">
        <v>3630</v>
      </c>
      <c r="E32" s="516">
        <v>40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40</v>
      </c>
      <c r="P32" s="516"/>
      <c r="Q32" s="516"/>
      <c r="R32" s="516"/>
      <c r="S32" s="516"/>
      <c r="T32" s="516" t="s">
        <v>2990</v>
      </c>
      <c r="U32" s="516" t="s">
        <v>2990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725"/>
      <c r="AF32" s="957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>
        <v>1</v>
      </c>
      <c r="AX32" s="516"/>
      <c r="AY32" s="516"/>
      <c r="AZ32" s="516">
        <f t="shared" si="3"/>
        <v>0</v>
      </c>
      <c r="BA32" s="516">
        <f t="shared" si="4"/>
        <v>2</v>
      </c>
      <c r="BB32" s="516"/>
      <c r="BC32" s="516"/>
      <c r="BD32" s="516">
        <f t="shared" si="5"/>
        <v>0</v>
      </c>
      <c r="BE32" s="516">
        <f t="shared" si="6"/>
        <v>1</v>
      </c>
      <c r="BF32" s="516"/>
      <c r="BG32" s="516"/>
      <c r="BH32" s="516"/>
      <c r="BI32" s="516">
        <f t="shared" si="1"/>
        <v>7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>
        <v>1</v>
      </c>
      <c r="BY32" s="516"/>
      <c r="BZ32" s="516"/>
      <c r="CA32" s="516"/>
      <c r="CB32" s="516">
        <v>1</v>
      </c>
      <c r="CC32" s="516"/>
      <c r="CD32" s="516">
        <f t="shared" si="2"/>
        <v>4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>
      <c r="A33" s="56"/>
      <c r="B33" s="56"/>
      <c r="C33" s="522"/>
      <c r="D33" s="522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ref="O33:O46" si="7">E33</f>
        <v>0</v>
      </c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725"/>
      <c r="AF33" s="957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>
        <f t="shared" si="3"/>
        <v>0</v>
      </c>
      <c r="BA33" s="516">
        <f t="shared" si="4"/>
        <v>0</v>
      </c>
      <c r="BB33" s="516"/>
      <c r="BC33" s="516"/>
      <c r="BD33" s="516">
        <f t="shared" si="5"/>
        <v>0</v>
      </c>
      <c r="BE33" s="516">
        <f t="shared" si="6"/>
        <v>0</v>
      </c>
      <c r="BF33" s="516"/>
      <c r="BG33" s="516"/>
      <c r="BH33" s="516"/>
      <c r="BI33" s="516">
        <f t="shared" si="1"/>
        <v>0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516"/>
      <c r="BZ33" s="516"/>
      <c r="CA33" s="516"/>
      <c r="CB33" s="516"/>
      <c r="CC33" s="516"/>
      <c r="CD33" s="516">
        <f t="shared" si="2"/>
        <v>0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>
      <c r="A34" s="56"/>
      <c r="B34" s="56"/>
      <c r="C34" s="522"/>
      <c r="D34" s="724" t="s">
        <v>3631</v>
      </c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7"/>
        <v>0</v>
      </c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725"/>
      <c r="AF34" s="957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0</v>
      </c>
      <c r="BE34" s="516"/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>
      <c r="A35" s="56"/>
      <c r="B35" s="56"/>
      <c r="C35" s="522" t="s">
        <v>3632</v>
      </c>
      <c r="D35" s="522"/>
      <c r="E35" s="516">
        <v>20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7"/>
        <v>20</v>
      </c>
      <c r="P35" s="516"/>
      <c r="Q35" s="516"/>
      <c r="R35" s="516"/>
      <c r="S35" s="516"/>
      <c r="T35" s="516"/>
      <c r="U35" s="516" t="s">
        <v>1631</v>
      </c>
      <c r="V35" s="516"/>
      <c r="W35" s="516">
        <v>1</v>
      </c>
      <c r="X35" s="516"/>
      <c r="Y35" s="516"/>
      <c r="Z35" s="516">
        <v>1</v>
      </c>
      <c r="AA35" s="516"/>
      <c r="AB35" s="516"/>
      <c r="AC35" s="516"/>
      <c r="AD35" s="516"/>
      <c r="AE35" s="725"/>
      <c r="AF35" s="957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1</v>
      </c>
      <c r="BE35" s="516">
        <f t="shared" si="6"/>
        <v>0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>
        <v>1</v>
      </c>
      <c r="BT35" s="516"/>
      <c r="BU35" s="516"/>
      <c r="BV35" s="516"/>
      <c r="BW35" s="516"/>
      <c r="BX35" s="516"/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512"/>
      <c r="FI35" s="512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>
      <c r="A36" s="56"/>
      <c r="B36" s="56"/>
      <c r="C36" s="522" t="s">
        <v>3633</v>
      </c>
      <c r="D36" s="522"/>
      <c r="E36" s="516">
        <v>19.8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7"/>
        <v>19.8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725"/>
      <c r="AF36" s="957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0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0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/>
      <c r="CC36" s="516"/>
      <c r="CD36" s="516">
        <f t="shared" si="2"/>
        <v>0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>
      <c r="A37" s="56"/>
      <c r="B37" s="56"/>
      <c r="C37" s="522" t="s">
        <v>3634</v>
      </c>
      <c r="D37" s="522"/>
      <c r="E37" s="516">
        <v>35.200000000000003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7"/>
        <v>35.200000000000003</v>
      </c>
      <c r="P37" s="516"/>
      <c r="Q37" s="516"/>
      <c r="R37" s="516"/>
      <c r="S37" s="516"/>
      <c r="T37" s="516" t="s">
        <v>2989</v>
      </c>
      <c r="U37" s="516" t="s">
        <v>2989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725"/>
      <c r="AF37" s="957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>
        <f t="shared" si="3"/>
        <v>0</v>
      </c>
      <c r="BA37" s="516">
        <f t="shared" si="4"/>
        <v>0</v>
      </c>
      <c r="BB37" s="516"/>
      <c r="BC37" s="516"/>
      <c r="BD37" s="516">
        <f t="shared" si="5"/>
        <v>2</v>
      </c>
      <c r="BE37" s="516">
        <f t="shared" si="6"/>
        <v>0</v>
      </c>
      <c r="BF37" s="516"/>
      <c r="BG37" s="516"/>
      <c r="BH37" s="516"/>
      <c r="BI37" s="516">
        <f t="shared" si="1"/>
        <v>0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2</v>
      </c>
      <c r="BY37" s="516"/>
      <c r="BZ37" s="516"/>
      <c r="CA37" s="516"/>
      <c r="CB37" s="516"/>
      <c r="CC37" s="516"/>
      <c r="CD37" s="516">
        <f t="shared" si="2"/>
        <v>0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>
      <c r="A38" s="56"/>
      <c r="B38" s="56"/>
      <c r="C38" s="522" t="s">
        <v>3635</v>
      </c>
      <c r="D38" s="522"/>
      <c r="E38" s="516">
        <v>28.4</v>
      </c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si="7"/>
        <v>28.4</v>
      </c>
      <c r="P38" s="516"/>
      <c r="Q38" s="516"/>
      <c r="R38" s="516"/>
      <c r="S38" s="516"/>
      <c r="T38" s="516" t="s">
        <v>1631</v>
      </c>
      <c r="U38" s="516" t="s">
        <v>1631</v>
      </c>
      <c r="V38" s="516"/>
      <c r="W38" s="516"/>
      <c r="X38" s="516"/>
      <c r="Y38" s="516"/>
      <c r="Z38" s="516"/>
      <c r="AA38" s="516"/>
      <c r="AB38" s="516"/>
      <c r="AC38" s="516"/>
      <c r="AD38" s="516"/>
      <c r="AE38" s="725"/>
      <c r="AF38" s="957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>
        <v>1</v>
      </c>
      <c r="AV38" s="516"/>
      <c r="AW38" s="516">
        <v>1</v>
      </c>
      <c r="AX38" s="516"/>
      <c r="AY38" s="516"/>
      <c r="AZ38" s="516">
        <f t="shared" si="3"/>
        <v>2</v>
      </c>
      <c r="BA38" s="516">
        <f t="shared" si="4"/>
        <v>0</v>
      </c>
      <c r="BB38" s="516"/>
      <c r="BC38" s="516"/>
      <c r="BD38" s="516">
        <f t="shared" si="5"/>
        <v>1</v>
      </c>
      <c r="BE38" s="516">
        <f t="shared" si="6"/>
        <v>0</v>
      </c>
      <c r="BF38" s="516"/>
      <c r="BG38" s="516"/>
      <c r="BH38" s="516"/>
      <c r="BI38" s="516">
        <f t="shared" si="1"/>
        <v>7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>
        <v>1</v>
      </c>
      <c r="BT38" s="516"/>
      <c r="BU38" s="516"/>
      <c r="BV38" s="516"/>
      <c r="BW38" s="516"/>
      <c r="BX38" s="516"/>
      <c r="BY38" s="516"/>
      <c r="BZ38" s="516"/>
      <c r="CA38" s="516"/>
      <c r="CB38" s="516">
        <v>1</v>
      </c>
      <c r="CC38" s="516"/>
      <c r="CD38" s="516">
        <f t="shared" si="2"/>
        <v>4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>
      <c r="A39" s="56"/>
      <c r="B39" s="56"/>
      <c r="C39" s="522" t="s">
        <v>3636</v>
      </c>
      <c r="D39" s="522"/>
      <c r="E39" s="516">
        <v>28.7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28.7</v>
      </c>
      <c r="P39" s="516"/>
      <c r="Q39" s="516"/>
      <c r="R39" s="516"/>
      <c r="S39" s="516"/>
      <c r="T39" s="516" t="s">
        <v>1903</v>
      </c>
      <c r="U39" s="516" t="s">
        <v>1903</v>
      </c>
      <c r="V39" s="516"/>
      <c r="W39" s="516"/>
      <c r="X39" s="516"/>
      <c r="Y39" s="516"/>
      <c r="Z39" s="516"/>
      <c r="AA39" s="516"/>
      <c r="AB39" s="516"/>
      <c r="AC39" s="516"/>
      <c r="AD39" s="516"/>
      <c r="AE39" s="725"/>
      <c r="AF39" s="957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1</v>
      </c>
      <c r="BE39" s="516">
        <f t="shared" si="6"/>
        <v>0</v>
      </c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>
        <v>1</v>
      </c>
      <c r="BR39" s="516"/>
      <c r="BS39" s="516">
        <v>2</v>
      </c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>
      <c r="A40" s="56"/>
      <c r="B40" s="56"/>
      <c r="C40" s="522" t="s">
        <v>3637</v>
      </c>
      <c r="D40" s="522"/>
      <c r="E40" s="516">
        <v>32.799999999999997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32.799999999999997</v>
      </c>
      <c r="P40" s="516"/>
      <c r="Q40" s="516"/>
      <c r="R40" s="516"/>
      <c r="S40" s="516"/>
      <c r="T40" s="516" t="s">
        <v>1903</v>
      </c>
      <c r="U40" s="516" t="s">
        <v>1903</v>
      </c>
      <c r="V40" s="516"/>
      <c r="W40" s="516"/>
      <c r="X40" s="516"/>
      <c r="Y40" s="516"/>
      <c r="Z40" s="516"/>
      <c r="AA40" s="516"/>
      <c r="AB40" s="516"/>
      <c r="AC40" s="516"/>
      <c r="AD40" s="516"/>
      <c r="AE40" s="725"/>
      <c r="AF40" s="957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>
        <v>1</v>
      </c>
      <c r="AX40" s="516"/>
      <c r="AY40" s="516"/>
      <c r="AZ40" s="516">
        <f t="shared" si="3"/>
        <v>2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5</v>
      </c>
      <c r="BJ40" s="516"/>
      <c r="BK40" s="516"/>
      <c r="BL40" s="516"/>
      <c r="BM40" s="516"/>
      <c r="BN40" s="516"/>
      <c r="BO40" s="516"/>
      <c r="BP40" s="516"/>
      <c r="BQ40" s="516">
        <v>1</v>
      </c>
      <c r="BR40" s="516"/>
      <c r="BS40" s="516">
        <v>2</v>
      </c>
      <c r="BT40" s="516"/>
      <c r="BU40" s="516"/>
      <c r="BV40" s="516"/>
      <c r="BW40" s="516"/>
      <c r="BX40" s="516"/>
      <c r="BY40" s="516"/>
      <c r="BZ40" s="516"/>
      <c r="CA40" s="516"/>
      <c r="CB40" s="516">
        <v>1</v>
      </c>
      <c r="CC40" s="516"/>
      <c r="CD40" s="516">
        <f t="shared" si="2"/>
        <v>4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>
      <c r="A41" s="56"/>
      <c r="B41" s="56"/>
      <c r="C41" s="522" t="s">
        <v>3638</v>
      </c>
      <c r="D41" s="522"/>
      <c r="E41" s="516">
        <v>25.5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25.5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725"/>
      <c r="AF41" s="957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1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5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>
        <v>1</v>
      </c>
      <c r="CC41" s="516"/>
      <c r="CD41" s="516">
        <f t="shared" si="2"/>
        <v>4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>
      <c r="A42" s="56"/>
      <c r="B42" s="56"/>
      <c r="C42" s="522" t="s">
        <v>3639</v>
      </c>
      <c r="D42" s="522"/>
      <c r="E42" s="516">
        <v>25.1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25.1</v>
      </c>
      <c r="P42" s="516"/>
      <c r="Q42" s="516"/>
      <c r="R42" s="516"/>
      <c r="S42" s="516"/>
      <c r="T42" s="516" t="s">
        <v>2989</v>
      </c>
      <c r="U42" s="516" t="s">
        <v>3718</v>
      </c>
      <c r="V42" s="516"/>
      <c r="W42" s="516">
        <v>2</v>
      </c>
      <c r="X42" s="516"/>
      <c r="Y42" s="516"/>
      <c r="Z42" s="516"/>
      <c r="AA42" s="516"/>
      <c r="AB42" s="516"/>
      <c r="AC42" s="516"/>
      <c r="AD42" s="516"/>
      <c r="AE42" s="725">
        <v>1</v>
      </c>
      <c r="AF42" s="957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>
        <v>1</v>
      </c>
      <c r="AX42" s="516"/>
      <c r="AY42" s="516"/>
      <c r="AZ42" s="516">
        <f t="shared" si="3"/>
        <v>2</v>
      </c>
      <c r="BA42" s="516">
        <f t="shared" si="4"/>
        <v>0</v>
      </c>
      <c r="BB42" s="516"/>
      <c r="BC42" s="516"/>
      <c r="BD42" s="516">
        <v>2</v>
      </c>
      <c r="BE42" s="516">
        <f t="shared" si="6"/>
        <v>0</v>
      </c>
      <c r="BF42" s="516">
        <v>1</v>
      </c>
      <c r="BG42" s="516"/>
      <c r="BH42" s="516"/>
      <c r="BI42" s="516">
        <f t="shared" si="1"/>
        <v>5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3</v>
      </c>
      <c r="BY42" s="516"/>
      <c r="BZ42" s="516"/>
      <c r="CA42" s="516"/>
      <c r="CB42" s="516">
        <v>1</v>
      </c>
      <c r="CC42" s="516"/>
      <c r="CD42" s="516">
        <f t="shared" si="2"/>
        <v>4</v>
      </c>
      <c r="CE42" s="516"/>
      <c r="CF42" s="516"/>
      <c r="CG42" s="516"/>
      <c r="CH42" s="516"/>
      <c r="CI42" s="516"/>
      <c r="CJ42" s="516"/>
      <c r="CK42" s="516"/>
      <c r="CL42" s="516"/>
      <c r="CM42" s="516">
        <v>8</v>
      </c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>
      <c r="A43" s="56"/>
      <c r="B43" s="56"/>
      <c r="C43" s="522" t="s">
        <v>3640</v>
      </c>
      <c r="D43" s="522"/>
      <c r="E43" s="516">
        <v>30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30</v>
      </c>
      <c r="P43" s="516"/>
      <c r="Q43" s="516"/>
      <c r="R43" s="516"/>
      <c r="S43" s="516"/>
      <c r="T43" s="516"/>
      <c r="U43" s="516" t="s">
        <v>1631</v>
      </c>
      <c r="V43" s="516"/>
      <c r="W43" s="516">
        <v>1</v>
      </c>
      <c r="X43" s="516"/>
      <c r="Y43" s="516"/>
      <c r="Z43" s="516">
        <v>1</v>
      </c>
      <c r="AA43" s="516"/>
      <c r="AB43" s="516"/>
      <c r="AC43" s="516"/>
      <c r="AD43" s="516"/>
      <c r="AE43" s="725"/>
      <c r="AF43" s="957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5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>
      <c r="A44" s="56"/>
      <c r="B44" s="56"/>
      <c r="C44" s="522" t="s">
        <v>3641</v>
      </c>
      <c r="D44" s="522"/>
      <c r="E44" s="516">
        <v>35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35</v>
      </c>
      <c r="P44" s="516"/>
      <c r="Q44" s="516"/>
      <c r="R44" s="516"/>
      <c r="S44" s="516"/>
      <c r="T44" s="516"/>
      <c r="U44" s="516" t="s">
        <v>2990</v>
      </c>
      <c r="V44" s="516"/>
      <c r="W44" s="516">
        <v>2</v>
      </c>
      <c r="X44" s="516"/>
      <c r="Y44" s="516"/>
      <c r="Z44" s="516"/>
      <c r="AA44" s="516"/>
      <c r="AB44" s="516"/>
      <c r="AC44" s="516"/>
      <c r="AD44" s="516"/>
      <c r="AE44" s="725">
        <v>1</v>
      </c>
      <c r="AF44" s="957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>
        <v>1</v>
      </c>
      <c r="AV44" s="516"/>
      <c r="AW44" s="516">
        <v>2</v>
      </c>
      <c r="AX44" s="516"/>
      <c r="AY44" s="516"/>
      <c r="AZ44" s="516">
        <f t="shared" si="3"/>
        <v>3</v>
      </c>
      <c r="BA44" s="516">
        <f t="shared" si="4"/>
        <v>0</v>
      </c>
      <c r="BB44" s="516"/>
      <c r="BC44" s="516"/>
      <c r="BD44" s="516"/>
      <c r="BE44" s="516">
        <f t="shared" si="6"/>
        <v>0</v>
      </c>
      <c r="BF44" s="516">
        <v>1</v>
      </c>
      <c r="BG44" s="516"/>
      <c r="BH44" s="516"/>
      <c r="BI44" s="516">
        <f t="shared" si="1"/>
        <v>7</v>
      </c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16"/>
      <c r="BV44" s="516"/>
      <c r="BW44" s="516"/>
      <c r="BX44" s="516">
        <v>1</v>
      </c>
      <c r="BY44" s="516"/>
      <c r="BZ44" s="516"/>
      <c r="CA44" s="516"/>
      <c r="CB44" s="516">
        <v>1</v>
      </c>
      <c r="CC44" s="516"/>
      <c r="CD44" s="516">
        <f t="shared" si="2"/>
        <v>4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>
      <c r="A45" s="56"/>
      <c r="B45" s="56"/>
      <c r="C45" s="522" t="s">
        <v>3647</v>
      </c>
      <c r="D45" s="522"/>
      <c r="E45" s="516">
        <v>25.2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25.2</v>
      </c>
      <c r="P45" s="516"/>
      <c r="Q45" s="516"/>
      <c r="R45" s="516"/>
      <c r="S45" s="516"/>
      <c r="T45" s="516" t="s">
        <v>2989</v>
      </c>
      <c r="U45" s="516" t="s">
        <v>2989</v>
      </c>
      <c r="V45" s="516"/>
      <c r="W45" s="516">
        <v>2</v>
      </c>
      <c r="X45" s="516"/>
      <c r="Y45" s="516"/>
      <c r="Z45" s="516"/>
      <c r="AA45" s="516"/>
      <c r="AB45" s="516"/>
      <c r="AC45" s="516"/>
      <c r="AD45" s="516"/>
      <c r="AE45" s="725">
        <v>1</v>
      </c>
      <c r="AF45" s="957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2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/>
      <c r="BR45" s="516"/>
      <c r="BS45" s="516"/>
      <c r="BT45" s="516"/>
      <c r="BU45" s="516"/>
      <c r="BV45" s="516"/>
      <c r="BW45" s="516"/>
      <c r="BX45" s="516">
        <v>2</v>
      </c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>
      <c r="A46" s="56"/>
      <c r="B46" s="56"/>
      <c r="C46" s="522" t="s">
        <v>3648</v>
      </c>
      <c r="D46" s="522"/>
      <c r="E46" s="516">
        <v>36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36</v>
      </c>
      <c r="P46" s="516"/>
      <c r="Q46" s="516"/>
      <c r="R46" s="516"/>
      <c r="S46" s="516"/>
      <c r="T46" s="516" t="s">
        <v>1903</v>
      </c>
      <c r="U46" s="516" t="s">
        <v>1903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725"/>
      <c r="AF46" s="957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>
        <v>1</v>
      </c>
      <c r="AV46" s="516"/>
      <c r="AW46" s="516"/>
      <c r="AX46" s="516"/>
      <c r="AY46" s="516"/>
      <c r="AZ46" s="516">
        <f t="shared" si="3"/>
        <v>0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2</v>
      </c>
      <c r="BJ46" s="516"/>
      <c r="BK46" s="516"/>
      <c r="BL46" s="516"/>
      <c r="BM46" s="516"/>
      <c r="BN46" s="516"/>
      <c r="BO46" s="516"/>
      <c r="BP46" s="516"/>
      <c r="BQ46" s="516">
        <v>1</v>
      </c>
      <c r="BR46" s="516"/>
      <c r="BS46" s="516">
        <v>2</v>
      </c>
      <c r="BT46" s="516"/>
      <c r="BU46" s="516"/>
      <c r="BV46" s="516"/>
      <c r="BW46" s="516"/>
      <c r="BX46" s="516"/>
      <c r="BY46" s="516"/>
      <c r="BZ46" s="516"/>
      <c r="CA46" s="516"/>
      <c r="CB46" s="516"/>
      <c r="CC46" s="516"/>
      <c r="CD46" s="516">
        <f t="shared" si="2"/>
        <v>0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>
      <c r="A47" s="56"/>
      <c r="B47" s="56"/>
      <c r="C47" s="522" t="s">
        <v>3649</v>
      </c>
      <c r="D47" s="522"/>
      <c r="E47" s="516">
        <v>31.8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ref="O47:O60" si="8">E47</f>
        <v>31.8</v>
      </c>
      <c r="P47" s="516"/>
      <c r="Q47" s="516"/>
      <c r="R47" s="516"/>
      <c r="S47" s="516"/>
      <c r="T47" s="516" t="s">
        <v>2990</v>
      </c>
      <c r="U47" s="516" t="s">
        <v>2990</v>
      </c>
      <c r="V47" s="516"/>
      <c r="W47" s="516"/>
      <c r="X47" s="516"/>
      <c r="Y47" s="516"/>
      <c r="Z47" s="516"/>
      <c r="AA47" s="516"/>
      <c r="AB47" s="516"/>
      <c r="AC47" s="516"/>
      <c r="AD47" s="516"/>
      <c r="AE47" s="725"/>
      <c r="AF47" s="957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f t="shared" si="5"/>
        <v>1</v>
      </c>
      <c r="BE47" s="516">
        <f t="shared" si="6"/>
        <v>0</v>
      </c>
      <c r="BF47" s="516"/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1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/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>
      <c r="A48" s="56"/>
      <c r="B48" s="56"/>
      <c r="C48" s="522"/>
      <c r="D48" s="522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725"/>
      <c r="AF48" s="957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6"/>
      <c r="BP48" s="516"/>
      <c r="BQ48" s="516"/>
      <c r="BR48" s="516"/>
      <c r="BS48" s="516"/>
      <c r="BT48" s="516"/>
      <c r="BU48" s="516"/>
      <c r="BV48" s="516"/>
      <c r="BW48" s="516"/>
      <c r="BX48" s="516"/>
      <c r="BY48" s="516"/>
      <c r="BZ48" s="516"/>
      <c r="CA48" s="516"/>
      <c r="CB48" s="516"/>
      <c r="CC48" s="516"/>
      <c r="CD48" s="516"/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>
      <c r="A49" s="56"/>
      <c r="B49" s="56"/>
      <c r="C49" s="522"/>
      <c r="D49" s="724" t="s">
        <v>3642</v>
      </c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8"/>
        <v>0</v>
      </c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725"/>
      <c r="AF49" s="957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>
        <f t="shared" si="3"/>
        <v>0</v>
      </c>
      <c r="BA49" s="516">
        <f t="shared" si="4"/>
        <v>0</v>
      </c>
      <c r="BB49" s="516"/>
      <c r="BC49" s="516"/>
      <c r="BD49" s="516">
        <f t="shared" si="5"/>
        <v>0</v>
      </c>
      <c r="BE49" s="516"/>
      <c r="BF49" s="516"/>
      <c r="BG49" s="516"/>
      <c r="BH49" s="516"/>
      <c r="BI49" s="516">
        <f t="shared" si="1"/>
        <v>0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/>
      <c r="BY49" s="516"/>
      <c r="BZ49" s="516"/>
      <c r="CA49" s="516"/>
      <c r="CB49" s="516"/>
      <c r="CC49" s="516"/>
      <c r="CD49" s="516">
        <f t="shared" si="2"/>
        <v>0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512"/>
      <c r="FI49" s="512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>
      <c r="A50" s="56"/>
      <c r="B50" s="56"/>
      <c r="C50" s="522"/>
      <c r="D50" s="522" t="s">
        <v>3006</v>
      </c>
      <c r="E50" s="516">
        <v>20.2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8"/>
        <v>20.2</v>
      </c>
      <c r="P50" s="516"/>
      <c r="Q50" s="516"/>
      <c r="R50" s="516"/>
      <c r="S50" s="516"/>
      <c r="T50" s="516"/>
      <c r="U50" s="516" t="s">
        <v>1631</v>
      </c>
      <c r="V50" s="516"/>
      <c r="W50" s="516"/>
      <c r="X50" s="516"/>
      <c r="Y50" s="516"/>
      <c r="Z50" s="516"/>
      <c r="AA50" s="516"/>
      <c r="AB50" s="516"/>
      <c r="AC50" s="516"/>
      <c r="AD50" s="516"/>
      <c r="AE50" s="725"/>
      <c r="AF50" s="957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>
        <f t="shared" si="3"/>
        <v>0</v>
      </c>
      <c r="BA50" s="516">
        <f t="shared" si="4"/>
        <v>0</v>
      </c>
      <c r="BB50" s="516"/>
      <c r="BC50" s="516"/>
      <c r="BD50" s="516">
        <f t="shared" si="5"/>
        <v>0</v>
      </c>
      <c r="BE50" s="516">
        <f t="shared" si="6"/>
        <v>1</v>
      </c>
      <c r="BF50" s="516"/>
      <c r="BG50" s="516"/>
      <c r="BH50" s="516"/>
      <c r="BI50" s="516">
        <f t="shared" si="1"/>
        <v>0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>
        <v>1</v>
      </c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>
        <f t="shared" si="2"/>
        <v>0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>
      <c r="A51" s="56"/>
      <c r="B51" s="56"/>
      <c r="C51" s="522" t="s">
        <v>3804</v>
      </c>
      <c r="D51" s="522"/>
      <c r="E51" s="516">
        <v>14.6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8"/>
        <v>14.6</v>
      </c>
      <c r="P51" s="516"/>
      <c r="Q51" s="516"/>
      <c r="R51" s="516"/>
      <c r="S51" s="516"/>
      <c r="T51" s="516" t="s">
        <v>1631</v>
      </c>
      <c r="U51" s="516" t="s">
        <v>1631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725"/>
      <c r="AF51" s="957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>
        <f t="shared" si="3"/>
        <v>1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5</v>
      </c>
      <c r="BJ51" s="516"/>
      <c r="BK51" s="516"/>
      <c r="BL51" s="516"/>
      <c r="BM51" s="516"/>
      <c r="BN51" s="516"/>
      <c r="BO51" s="516"/>
      <c r="BP51" s="516"/>
      <c r="BQ51" s="516"/>
      <c r="BR51" s="516"/>
      <c r="BS51" s="516">
        <v>1</v>
      </c>
      <c r="BT51" s="516"/>
      <c r="BU51" s="516"/>
      <c r="BV51" s="516"/>
      <c r="BW51" s="516"/>
      <c r="BX51" s="516"/>
      <c r="BY51" s="516"/>
      <c r="BZ51" s="516"/>
      <c r="CA51" s="516"/>
      <c r="CB51" s="516">
        <v>1</v>
      </c>
      <c r="CC51" s="516"/>
      <c r="CD51" s="516">
        <f t="shared" si="2"/>
        <v>4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>
      <c r="A52" s="56"/>
      <c r="B52" s="56"/>
      <c r="C52" s="522"/>
      <c r="D52" s="522" t="s">
        <v>2991</v>
      </c>
      <c r="E52" s="516">
        <v>38.299999999999997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si="8"/>
        <v>38.299999999999997</v>
      </c>
      <c r="P52" s="516"/>
      <c r="Q52" s="516"/>
      <c r="R52" s="516"/>
      <c r="S52" s="516"/>
      <c r="T52" s="516"/>
      <c r="U52" s="516" t="s">
        <v>1631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725"/>
      <c r="AF52" s="957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>
        <v>1</v>
      </c>
      <c r="AV52" s="516"/>
      <c r="AW52" s="516"/>
      <c r="AX52" s="516"/>
      <c r="AY52" s="516"/>
      <c r="AZ52" s="516">
        <f t="shared" si="3"/>
        <v>0</v>
      </c>
      <c r="BA52" s="516">
        <f t="shared" si="4"/>
        <v>1</v>
      </c>
      <c r="BB52" s="516"/>
      <c r="BC52" s="516"/>
      <c r="BD52" s="516">
        <f t="shared" si="5"/>
        <v>0</v>
      </c>
      <c r="BE52" s="516">
        <f t="shared" si="6"/>
        <v>1</v>
      </c>
      <c r="BF52" s="516"/>
      <c r="BG52" s="516"/>
      <c r="BH52" s="516"/>
      <c r="BI52" s="516">
        <f t="shared" si="1"/>
        <v>7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>
        <v>1</v>
      </c>
      <c r="BT52" s="516"/>
      <c r="BU52" s="516"/>
      <c r="BV52" s="516"/>
      <c r="BW52" s="516"/>
      <c r="BX52" s="516"/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>
      <c r="A53" s="56"/>
      <c r="B53" s="56"/>
      <c r="C53" s="522" t="s">
        <v>3805</v>
      </c>
      <c r="D53" s="522"/>
      <c r="E53" s="516">
        <v>30.9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>
        <f t="shared" si="8"/>
        <v>30.9</v>
      </c>
      <c r="P53" s="516"/>
      <c r="Q53" s="516"/>
      <c r="R53" s="516"/>
      <c r="S53" s="516"/>
      <c r="T53" s="516" t="s">
        <v>1903</v>
      </c>
      <c r="U53" s="516" t="s">
        <v>1903</v>
      </c>
      <c r="V53" s="516"/>
      <c r="W53" s="516"/>
      <c r="X53" s="516"/>
      <c r="Y53" s="516"/>
      <c r="Z53" s="516"/>
      <c r="AA53" s="516"/>
      <c r="AB53" s="516"/>
      <c r="AC53" s="516"/>
      <c r="AD53" s="516"/>
      <c r="AE53" s="725"/>
      <c r="AF53" s="957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>
        <f t="shared" si="3"/>
        <v>1</v>
      </c>
      <c r="BA53" s="516">
        <f t="shared" si="4"/>
        <v>0</v>
      </c>
      <c r="BB53" s="516"/>
      <c r="BC53" s="516"/>
      <c r="BD53" s="516">
        <f t="shared" si="5"/>
        <v>1</v>
      </c>
      <c r="BE53" s="516">
        <f t="shared" si="6"/>
        <v>0</v>
      </c>
      <c r="BF53" s="516"/>
      <c r="BG53" s="516"/>
      <c r="BH53" s="516"/>
      <c r="BI53" s="516">
        <f t="shared" si="1"/>
        <v>5</v>
      </c>
      <c r="BJ53" s="516"/>
      <c r="BK53" s="516"/>
      <c r="BL53" s="516"/>
      <c r="BM53" s="516"/>
      <c r="BN53" s="516"/>
      <c r="BO53" s="516"/>
      <c r="BP53" s="516"/>
      <c r="BQ53" s="516">
        <v>1</v>
      </c>
      <c r="BR53" s="516"/>
      <c r="BS53" s="516">
        <v>2</v>
      </c>
      <c r="BT53" s="516"/>
      <c r="BU53" s="516"/>
      <c r="BV53" s="516"/>
      <c r="BW53" s="516"/>
      <c r="BX53" s="516"/>
      <c r="BY53" s="516"/>
      <c r="BZ53" s="516"/>
      <c r="CA53" s="516"/>
      <c r="CB53" s="516">
        <v>1</v>
      </c>
      <c r="CC53" s="516"/>
      <c r="CD53" s="516">
        <f t="shared" si="2"/>
        <v>4</v>
      </c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>
      <c r="A54" s="56"/>
      <c r="B54" s="56"/>
      <c r="C54" s="522"/>
      <c r="D54" s="522" t="s">
        <v>2992</v>
      </c>
      <c r="E54" s="516">
        <v>15.7</v>
      </c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15.7</v>
      </c>
      <c r="P54" s="516"/>
      <c r="Q54" s="516"/>
      <c r="R54" s="516"/>
      <c r="S54" s="516"/>
      <c r="T54" s="516"/>
      <c r="U54" s="516" t="s">
        <v>1903</v>
      </c>
      <c r="V54" s="516"/>
      <c r="W54" s="516"/>
      <c r="X54" s="516"/>
      <c r="Y54" s="516"/>
      <c r="Z54" s="516"/>
      <c r="AA54" s="516"/>
      <c r="AB54" s="516"/>
      <c r="AC54" s="516"/>
      <c r="AD54" s="516"/>
      <c r="AE54" s="725"/>
      <c r="AF54" s="957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>
        <f t="shared" si="6"/>
        <v>1</v>
      </c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>
        <v>1</v>
      </c>
      <c r="BR54" s="516"/>
      <c r="BS54" s="516">
        <v>2</v>
      </c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>
      <c r="A55" s="56"/>
      <c r="B55" s="56"/>
      <c r="C55" s="522" t="s">
        <v>3806</v>
      </c>
      <c r="D55" s="522"/>
      <c r="E55" s="516">
        <v>22.2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22.2</v>
      </c>
      <c r="P55" s="516"/>
      <c r="Q55" s="516"/>
      <c r="R55" s="516"/>
      <c r="S55" s="516"/>
      <c r="T55" s="516" t="s">
        <v>1903</v>
      </c>
      <c r="U55" s="516" t="s">
        <v>1903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725"/>
      <c r="AF55" s="957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1</v>
      </c>
      <c r="BA55" s="516">
        <f t="shared" si="4"/>
        <v>0</v>
      </c>
      <c r="BB55" s="516"/>
      <c r="BC55" s="516"/>
      <c r="BD55" s="516">
        <f t="shared" si="5"/>
        <v>1</v>
      </c>
      <c r="BE55" s="516">
        <f t="shared" si="6"/>
        <v>0</v>
      </c>
      <c r="BF55" s="516"/>
      <c r="BG55" s="516"/>
      <c r="BH55" s="516"/>
      <c r="BI55" s="516">
        <f t="shared" si="1"/>
        <v>5</v>
      </c>
      <c r="BJ55" s="516"/>
      <c r="BK55" s="516"/>
      <c r="BL55" s="516"/>
      <c r="BM55" s="516"/>
      <c r="BN55" s="516"/>
      <c r="BO55" s="516"/>
      <c r="BP55" s="516"/>
      <c r="BQ55" s="516">
        <v>1</v>
      </c>
      <c r="BR55" s="516"/>
      <c r="BS55" s="516">
        <v>2</v>
      </c>
      <c r="BT55" s="516"/>
      <c r="BU55" s="516"/>
      <c r="BV55" s="516"/>
      <c r="BW55" s="516"/>
      <c r="BX55" s="516"/>
      <c r="BY55" s="516"/>
      <c r="BZ55" s="516"/>
      <c r="CA55" s="516"/>
      <c r="CB55" s="516">
        <v>1</v>
      </c>
      <c r="CC55" s="516"/>
      <c r="CD55" s="516">
        <f t="shared" si="2"/>
        <v>4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>
      <c r="A56" s="56"/>
      <c r="B56" s="56"/>
      <c r="C56" s="522"/>
      <c r="D56" s="522" t="s">
        <v>2993</v>
      </c>
      <c r="E56" s="516">
        <v>18.899999999999999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18.899999999999999</v>
      </c>
      <c r="P56" s="516"/>
      <c r="Q56" s="516"/>
      <c r="R56" s="516"/>
      <c r="S56" s="516"/>
      <c r="T56" s="516"/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725"/>
      <c r="AF56" s="957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0</v>
      </c>
      <c r="BA56" s="516">
        <f t="shared" si="4"/>
        <v>0</v>
      </c>
      <c r="BB56" s="516"/>
      <c r="BC56" s="516"/>
      <c r="BD56" s="516">
        <f t="shared" si="5"/>
        <v>0</v>
      </c>
      <c r="BE56" s="516">
        <f t="shared" si="6"/>
        <v>1</v>
      </c>
      <c r="BF56" s="516"/>
      <c r="BG56" s="516"/>
      <c r="BH56" s="516"/>
      <c r="BI56" s="516">
        <f t="shared" si="1"/>
        <v>0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>
        <f t="shared" si="2"/>
        <v>0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>
      <c r="A57" s="56"/>
      <c r="B57" s="56"/>
      <c r="C57" s="522" t="s">
        <v>3807</v>
      </c>
      <c r="D57" s="522"/>
      <c r="E57" s="516">
        <v>26.2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26.2</v>
      </c>
      <c r="P57" s="516"/>
      <c r="Q57" s="516"/>
      <c r="R57" s="516"/>
      <c r="S57" s="516"/>
      <c r="T57" s="516" t="s">
        <v>1631</v>
      </c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725"/>
      <c r="AF57" s="957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>
        <f t="shared" si="3"/>
        <v>1</v>
      </c>
      <c r="BA57" s="516">
        <f t="shared" si="4"/>
        <v>0</v>
      </c>
      <c r="BB57" s="516"/>
      <c r="BC57" s="516"/>
      <c r="BD57" s="516">
        <f t="shared" si="5"/>
        <v>1</v>
      </c>
      <c r="BE57" s="516">
        <f t="shared" si="6"/>
        <v>0</v>
      </c>
      <c r="BF57" s="516"/>
      <c r="BG57" s="516"/>
      <c r="BH57" s="516"/>
      <c r="BI57" s="516">
        <f t="shared" si="1"/>
        <v>5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>
      <c r="A58" s="56"/>
      <c r="B58" s="56"/>
      <c r="C58" s="522"/>
      <c r="D58" s="522" t="s">
        <v>2994</v>
      </c>
      <c r="E58" s="516">
        <v>23.9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23.9</v>
      </c>
      <c r="P58" s="516"/>
      <c r="Q58" s="516"/>
      <c r="R58" s="516"/>
      <c r="S58" s="516"/>
      <c r="T58" s="516"/>
      <c r="U58" s="516" t="s">
        <v>1631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725"/>
      <c r="AF58" s="957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0</v>
      </c>
      <c r="BA58" s="516">
        <f t="shared" si="4"/>
        <v>1</v>
      </c>
      <c r="BB58" s="516"/>
      <c r="BC58" s="516"/>
      <c r="BD58" s="516">
        <f t="shared" si="5"/>
        <v>0</v>
      </c>
      <c r="BE58" s="516">
        <f t="shared" si="6"/>
        <v>1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/>
      <c r="BR58" s="516"/>
      <c r="BS58" s="516">
        <v>1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>
      <c r="A59" s="56"/>
      <c r="B59" s="56"/>
      <c r="C59" s="522" t="s">
        <v>3808</v>
      </c>
      <c r="D59" s="522"/>
      <c r="E59" s="516">
        <v>19.100000000000001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19.100000000000001</v>
      </c>
      <c r="P59" s="516"/>
      <c r="Q59" s="516"/>
      <c r="R59" s="516"/>
      <c r="S59" s="516"/>
      <c r="T59" s="516" t="s">
        <v>1631</v>
      </c>
      <c r="U59" s="516" t="s">
        <v>1631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725"/>
      <c r="AF59" s="957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>
        <v>1</v>
      </c>
      <c r="AV59" s="516"/>
      <c r="AW59" s="516"/>
      <c r="AX59" s="516"/>
      <c r="AY59" s="516"/>
      <c r="AZ59" s="516">
        <f t="shared" si="3"/>
        <v>1</v>
      </c>
      <c r="BA59" s="516">
        <f t="shared" si="4"/>
        <v>0</v>
      </c>
      <c r="BB59" s="516"/>
      <c r="BC59" s="516"/>
      <c r="BD59" s="516">
        <f t="shared" si="5"/>
        <v>1</v>
      </c>
      <c r="BE59" s="516">
        <f t="shared" si="6"/>
        <v>0</v>
      </c>
      <c r="BF59" s="516"/>
      <c r="BG59" s="516"/>
      <c r="BH59" s="516"/>
      <c r="BI59" s="516">
        <f t="shared" si="1"/>
        <v>7</v>
      </c>
      <c r="BJ59" s="516"/>
      <c r="BK59" s="516"/>
      <c r="BL59" s="516"/>
      <c r="BM59" s="516"/>
      <c r="BN59" s="516"/>
      <c r="BO59" s="516"/>
      <c r="BP59" s="516"/>
      <c r="BQ59" s="516"/>
      <c r="BR59" s="516"/>
      <c r="BS59" s="516">
        <v>1</v>
      </c>
      <c r="BT59" s="516"/>
      <c r="BU59" s="516"/>
      <c r="BV59" s="516"/>
      <c r="BW59" s="516"/>
      <c r="BX59" s="516"/>
      <c r="BY59" s="516"/>
      <c r="BZ59" s="516"/>
      <c r="CA59" s="516"/>
      <c r="CB59" s="516">
        <v>1</v>
      </c>
      <c r="CC59" s="516"/>
      <c r="CD59" s="516">
        <f t="shared" si="2"/>
        <v>4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>
      <c r="A60" s="56"/>
      <c r="B60" s="56"/>
      <c r="C60" s="522"/>
      <c r="D60" s="522" t="s">
        <v>2995</v>
      </c>
      <c r="E60" s="516">
        <v>32.4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32.4</v>
      </c>
      <c r="P60" s="516"/>
      <c r="Q60" s="516"/>
      <c r="R60" s="516"/>
      <c r="S60" s="516"/>
      <c r="T60" s="516"/>
      <c r="U60" s="516" t="s">
        <v>1631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725"/>
      <c r="AF60" s="957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0</v>
      </c>
      <c r="BA60" s="516">
        <f t="shared" si="4"/>
        <v>0</v>
      </c>
      <c r="BB60" s="516"/>
      <c r="BC60" s="516"/>
      <c r="BD60" s="516">
        <f t="shared" si="5"/>
        <v>0</v>
      </c>
      <c r="BE60" s="516">
        <f t="shared" si="6"/>
        <v>1</v>
      </c>
      <c r="BF60" s="516"/>
      <c r="BG60" s="516"/>
      <c r="BH60" s="516"/>
      <c r="BI60" s="516">
        <f t="shared" si="1"/>
        <v>0</v>
      </c>
      <c r="BJ60" s="516"/>
      <c r="BK60" s="516"/>
      <c r="BL60" s="516"/>
      <c r="BM60" s="516"/>
      <c r="BN60" s="516"/>
      <c r="BO60" s="516"/>
      <c r="BP60" s="516"/>
      <c r="BQ60" s="516"/>
      <c r="BR60" s="516"/>
      <c r="BS60" s="516">
        <v>1</v>
      </c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>
        <f t="shared" si="2"/>
        <v>0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>
      <c r="A61" s="56"/>
      <c r="B61" s="56"/>
      <c r="C61" s="522"/>
      <c r="D61" s="522" t="s">
        <v>2996</v>
      </c>
      <c r="E61" s="516">
        <v>30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0"/>
        <v>30</v>
      </c>
      <c r="P61" s="516"/>
      <c r="Q61" s="516"/>
      <c r="R61" s="516"/>
      <c r="S61" s="516"/>
      <c r="T61" s="516"/>
      <c r="U61" s="516" t="s">
        <v>2990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725"/>
      <c r="AF61" s="957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1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5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>
        <v>1</v>
      </c>
      <c r="BY61" s="516"/>
      <c r="BZ61" s="516"/>
      <c r="CA61" s="516"/>
      <c r="CB61" s="516">
        <v>1</v>
      </c>
      <c r="CC61" s="516"/>
      <c r="CD61" s="516">
        <f t="shared" si="2"/>
        <v>4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>
      <c r="A62" s="56"/>
      <c r="B62" s="56"/>
      <c r="C62" s="522"/>
      <c r="D62" s="522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0"/>
        <v>0</v>
      </c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725"/>
      <c r="AF62" s="957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0</v>
      </c>
      <c r="BA62" s="516">
        <f t="shared" si="4"/>
        <v>0</v>
      </c>
      <c r="BB62" s="516"/>
      <c r="BC62" s="516"/>
      <c r="BD62" s="516">
        <f t="shared" si="5"/>
        <v>0</v>
      </c>
      <c r="BE62" s="516">
        <f t="shared" si="6"/>
        <v>0</v>
      </c>
      <c r="BF62" s="516"/>
      <c r="BG62" s="516"/>
      <c r="BH62" s="516"/>
      <c r="BI62" s="516">
        <f t="shared" si="1"/>
        <v>0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>
        <f t="shared" si="2"/>
        <v>0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>
      <c r="A63" s="56"/>
      <c r="B63" s="56"/>
      <c r="C63" s="522"/>
      <c r="D63" s="724" t="s">
        <v>3642</v>
      </c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0"/>
        <v>0</v>
      </c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725"/>
      <c r="AF63" s="957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0</v>
      </c>
      <c r="BB63" s="516"/>
      <c r="BC63" s="516"/>
      <c r="BD63" s="516">
        <f t="shared" si="5"/>
        <v>0</v>
      </c>
      <c r="BE63" s="516"/>
      <c r="BF63" s="516"/>
      <c r="BG63" s="516"/>
      <c r="BH63" s="516"/>
      <c r="BI63" s="516">
        <f t="shared" si="1"/>
        <v>0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>
        <f t="shared" si="2"/>
        <v>0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512"/>
      <c r="FI63" s="512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>
      <c r="A64" s="56"/>
      <c r="B64" s="56"/>
      <c r="C64" s="522" t="s">
        <v>3632</v>
      </c>
      <c r="D64" s="522"/>
      <c r="E64" s="516">
        <v>30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0"/>
        <v>30</v>
      </c>
      <c r="P64" s="516"/>
      <c r="Q64" s="516"/>
      <c r="R64" s="516"/>
      <c r="S64" s="516"/>
      <c r="T64" s="516"/>
      <c r="U64" s="516" t="s">
        <v>1631</v>
      </c>
      <c r="V64" s="516"/>
      <c r="W64" s="516">
        <v>1</v>
      </c>
      <c r="X64" s="516"/>
      <c r="Y64" s="516"/>
      <c r="Z64" s="516">
        <v>1</v>
      </c>
      <c r="AA64" s="516"/>
      <c r="AB64" s="516"/>
      <c r="AC64" s="516"/>
      <c r="AD64" s="516"/>
      <c r="AE64" s="725"/>
      <c r="AF64" s="957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5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>
      <c r="A65" s="56"/>
      <c r="B65" s="56"/>
      <c r="C65" s="522" t="s">
        <v>3633</v>
      </c>
      <c r="D65" s="522"/>
      <c r="E65" s="516">
        <v>35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0"/>
        <v>35</v>
      </c>
      <c r="P65" s="516"/>
      <c r="Q65" s="516"/>
      <c r="R65" s="516"/>
      <c r="S65" s="516"/>
      <c r="T65" s="516"/>
      <c r="U65" s="516" t="s">
        <v>1631</v>
      </c>
      <c r="V65" s="516"/>
      <c r="W65" s="516">
        <v>1</v>
      </c>
      <c r="X65" s="516"/>
      <c r="Y65" s="516"/>
      <c r="Z65" s="516">
        <v>1</v>
      </c>
      <c r="AA65" s="516"/>
      <c r="AB65" s="516"/>
      <c r="AC65" s="516"/>
      <c r="AD65" s="516"/>
      <c r="AE65" s="725"/>
      <c r="AF65" s="957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1</v>
      </c>
      <c r="BA65" s="516">
        <f t="shared" si="4"/>
        <v>0</v>
      </c>
      <c r="BB65" s="516"/>
      <c r="BC65" s="516"/>
      <c r="BD65" s="516">
        <f t="shared" si="5"/>
        <v>1</v>
      </c>
      <c r="BE65" s="516">
        <f t="shared" si="6"/>
        <v>0</v>
      </c>
      <c r="BF65" s="516"/>
      <c r="BG65" s="516"/>
      <c r="BH65" s="516"/>
      <c r="BI65" s="516">
        <f t="shared" si="1"/>
        <v>5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>
        <v>1</v>
      </c>
      <c r="CC65" s="516"/>
      <c r="CD65" s="516">
        <f t="shared" si="2"/>
        <v>4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>
      <c r="A66" s="56"/>
      <c r="B66" s="56"/>
      <c r="C66" s="522" t="s">
        <v>3634</v>
      </c>
      <c r="D66" s="522"/>
      <c r="E66" s="516">
        <v>35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35</v>
      </c>
      <c r="P66" s="516"/>
      <c r="Q66" s="516"/>
      <c r="R66" s="516"/>
      <c r="S66" s="516"/>
      <c r="T66" s="516"/>
      <c r="U66" s="516" t="s">
        <v>2990</v>
      </c>
      <c r="V66" s="516"/>
      <c r="W66" s="516">
        <v>2</v>
      </c>
      <c r="X66" s="516"/>
      <c r="Y66" s="516"/>
      <c r="Z66" s="516"/>
      <c r="AA66" s="516"/>
      <c r="AB66" s="516"/>
      <c r="AC66" s="516"/>
      <c r="AD66" s="516"/>
      <c r="AE66" s="725">
        <v>1</v>
      </c>
      <c r="AF66" s="957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>
        <v>1</v>
      </c>
      <c r="AV66" s="516"/>
      <c r="AW66" s="516"/>
      <c r="AX66" s="516"/>
      <c r="AY66" s="516"/>
      <c r="AZ66" s="516">
        <f t="shared" si="3"/>
        <v>1</v>
      </c>
      <c r="BA66" s="516">
        <f t="shared" si="4"/>
        <v>0</v>
      </c>
      <c r="BB66" s="516"/>
      <c r="BC66" s="516"/>
      <c r="BD66" s="516"/>
      <c r="BE66" s="516">
        <f t="shared" si="6"/>
        <v>0</v>
      </c>
      <c r="BF66" s="516">
        <v>1</v>
      </c>
      <c r="BG66" s="516"/>
      <c r="BH66" s="516"/>
      <c r="BI66" s="516">
        <f t="shared" si="1"/>
        <v>7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725"/>
      <c r="AF67" s="957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>
      <c r="A68" s="486">
        <f>MATCH(C68,$C$5:$C$700,0)</f>
        <v>64</v>
      </c>
      <c r="B68" s="56"/>
      <c r="C68" s="507" t="s">
        <v>1566</v>
      </c>
      <c r="D68" s="507"/>
      <c r="E68" s="591">
        <f t="shared" ref="E68:Q68" si="9">SUM(E8:E67)</f>
        <v>1465.8000000000002</v>
      </c>
      <c r="F68" s="508">
        <f t="shared" si="9"/>
        <v>0</v>
      </c>
      <c r="G68" s="508">
        <f t="shared" si="9"/>
        <v>0</v>
      </c>
      <c r="H68" s="508">
        <f t="shared" si="9"/>
        <v>0</v>
      </c>
      <c r="I68" s="508">
        <f t="shared" si="9"/>
        <v>0</v>
      </c>
      <c r="J68" s="508">
        <f t="shared" si="9"/>
        <v>0</v>
      </c>
      <c r="K68" s="508">
        <f t="shared" si="9"/>
        <v>0</v>
      </c>
      <c r="L68" s="508">
        <f t="shared" si="9"/>
        <v>0</v>
      </c>
      <c r="M68" s="508">
        <f t="shared" si="9"/>
        <v>0</v>
      </c>
      <c r="N68" s="508">
        <f t="shared" si="9"/>
        <v>0</v>
      </c>
      <c r="O68" s="508">
        <f t="shared" si="9"/>
        <v>1465.8000000000002</v>
      </c>
      <c r="P68" s="508">
        <f t="shared" si="9"/>
        <v>0</v>
      </c>
      <c r="Q68" s="508">
        <f t="shared" si="9"/>
        <v>0</v>
      </c>
      <c r="R68" s="508">
        <f>SUM(R8:R66)</f>
        <v>0</v>
      </c>
      <c r="S68" s="508">
        <f>SUM(S8:S66)</f>
        <v>0</v>
      </c>
      <c r="T68" s="508">
        <f>SUM(T8:T66)</f>
        <v>0</v>
      </c>
      <c r="U68" s="509">
        <f>SUM(U8:U66)</f>
        <v>0</v>
      </c>
      <c r="V68" s="509">
        <f t="shared" ref="V68:BB68" si="10">SUM(V8:V67)</f>
        <v>1</v>
      </c>
      <c r="W68" s="509">
        <f t="shared" si="10"/>
        <v>13</v>
      </c>
      <c r="X68" s="509">
        <f t="shared" si="10"/>
        <v>0</v>
      </c>
      <c r="Y68" s="509">
        <f t="shared" si="10"/>
        <v>0</v>
      </c>
      <c r="Z68" s="509">
        <f t="shared" si="10"/>
        <v>6</v>
      </c>
      <c r="AA68" s="509">
        <f t="shared" si="10"/>
        <v>0</v>
      </c>
      <c r="AB68" s="509">
        <f t="shared" si="10"/>
        <v>0</v>
      </c>
      <c r="AC68" s="509">
        <f t="shared" si="10"/>
        <v>0</v>
      </c>
      <c r="AD68" s="509">
        <f t="shared" si="10"/>
        <v>0</v>
      </c>
      <c r="AE68" s="511">
        <f t="shared" si="10"/>
        <v>4</v>
      </c>
      <c r="AF68" s="958">
        <f t="shared" si="10"/>
        <v>0</v>
      </c>
      <c r="AG68" s="509">
        <f t="shared" si="10"/>
        <v>0</v>
      </c>
      <c r="AH68" s="509">
        <f t="shared" si="10"/>
        <v>0</v>
      </c>
      <c r="AI68" s="509">
        <f t="shared" si="10"/>
        <v>0</v>
      </c>
      <c r="AJ68" s="509">
        <f t="shared" si="10"/>
        <v>0</v>
      </c>
      <c r="AK68" s="509">
        <f t="shared" si="10"/>
        <v>0</v>
      </c>
      <c r="AL68" s="509">
        <f t="shared" si="10"/>
        <v>0</v>
      </c>
      <c r="AM68" s="509">
        <f t="shared" si="10"/>
        <v>0</v>
      </c>
      <c r="AN68" s="509">
        <f t="shared" si="10"/>
        <v>0</v>
      </c>
      <c r="AO68" s="509">
        <f t="shared" si="10"/>
        <v>0</v>
      </c>
      <c r="AP68" s="509">
        <f t="shared" si="10"/>
        <v>0</v>
      </c>
      <c r="AQ68" s="509">
        <f t="shared" si="10"/>
        <v>0</v>
      </c>
      <c r="AR68" s="509">
        <f t="shared" si="10"/>
        <v>0</v>
      </c>
      <c r="AS68" s="509">
        <f t="shared" si="10"/>
        <v>0</v>
      </c>
      <c r="AT68" s="509">
        <f t="shared" si="10"/>
        <v>0</v>
      </c>
      <c r="AU68" s="509">
        <f t="shared" si="10"/>
        <v>11</v>
      </c>
      <c r="AV68" s="509">
        <f t="shared" si="10"/>
        <v>0</v>
      </c>
      <c r="AW68" s="509">
        <f t="shared" si="10"/>
        <v>18</v>
      </c>
      <c r="AX68" s="509">
        <f t="shared" si="10"/>
        <v>0</v>
      </c>
      <c r="AY68" s="509">
        <f t="shared" si="10"/>
        <v>0</v>
      </c>
      <c r="AZ68" s="509">
        <f t="shared" si="10"/>
        <v>32</v>
      </c>
      <c r="BA68" s="509">
        <f t="shared" si="10"/>
        <v>21</v>
      </c>
      <c r="BB68" s="509">
        <f t="shared" si="10"/>
        <v>0</v>
      </c>
      <c r="BC68" s="509">
        <f t="shared" ref="BC68:CH68" si="11">SUM(BC8:BC67)</f>
        <v>0</v>
      </c>
      <c r="BD68" s="509">
        <f t="shared" si="11"/>
        <v>30</v>
      </c>
      <c r="BE68" s="509">
        <f t="shared" si="11"/>
        <v>33</v>
      </c>
      <c r="BF68" s="509">
        <f t="shared" si="11"/>
        <v>3</v>
      </c>
      <c r="BG68" s="509">
        <f t="shared" si="11"/>
        <v>0</v>
      </c>
      <c r="BH68" s="509">
        <f t="shared" si="11"/>
        <v>0</v>
      </c>
      <c r="BI68" s="509">
        <f t="shared" si="11"/>
        <v>192</v>
      </c>
      <c r="BJ68" s="509">
        <f t="shared" si="11"/>
        <v>0</v>
      </c>
      <c r="BK68" s="509">
        <f t="shared" si="11"/>
        <v>0</v>
      </c>
      <c r="BL68" s="509">
        <f t="shared" si="11"/>
        <v>0</v>
      </c>
      <c r="BM68" s="509">
        <f t="shared" si="11"/>
        <v>0</v>
      </c>
      <c r="BN68" s="509">
        <f t="shared" si="11"/>
        <v>0</v>
      </c>
      <c r="BO68" s="509">
        <f t="shared" si="11"/>
        <v>0</v>
      </c>
      <c r="BP68" s="509">
        <f t="shared" si="11"/>
        <v>0</v>
      </c>
      <c r="BQ68" s="509">
        <f t="shared" si="11"/>
        <v>9</v>
      </c>
      <c r="BR68" s="509">
        <f t="shared" si="11"/>
        <v>0</v>
      </c>
      <c r="BS68" s="509">
        <f t="shared" si="11"/>
        <v>47</v>
      </c>
      <c r="BT68" s="509">
        <f t="shared" si="11"/>
        <v>0</v>
      </c>
      <c r="BU68" s="509">
        <f t="shared" si="11"/>
        <v>0</v>
      </c>
      <c r="BV68" s="509">
        <f t="shared" si="11"/>
        <v>0</v>
      </c>
      <c r="BW68" s="509">
        <f t="shared" si="11"/>
        <v>0</v>
      </c>
      <c r="BX68" s="509">
        <f t="shared" si="11"/>
        <v>29</v>
      </c>
      <c r="BY68" s="509">
        <f t="shared" si="11"/>
        <v>0</v>
      </c>
      <c r="BZ68" s="509">
        <f t="shared" si="11"/>
        <v>0</v>
      </c>
      <c r="CA68" s="509">
        <f t="shared" si="11"/>
        <v>0</v>
      </c>
      <c r="CB68" s="509">
        <f t="shared" si="11"/>
        <v>34</v>
      </c>
      <c r="CC68" s="509">
        <f t="shared" si="11"/>
        <v>1</v>
      </c>
      <c r="CD68" s="509">
        <f t="shared" si="11"/>
        <v>136</v>
      </c>
      <c r="CE68" s="509">
        <f t="shared" si="11"/>
        <v>6</v>
      </c>
      <c r="CF68" s="509">
        <f t="shared" si="11"/>
        <v>0</v>
      </c>
      <c r="CG68" s="509">
        <f t="shared" si="11"/>
        <v>12</v>
      </c>
      <c r="CH68" s="509">
        <f t="shared" si="11"/>
        <v>0</v>
      </c>
      <c r="CI68" s="509">
        <f t="shared" ref="CI68:DN68" si="12">SUM(CI8:CI67)</f>
        <v>19</v>
      </c>
      <c r="CJ68" s="509">
        <f t="shared" si="12"/>
        <v>0</v>
      </c>
      <c r="CK68" s="509">
        <f t="shared" si="12"/>
        <v>0</v>
      </c>
      <c r="CL68" s="509">
        <f t="shared" si="12"/>
        <v>0</v>
      </c>
      <c r="CM68" s="509">
        <f t="shared" si="12"/>
        <v>24</v>
      </c>
      <c r="CN68" s="509">
        <f t="shared" si="12"/>
        <v>0</v>
      </c>
      <c r="CO68" s="509">
        <f t="shared" si="12"/>
        <v>16</v>
      </c>
      <c r="CP68" s="509">
        <f t="shared" si="12"/>
        <v>0</v>
      </c>
      <c r="CQ68" s="509">
        <f t="shared" si="12"/>
        <v>1</v>
      </c>
      <c r="CR68" s="509">
        <f t="shared" si="12"/>
        <v>0</v>
      </c>
      <c r="CS68" s="509">
        <f t="shared" si="12"/>
        <v>0</v>
      </c>
      <c r="CT68" s="509">
        <f t="shared" si="12"/>
        <v>0</v>
      </c>
      <c r="CU68" s="509">
        <f t="shared" si="12"/>
        <v>2</v>
      </c>
      <c r="CV68" s="509">
        <f t="shared" si="12"/>
        <v>0</v>
      </c>
      <c r="CW68" s="509">
        <f t="shared" si="12"/>
        <v>0</v>
      </c>
      <c r="CX68" s="509">
        <f t="shared" si="12"/>
        <v>0</v>
      </c>
      <c r="CY68" s="509">
        <f t="shared" si="12"/>
        <v>0</v>
      </c>
      <c r="CZ68" s="509">
        <f t="shared" si="12"/>
        <v>0</v>
      </c>
      <c r="DA68" s="509">
        <f t="shared" si="12"/>
        <v>0</v>
      </c>
      <c r="DB68" s="509">
        <f t="shared" si="12"/>
        <v>0</v>
      </c>
      <c r="DC68" s="509">
        <f t="shared" si="12"/>
        <v>0</v>
      </c>
      <c r="DD68" s="509">
        <f t="shared" si="12"/>
        <v>0</v>
      </c>
      <c r="DE68" s="509">
        <f t="shared" si="12"/>
        <v>0</v>
      </c>
      <c r="DF68" s="509">
        <f t="shared" si="12"/>
        <v>0</v>
      </c>
      <c r="DG68" s="518">
        <f t="shared" si="12"/>
        <v>0</v>
      </c>
      <c r="DH68" s="518">
        <f t="shared" si="12"/>
        <v>0</v>
      </c>
      <c r="DI68" s="518">
        <f t="shared" si="12"/>
        <v>0</v>
      </c>
      <c r="DJ68" s="518">
        <f t="shared" si="12"/>
        <v>0</v>
      </c>
      <c r="DK68" s="518">
        <f t="shared" si="12"/>
        <v>0</v>
      </c>
      <c r="DL68" s="518">
        <f t="shared" si="12"/>
        <v>0</v>
      </c>
      <c r="DM68" s="518">
        <f t="shared" si="12"/>
        <v>0</v>
      </c>
      <c r="DN68" s="518">
        <f t="shared" si="12"/>
        <v>0</v>
      </c>
      <c r="DO68" s="518">
        <f t="shared" ref="DO68:ET68" si="13">SUM(DO8:DO67)</f>
        <v>0</v>
      </c>
      <c r="DP68" s="518">
        <f t="shared" si="13"/>
        <v>0</v>
      </c>
      <c r="DQ68" s="518">
        <f t="shared" si="13"/>
        <v>0</v>
      </c>
      <c r="DR68" s="518">
        <f t="shared" si="13"/>
        <v>0</v>
      </c>
      <c r="DS68" s="509">
        <f t="shared" si="13"/>
        <v>0</v>
      </c>
      <c r="DT68" s="509">
        <f t="shared" si="13"/>
        <v>0</v>
      </c>
      <c r="DU68" s="509">
        <f t="shared" si="13"/>
        <v>0</v>
      </c>
      <c r="DV68" s="509">
        <f t="shared" si="13"/>
        <v>0</v>
      </c>
      <c r="DW68" s="509">
        <f t="shared" si="13"/>
        <v>0</v>
      </c>
      <c r="DX68" s="509">
        <f t="shared" si="13"/>
        <v>0</v>
      </c>
      <c r="DY68" s="509">
        <f t="shared" si="13"/>
        <v>0</v>
      </c>
      <c r="DZ68" s="509">
        <f t="shared" si="13"/>
        <v>0</v>
      </c>
      <c r="EA68" s="509">
        <f t="shared" si="13"/>
        <v>0</v>
      </c>
      <c r="EB68" s="509">
        <f t="shared" si="13"/>
        <v>0</v>
      </c>
      <c r="EC68" s="509">
        <f t="shared" si="13"/>
        <v>0</v>
      </c>
      <c r="ED68" s="509">
        <f t="shared" si="13"/>
        <v>0</v>
      </c>
      <c r="EE68" s="509">
        <f t="shared" si="13"/>
        <v>0</v>
      </c>
      <c r="EF68" s="509">
        <f t="shared" si="13"/>
        <v>0</v>
      </c>
      <c r="EG68" s="509">
        <f t="shared" si="13"/>
        <v>0</v>
      </c>
      <c r="EH68" s="509">
        <f t="shared" si="13"/>
        <v>0</v>
      </c>
      <c r="EI68" s="509">
        <f t="shared" si="13"/>
        <v>0</v>
      </c>
      <c r="EJ68" s="509">
        <f t="shared" si="13"/>
        <v>0</v>
      </c>
      <c r="EK68" s="509">
        <f t="shared" si="13"/>
        <v>0</v>
      </c>
      <c r="EL68" s="509">
        <f t="shared" si="13"/>
        <v>0</v>
      </c>
      <c r="EM68" s="509">
        <f t="shared" si="13"/>
        <v>0</v>
      </c>
      <c r="EN68" s="509">
        <f t="shared" si="13"/>
        <v>0</v>
      </c>
      <c r="EO68" s="509">
        <f t="shared" si="13"/>
        <v>0</v>
      </c>
      <c r="EP68" s="509">
        <f t="shared" si="13"/>
        <v>0</v>
      </c>
      <c r="EQ68" s="509">
        <f t="shared" si="13"/>
        <v>0</v>
      </c>
      <c r="ER68" s="509">
        <f t="shared" si="13"/>
        <v>0</v>
      </c>
      <c r="ES68" s="509">
        <f t="shared" si="13"/>
        <v>0</v>
      </c>
      <c r="ET68" s="509">
        <f t="shared" si="13"/>
        <v>0</v>
      </c>
      <c r="EU68" s="509">
        <f t="shared" ref="EU68:FO68" si="14">SUM(EU8:EU67)</f>
        <v>0</v>
      </c>
      <c r="EV68" s="509">
        <f t="shared" si="14"/>
        <v>0</v>
      </c>
      <c r="EW68" s="509">
        <f t="shared" si="14"/>
        <v>0</v>
      </c>
      <c r="EX68" s="509">
        <f t="shared" si="14"/>
        <v>0</v>
      </c>
      <c r="EY68" s="509">
        <f t="shared" si="14"/>
        <v>0</v>
      </c>
      <c r="EZ68" s="509">
        <f t="shared" si="14"/>
        <v>0</v>
      </c>
      <c r="FA68" s="509">
        <f t="shared" si="14"/>
        <v>0</v>
      </c>
      <c r="FB68" s="509">
        <f t="shared" si="14"/>
        <v>0</v>
      </c>
      <c r="FC68" s="509">
        <f t="shared" si="14"/>
        <v>0</v>
      </c>
      <c r="FD68" s="509">
        <f t="shared" si="14"/>
        <v>0</v>
      </c>
      <c r="FE68" s="509">
        <f t="shared" si="14"/>
        <v>0</v>
      </c>
      <c r="FF68" s="509">
        <f t="shared" si="14"/>
        <v>0</v>
      </c>
      <c r="FG68" s="509">
        <f t="shared" si="14"/>
        <v>0</v>
      </c>
      <c r="FH68" s="509">
        <f t="shared" si="14"/>
        <v>0</v>
      </c>
      <c r="FI68" s="509">
        <f t="shared" si="14"/>
        <v>0</v>
      </c>
      <c r="FJ68" s="509">
        <f t="shared" si="14"/>
        <v>0</v>
      </c>
      <c r="FK68" s="509">
        <f t="shared" si="14"/>
        <v>0</v>
      </c>
      <c r="FL68" s="509">
        <f t="shared" si="14"/>
        <v>0</v>
      </c>
      <c r="FM68" s="509">
        <f t="shared" si="14"/>
        <v>0</v>
      </c>
      <c r="FN68" s="509">
        <f t="shared" si="14"/>
        <v>0</v>
      </c>
      <c r="FO68" s="509">
        <f t="shared" si="14"/>
        <v>0</v>
      </c>
      <c r="FP68" s="509"/>
      <c r="FQ68" s="508"/>
      <c r="FU68" s="4">
        <f>DY68-FM68</f>
        <v>0</v>
      </c>
    </row>
    <row r="69" spans="1:177" s="4" customFormat="1">
      <c r="A69" s="56"/>
      <c r="B69" s="56">
        <v>2</v>
      </c>
      <c r="C69" s="501" t="s">
        <v>3643</v>
      </c>
      <c r="D69" s="502"/>
      <c r="E69" s="503"/>
      <c r="F69" s="503"/>
      <c r="G69" s="503"/>
      <c r="H69" s="503"/>
      <c r="I69" s="503"/>
      <c r="J69" s="503"/>
      <c r="K69" s="503"/>
      <c r="L69" s="503"/>
      <c r="M69" s="503"/>
      <c r="N69" s="503"/>
      <c r="O69" s="503"/>
      <c r="P69" s="503"/>
      <c r="Q69" s="503"/>
      <c r="R69" s="503"/>
      <c r="S69" s="503"/>
      <c r="T69" s="503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954"/>
      <c r="AF69" s="959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19"/>
      <c r="DH69" s="519"/>
      <c r="DI69" s="519"/>
      <c r="DJ69" s="519"/>
      <c r="DK69" s="519"/>
      <c r="DL69" s="519"/>
      <c r="DM69" s="519"/>
      <c r="DN69" s="519"/>
      <c r="DO69" s="519"/>
      <c r="DP69" s="519"/>
      <c r="DQ69" s="519"/>
      <c r="DR69" s="519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5"/>
      <c r="FU69" s="4">
        <f>DY69-FM69</f>
        <v>0</v>
      </c>
    </row>
    <row r="70" spans="1:177" s="755" customFormat="1">
      <c r="A70" s="752"/>
      <c r="B70" s="752"/>
      <c r="C70" s="306"/>
      <c r="D70" s="306" t="s">
        <v>3658</v>
      </c>
      <c r="E70" s="305"/>
      <c r="F70" s="305"/>
      <c r="G70" s="305"/>
      <c r="H70" s="305"/>
      <c r="I70" s="305"/>
      <c r="J70" s="305"/>
      <c r="K70" s="305"/>
      <c r="L70" s="305"/>
      <c r="M70" s="305"/>
      <c r="N70" s="305"/>
      <c r="O70" s="305"/>
      <c r="P70" s="305">
        <f>E70</f>
        <v>0</v>
      </c>
      <c r="Q70" s="305"/>
      <c r="R70" s="305"/>
      <c r="S70" s="305"/>
      <c r="T70" s="305"/>
      <c r="U70" s="305" t="s">
        <v>2990</v>
      </c>
      <c r="V70" s="305"/>
      <c r="W70" s="305"/>
      <c r="X70" s="305"/>
      <c r="Y70" s="305"/>
      <c r="Z70" s="305"/>
      <c r="AA70" s="305"/>
      <c r="AB70" s="305"/>
      <c r="AC70" s="305"/>
      <c r="AD70" s="305"/>
      <c r="AE70" s="766"/>
      <c r="AF70" s="960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>
        <f>CB70</f>
        <v>1</v>
      </c>
      <c r="AX70" s="305"/>
      <c r="AY70" s="305"/>
      <c r="AZ70" s="305">
        <f>IF(C70&lt;&gt;0,AW70+CB70+CC70,)</f>
        <v>0</v>
      </c>
      <c r="BA70" s="305">
        <f>IF(D70&lt;&gt;0,AW70+CB70+CC70,)</f>
        <v>2</v>
      </c>
      <c r="BB70" s="305"/>
      <c r="BC70" s="305"/>
      <c r="BD70" s="305"/>
      <c r="BE70" s="305">
        <v>1</v>
      </c>
      <c r="BF70" s="305"/>
      <c r="BG70" s="305"/>
      <c r="BH70" s="305"/>
      <c r="BI70" s="305"/>
      <c r="BJ70" s="305">
        <f>AU70*2+CB70*5</f>
        <v>5</v>
      </c>
      <c r="BK70" s="305"/>
      <c r="BL70" s="305"/>
      <c r="BM70" s="305"/>
      <c r="BN70" s="305"/>
      <c r="BO70" s="305"/>
      <c r="BP70" s="305"/>
      <c r="BQ70" s="305">
        <f>IF(U70="G",1,)</f>
        <v>0</v>
      </c>
      <c r="BR70" s="305"/>
      <c r="BS70" s="305"/>
      <c r="BT70" s="305">
        <f>IF(U70="I",1,IF(U70="G",2,))</f>
        <v>0</v>
      </c>
      <c r="BU70" s="305"/>
      <c r="BV70" s="305"/>
      <c r="BW70" s="305"/>
      <c r="BX70" s="305"/>
      <c r="BY70" s="305">
        <v>1</v>
      </c>
      <c r="BZ70" s="305"/>
      <c r="CA70" s="305"/>
      <c r="CB70" s="305">
        <v>1</v>
      </c>
      <c r="CC70" s="305"/>
      <c r="CD70" s="305">
        <f>CB70*4</f>
        <v>4</v>
      </c>
      <c r="CE70" s="305"/>
      <c r="CF70" s="305"/>
      <c r="CG70" s="305"/>
      <c r="CH70" s="305"/>
      <c r="CI70" s="305"/>
      <c r="CJ70" s="305"/>
      <c r="CK70" s="305"/>
      <c r="CL70" s="305"/>
      <c r="CM70" s="305"/>
      <c r="CN70" s="305"/>
      <c r="CO70" s="305"/>
      <c r="CP70" s="305"/>
      <c r="CQ70" s="305"/>
      <c r="CR70" s="305"/>
      <c r="CS70" s="305"/>
      <c r="CT70" s="305"/>
      <c r="CU70" s="305"/>
      <c r="CV70" s="305"/>
      <c r="CW70" s="305"/>
      <c r="CX70" s="305"/>
      <c r="CY70" s="305"/>
      <c r="CZ70" s="305"/>
      <c r="DA70" s="305"/>
      <c r="DB70" s="305"/>
      <c r="DC70" s="305"/>
      <c r="DD70" s="305"/>
      <c r="DE70" s="305"/>
      <c r="DF70" s="305"/>
      <c r="DG70" s="753"/>
      <c r="DH70" s="753"/>
      <c r="DI70" s="753"/>
      <c r="DJ70" s="753"/>
      <c r="DK70" s="753"/>
      <c r="DL70" s="753"/>
      <c r="DM70" s="753"/>
      <c r="DN70" s="753"/>
      <c r="DO70" s="753"/>
      <c r="DP70" s="753"/>
      <c r="DQ70" s="753"/>
      <c r="DR70" s="753"/>
      <c r="DS70" s="305"/>
      <c r="DT70" s="305"/>
      <c r="DU70" s="305"/>
      <c r="DV70" s="305"/>
      <c r="DW70" s="305"/>
      <c r="DX70" s="305"/>
      <c r="DY70" s="305"/>
      <c r="DZ70" s="305"/>
      <c r="EA70" s="305"/>
      <c r="EB70" s="305"/>
      <c r="EC70" s="305"/>
      <c r="ED70" s="305"/>
      <c r="EE70" s="305"/>
      <c r="EF70" s="305"/>
      <c r="EG70" s="305"/>
      <c r="EH70" s="305"/>
      <c r="EI70" s="305"/>
      <c r="EJ70" s="305"/>
      <c r="EK70" s="305"/>
      <c r="EL70" s="305"/>
      <c r="EM70" s="305"/>
      <c r="EN70" s="305"/>
      <c r="EO70" s="305"/>
      <c r="EP70" s="305"/>
      <c r="EQ70" s="305"/>
      <c r="ER70" s="305"/>
      <c r="ES70" s="305"/>
      <c r="ET70" s="305"/>
      <c r="EU70" s="305"/>
      <c r="EV70" s="305"/>
      <c r="EW70" s="305"/>
      <c r="EX70" s="305"/>
      <c r="EY70" s="305"/>
      <c r="EZ70" s="305"/>
      <c r="FA70" s="305"/>
      <c r="FB70" s="305"/>
      <c r="FC70" s="305"/>
      <c r="FD70" s="305"/>
      <c r="FE70" s="305"/>
      <c r="FF70" s="305"/>
      <c r="FG70" s="305"/>
      <c r="FH70" s="305"/>
      <c r="FI70" s="305"/>
      <c r="FJ70" s="305"/>
      <c r="FK70" s="305"/>
      <c r="FL70" s="305"/>
      <c r="FM70" s="305"/>
      <c r="FN70" s="305"/>
      <c r="FO70" s="305"/>
      <c r="FP70" s="305"/>
      <c r="FQ70" s="754"/>
    </row>
    <row r="71" spans="1:177" s="755" customFormat="1">
      <c r="A71" s="752"/>
      <c r="B71" s="752"/>
      <c r="C71" s="306" t="s">
        <v>3645</v>
      </c>
      <c r="D71" s="306"/>
      <c r="E71" s="305">
        <v>41.8</v>
      </c>
      <c r="F71" s="305"/>
      <c r="G71" s="305"/>
      <c r="H71" s="305"/>
      <c r="I71" s="305"/>
      <c r="J71" s="305"/>
      <c r="K71" s="305"/>
      <c r="L71" s="305"/>
      <c r="M71" s="305"/>
      <c r="N71" s="305"/>
      <c r="O71" s="305"/>
      <c r="P71" s="305">
        <f>E71</f>
        <v>41.8</v>
      </c>
      <c r="Q71" s="305"/>
      <c r="R71" s="305"/>
      <c r="S71" s="305"/>
      <c r="T71" s="305"/>
      <c r="U71" s="305" t="s">
        <v>1631</v>
      </c>
      <c r="V71" s="305"/>
      <c r="W71" s="305"/>
      <c r="X71" s="305"/>
      <c r="Y71" s="305"/>
      <c r="Z71" s="305"/>
      <c r="AA71" s="305"/>
      <c r="AB71" s="305"/>
      <c r="AC71" s="305"/>
      <c r="AD71" s="305"/>
      <c r="AE71" s="766"/>
      <c r="AF71" s="960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5"/>
      <c r="AV71" s="305"/>
      <c r="AW71" s="305">
        <f t="shared" ref="AW71:AW105" si="15">CB71</f>
        <v>1</v>
      </c>
      <c r="AX71" s="305"/>
      <c r="AY71" s="305"/>
      <c r="AZ71" s="305">
        <f t="shared" ref="AZ71:AZ107" si="16">IF(C71&lt;&gt;0,AW71+CB71+CC71,)</f>
        <v>2</v>
      </c>
      <c r="BA71" s="305">
        <f t="shared" ref="BA71:BA107" si="17">IF(D71&lt;&gt;0,AW71+CB71+CC71,)</f>
        <v>0</v>
      </c>
      <c r="BB71" s="305"/>
      <c r="BC71" s="305"/>
      <c r="BD71" s="305">
        <v>1</v>
      </c>
      <c r="BE71" s="305"/>
      <c r="BF71" s="305"/>
      <c r="BG71" s="305"/>
      <c r="BH71" s="305"/>
      <c r="BI71" s="305"/>
      <c r="BJ71" s="305">
        <f t="shared" ref="BJ71:BJ107" si="18">AU71*2+CB71*5</f>
        <v>5</v>
      </c>
      <c r="BK71" s="305"/>
      <c r="BL71" s="305"/>
      <c r="BM71" s="305"/>
      <c r="BN71" s="305"/>
      <c r="BO71" s="305"/>
      <c r="BP71" s="305"/>
      <c r="BQ71" s="305">
        <f t="shared" ref="BQ71:BQ107" si="19">IF(U71="G",1,)</f>
        <v>0</v>
      </c>
      <c r="BR71" s="305"/>
      <c r="BS71" s="305"/>
      <c r="BT71" s="305">
        <f t="shared" ref="BT71:BT107" si="20">IF(U71="I",1,IF(U71="G",2,))</f>
        <v>1</v>
      </c>
      <c r="BU71" s="305"/>
      <c r="BV71" s="305"/>
      <c r="BW71" s="305"/>
      <c r="BX71" s="305"/>
      <c r="BY71" s="305"/>
      <c r="BZ71" s="305"/>
      <c r="CA71" s="305"/>
      <c r="CB71" s="305">
        <v>1</v>
      </c>
      <c r="CC71" s="305"/>
      <c r="CD71" s="305">
        <f t="shared" ref="CD71:CD105" si="21">CB71*4</f>
        <v>4</v>
      </c>
      <c r="CE71" s="305"/>
      <c r="CF71" s="305"/>
      <c r="CG71" s="305"/>
      <c r="CH71" s="305"/>
      <c r="CI71" s="305"/>
      <c r="CJ71" s="305"/>
      <c r="CK71" s="305"/>
      <c r="CL71" s="305"/>
      <c r="CM71" s="305"/>
      <c r="CN71" s="305"/>
      <c r="CO71" s="305"/>
      <c r="CP71" s="305"/>
      <c r="CQ71" s="305"/>
      <c r="CR71" s="305"/>
      <c r="CS71" s="305"/>
      <c r="CT71" s="305"/>
      <c r="CU71" s="305"/>
      <c r="CV71" s="305"/>
      <c r="CW71" s="305"/>
      <c r="CX71" s="305"/>
      <c r="CY71" s="305"/>
      <c r="CZ71" s="305"/>
      <c r="DA71" s="305"/>
      <c r="DB71" s="305"/>
      <c r="DC71" s="305"/>
      <c r="DD71" s="305"/>
      <c r="DE71" s="305"/>
      <c r="DF71" s="305"/>
      <c r="DG71" s="753"/>
      <c r="DH71" s="753"/>
      <c r="DI71" s="753"/>
      <c r="DJ71" s="753"/>
      <c r="DK71" s="753"/>
      <c r="DL71" s="753"/>
      <c r="DM71" s="753"/>
      <c r="DN71" s="753"/>
      <c r="DO71" s="753"/>
      <c r="DP71" s="753"/>
      <c r="DQ71" s="753"/>
      <c r="DR71" s="753"/>
      <c r="DS71" s="305"/>
      <c r="DT71" s="305"/>
      <c r="DU71" s="305"/>
      <c r="DV71" s="305"/>
      <c r="DW71" s="305"/>
      <c r="DX71" s="305"/>
      <c r="DY71" s="305"/>
      <c r="DZ71" s="305"/>
      <c r="EA71" s="305"/>
      <c r="EB71" s="305"/>
      <c r="EC71" s="305"/>
      <c r="ED71" s="305"/>
      <c r="EE71" s="305"/>
      <c r="EF71" s="305"/>
      <c r="EG71" s="305"/>
      <c r="EH71" s="305"/>
      <c r="EI71" s="305"/>
      <c r="EJ71" s="305"/>
      <c r="EK71" s="305"/>
      <c r="EL71" s="305"/>
      <c r="EM71" s="305"/>
      <c r="EN71" s="305"/>
      <c r="EO71" s="305"/>
      <c r="EP71" s="305"/>
      <c r="EQ71" s="305"/>
      <c r="ER71" s="305"/>
      <c r="ES71" s="305"/>
      <c r="ET71" s="305"/>
      <c r="EU71" s="305"/>
      <c r="EV71" s="305"/>
      <c r="EW71" s="305"/>
      <c r="EX71" s="305"/>
      <c r="EY71" s="305"/>
      <c r="EZ71" s="305"/>
      <c r="FA71" s="305"/>
      <c r="FB71" s="305"/>
      <c r="FC71" s="305"/>
      <c r="FD71" s="305"/>
      <c r="FE71" s="305"/>
      <c r="FF71" s="305"/>
      <c r="FG71" s="305"/>
      <c r="FH71" s="305"/>
      <c r="FI71" s="305"/>
      <c r="FJ71" s="305"/>
      <c r="FK71" s="305"/>
      <c r="FL71" s="305"/>
      <c r="FM71" s="305"/>
      <c r="FN71" s="305"/>
      <c r="FO71" s="305"/>
      <c r="FP71" s="305"/>
      <c r="FQ71" s="754"/>
    </row>
    <row r="72" spans="1:177" s="755" customFormat="1">
      <c r="A72" s="752"/>
      <c r="B72" s="752"/>
      <c r="C72" s="306"/>
      <c r="D72" s="306" t="s">
        <v>3790</v>
      </c>
      <c r="E72" s="305">
        <v>26</v>
      </c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>
        <f t="shared" ref="P72:P105" si="22">E72</f>
        <v>26</v>
      </c>
      <c r="Q72" s="305"/>
      <c r="R72" s="305"/>
      <c r="S72" s="305"/>
      <c r="T72" s="305"/>
      <c r="U72" s="305" t="s">
        <v>3718</v>
      </c>
      <c r="V72" s="305"/>
      <c r="W72" s="305"/>
      <c r="X72" s="305"/>
      <c r="Y72" s="305"/>
      <c r="Z72" s="305"/>
      <c r="AA72" s="305"/>
      <c r="AB72" s="305"/>
      <c r="AC72" s="305"/>
      <c r="AD72" s="305"/>
      <c r="AE72" s="766"/>
      <c r="AF72" s="960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>
        <f t="shared" si="15"/>
        <v>1</v>
      </c>
      <c r="AX72" s="305"/>
      <c r="AY72" s="305"/>
      <c r="AZ72" s="305">
        <f t="shared" si="16"/>
        <v>0</v>
      </c>
      <c r="BA72" s="305">
        <f t="shared" si="17"/>
        <v>2</v>
      </c>
      <c r="BB72" s="305"/>
      <c r="BC72" s="305"/>
      <c r="BD72" s="305"/>
      <c r="BE72" s="305">
        <v>3</v>
      </c>
      <c r="BF72" s="305"/>
      <c r="BG72" s="305"/>
      <c r="BH72" s="305"/>
      <c r="BI72" s="305"/>
      <c r="BJ72" s="305">
        <f t="shared" si="18"/>
        <v>5</v>
      </c>
      <c r="BK72" s="305"/>
      <c r="BL72" s="305"/>
      <c r="BM72" s="305"/>
      <c r="BN72" s="305"/>
      <c r="BO72" s="305"/>
      <c r="BP72" s="305"/>
      <c r="BQ72" s="305">
        <f t="shared" si="19"/>
        <v>0</v>
      </c>
      <c r="BR72" s="305"/>
      <c r="BS72" s="305"/>
      <c r="BT72" s="305">
        <f t="shared" si="20"/>
        <v>0</v>
      </c>
      <c r="BU72" s="305"/>
      <c r="BV72" s="305"/>
      <c r="BW72" s="305"/>
      <c r="BX72" s="305"/>
      <c r="BY72" s="305">
        <v>3</v>
      </c>
      <c r="BZ72" s="305"/>
      <c r="CA72" s="305"/>
      <c r="CB72" s="305">
        <v>1</v>
      </c>
      <c r="CC72" s="305"/>
      <c r="CD72" s="305">
        <f t="shared" si="21"/>
        <v>4</v>
      </c>
      <c r="CE72" s="305"/>
      <c r="CF72" s="305"/>
      <c r="CG72" s="305"/>
      <c r="CH72" s="305"/>
      <c r="CI72" s="305"/>
      <c r="CJ72" s="305"/>
      <c r="CK72" s="305"/>
      <c r="CL72" s="305"/>
      <c r="CM72" s="305"/>
      <c r="CN72" s="305"/>
      <c r="CO72" s="305"/>
      <c r="CP72" s="305"/>
      <c r="CQ72" s="305"/>
      <c r="CR72" s="305"/>
      <c r="CS72" s="305"/>
      <c r="CT72" s="305"/>
      <c r="CU72" s="305"/>
      <c r="CV72" s="305"/>
      <c r="CW72" s="305"/>
      <c r="CX72" s="305"/>
      <c r="CY72" s="305"/>
      <c r="CZ72" s="305"/>
      <c r="DA72" s="305"/>
      <c r="DB72" s="305"/>
      <c r="DC72" s="305"/>
      <c r="DD72" s="305"/>
      <c r="DE72" s="305"/>
      <c r="DF72" s="305"/>
      <c r="DG72" s="753"/>
      <c r="DH72" s="753"/>
      <c r="DI72" s="753"/>
      <c r="DJ72" s="753"/>
      <c r="DK72" s="753"/>
      <c r="DL72" s="753"/>
      <c r="DM72" s="753"/>
      <c r="DN72" s="753"/>
      <c r="DO72" s="753"/>
      <c r="DP72" s="753"/>
      <c r="DQ72" s="753"/>
      <c r="DR72" s="753"/>
      <c r="DS72" s="305"/>
      <c r="DT72" s="305"/>
      <c r="DU72" s="305"/>
      <c r="DV72" s="305"/>
      <c r="DW72" s="305"/>
      <c r="DX72" s="305"/>
      <c r="DY72" s="305"/>
      <c r="DZ72" s="305"/>
      <c r="EA72" s="305"/>
      <c r="EB72" s="305"/>
      <c r="EC72" s="305"/>
      <c r="ED72" s="305"/>
      <c r="EE72" s="305"/>
      <c r="EF72" s="305"/>
      <c r="EG72" s="305"/>
      <c r="EH72" s="305"/>
      <c r="EI72" s="305"/>
      <c r="EJ72" s="305"/>
      <c r="EK72" s="305"/>
      <c r="EL72" s="305"/>
      <c r="EM72" s="305"/>
      <c r="EN72" s="305"/>
      <c r="EO72" s="305"/>
      <c r="EP72" s="305"/>
      <c r="EQ72" s="305"/>
      <c r="ER72" s="305"/>
      <c r="ES72" s="305"/>
      <c r="ET72" s="305"/>
      <c r="EU72" s="305"/>
      <c r="EV72" s="305"/>
      <c r="EW72" s="305"/>
      <c r="EX72" s="305"/>
      <c r="EY72" s="305"/>
      <c r="EZ72" s="305"/>
      <c r="FA72" s="305"/>
      <c r="FB72" s="305"/>
      <c r="FC72" s="305"/>
      <c r="FD72" s="305"/>
      <c r="FE72" s="305"/>
      <c r="FF72" s="305"/>
      <c r="FG72" s="305"/>
      <c r="FH72" s="305"/>
      <c r="FI72" s="305"/>
      <c r="FJ72" s="305"/>
      <c r="FK72" s="305"/>
      <c r="FL72" s="305"/>
      <c r="FM72" s="305"/>
      <c r="FN72" s="305"/>
      <c r="FO72" s="305"/>
      <c r="FP72" s="305"/>
      <c r="FQ72" s="754"/>
    </row>
    <row r="73" spans="1:177" s="755" customFormat="1">
      <c r="A73" s="752"/>
      <c r="B73" s="752"/>
      <c r="C73" s="306"/>
      <c r="D73" s="306" t="s">
        <v>3644</v>
      </c>
      <c r="E73" s="305">
        <v>13</v>
      </c>
      <c r="F73" s="305"/>
      <c r="G73" s="305"/>
      <c r="H73" s="305"/>
      <c r="I73" s="305"/>
      <c r="J73" s="305"/>
      <c r="K73" s="305"/>
      <c r="L73" s="305"/>
      <c r="M73" s="305"/>
      <c r="N73" s="305"/>
      <c r="O73" s="305"/>
      <c r="P73" s="305">
        <f t="shared" si="22"/>
        <v>13</v>
      </c>
      <c r="Q73" s="305"/>
      <c r="R73" s="305"/>
      <c r="S73" s="305"/>
      <c r="T73" s="305"/>
      <c r="U73" s="305" t="s">
        <v>2990</v>
      </c>
      <c r="V73" s="305"/>
      <c r="W73" s="305"/>
      <c r="X73" s="305"/>
      <c r="Y73" s="305"/>
      <c r="Z73" s="305"/>
      <c r="AA73" s="305"/>
      <c r="AB73" s="305"/>
      <c r="AC73" s="305"/>
      <c r="AD73" s="305"/>
      <c r="AE73" s="766"/>
      <c r="AF73" s="960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5"/>
      <c r="AV73" s="305"/>
      <c r="AW73" s="305">
        <f t="shared" si="15"/>
        <v>1</v>
      </c>
      <c r="AX73" s="305"/>
      <c r="AY73" s="305"/>
      <c r="AZ73" s="305">
        <f t="shared" si="16"/>
        <v>0</v>
      </c>
      <c r="BA73" s="305">
        <f t="shared" si="17"/>
        <v>2</v>
      </c>
      <c r="BB73" s="305"/>
      <c r="BC73" s="305"/>
      <c r="BD73" s="305"/>
      <c r="BE73" s="305">
        <v>1</v>
      </c>
      <c r="BF73" s="305"/>
      <c r="BG73" s="305"/>
      <c r="BH73" s="305"/>
      <c r="BI73" s="305"/>
      <c r="BJ73" s="305">
        <f t="shared" si="18"/>
        <v>5</v>
      </c>
      <c r="BK73" s="305"/>
      <c r="BL73" s="305"/>
      <c r="BM73" s="305"/>
      <c r="BN73" s="305"/>
      <c r="BO73" s="305"/>
      <c r="BP73" s="305"/>
      <c r="BQ73" s="305">
        <f t="shared" si="19"/>
        <v>0</v>
      </c>
      <c r="BR73" s="305"/>
      <c r="BS73" s="305"/>
      <c r="BT73" s="305">
        <f t="shared" si="20"/>
        <v>0</v>
      </c>
      <c r="BU73" s="305"/>
      <c r="BV73" s="305"/>
      <c r="BW73" s="305"/>
      <c r="BX73" s="305"/>
      <c r="BY73" s="305">
        <v>1</v>
      </c>
      <c r="BZ73" s="305"/>
      <c r="CA73" s="305"/>
      <c r="CB73" s="305">
        <v>1</v>
      </c>
      <c r="CC73" s="305"/>
      <c r="CD73" s="305">
        <f t="shared" si="21"/>
        <v>4</v>
      </c>
      <c r="CE73" s="305"/>
      <c r="CF73" s="305"/>
      <c r="CG73" s="305"/>
      <c r="CH73" s="305"/>
      <c r="CI73" s="305"/>
      <c r="CJ73" s="305"/>
      <c r="CK73" s="305"/>
      <c r="CL73" s="305"/>
      <c r="CM73" s="305"/>
      <c r="CN73" s="305"/>
      <c r="CO73" s="305"/>
      <c r="CP73" s="305"/>
      <c r="CQ73" s="305"/>
      <c r="CR73" s="305"/>
      <c r="CS73" s="305"/>
      <c r="CT73" s="305"/>
      <c r="CU73" s="305"/>
      <c r="CV73" s="305"/>
      <c r="CW73" s="305"/>
      <c r="CX73" s="305"/>
      <c r="CY73" s="305"/>
      <c r="CZ73" s="305"/>
      <c r="DA73" s="305"/>
      <c r="DB73" s="305"/>
      <c r="DC73" s="305"/>
      <c r="DD73" s="305"/>
      <c r="DE73" s="305"/>
      <c r="DF73" s="305"/>
      <c r="DG73" s="753"/>
      <c r="DH73" s="753"/>
      <c r="DI73" s="753"/>
      <c r="DJ73" s="753"/>
      <c r="DK73" s="753"/>
      <c r="DL73" s="753"/>
      <c r="DM73" s="753"/>
      <c r="DN73" s="753"/>
      <c r="DO73" s="753"/>
      <c r="DP73" s="753"/>
      <c r="DQ73" s="753"/>
      <c r="DR73" s="753"/>
      <c r="DS73" s="305"/>
      <c r="DT73" s="305"/>
      <c r="DU73" s="305"/>
      <c r="DV73" s="305"/>
      <c r="DW73" s="305"/>
      <c r="DX73" s="305"/>
      <c r="DY73" s="305"/>
      <c r="DZ73" s="305"/>
      <c r="EA73" s="305"/>
      <c r="EB73" s="305"/>
      <c r="EC73" s="305"/>
      <c r="ED73" s="305"/>
      <c r="EE73" s="305"/>
      <c r="EF73" s="305"/>
      <c r="EG73" s="305"/>
      <c r="EH73" s="305"/>
      <c r="EI73" s="305"/>
      <c r="EJ73" s="305"/>
      <c r="EK73" s="305"/>
      <c r="EL73" s="305"/>
      <c r="EM73" s="305"/>
      <c r="EN73" s="305"/>
      <c r="EO73" s="305"/>
      <c r="EP73" s="305"/>
      <c r="EQ73" s="305"/>
      <c r="ER73" s="305"/>
      <c r="ES73" s="305"/>
      <c r="ET73" s="305"/>
      <c r="EU73" s="305"/>
      <c r="EV73" s="305"/>
      <c r="EW73" s="305"/>
      <c r="EX73" s="305"/>
      <c r="EY73" s="305"/>
      <c r="EZ73" s="305"/>
      <c r="FA73" s="305"/>
      <c r="FB73" s="305"/>
      <c r="FC73" s="305"/>
      <c r="FD73" s="305"/>
      <c r="FE73" s="305"/>
      <c r="FF73" s="305"/>
      <c r="FG73" s="305"/>
      <c r="FH73" s="305"/>
      <c r="FI73" s="305"/>
      <c r="FJ73" s="305"/>
      <c r="FK73" s="305"/>
      <c r="FL73" s="305"/>
      <c r="FM73" s="305"/>
      <c r="FN73" s="305"/>
      <c r="FO73" s="305"/>
      <c r="FP73" s="305"/>
      <c r="FQ73" s="754"/>
    </row>
    <row r="74" spans="1:177" s="755" customFormat="1">
      <c r="A74" s="752"/>
      <c r="B74" s="752"/>
      <c r="C74" s="306"/>
      <c r="D74" s="306"/>
      <c r="E74" s="305"/>
      <c r="F74" s="305"/>
      <c r="G74" s="305"/>
      <c r="H74" s="305"/>
      <c r="I74" s="305"/>
      <c r="J74" s="305"/>
      <c r="K74" s="305"/>
      <c r="L74" s="305"/>
      <c r="M74" s="305"/>
      <c r="N74" s="305"/>
      <c r="O74" s="305"/>
      <c r="P74" s="305">
        <f t="shared" si="22"/>
        <v>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766"/>
      <c r="AF74" s="960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>
        <f t="shared" si="15"/>
        <v>0</v>
      </c>
      <c r="AX74" s="305"/>
      <c r="AY74" s="305"/>
      <c r="AZ74" s="305">
        <f t="shared" si="16"/>
        <v>0</v>
      </c>
      <c r="BA74" s="305">
        <f t="shared" si="17"/>
        <v>0</v>
      </c>
      <c r="BB74" s="305"/>
      <c r="BC74" s="305"/>
      <c r="BD74" s="305"/>
      <c r="BE74" s="305"/>
      <c r="BF74" s="305"/>
      <c r="BG74" s="305"/>
      <c r="BH74" s="305"/>
      <c r="BI74" s="305"/>
      <c r="BJ74" s="305">
        <f t="shared" si="18"/>
        <v>0</v>
      </c>
      <c r="BK74" s="305"/>
      <c r="BL74" s="305"/>
      <c r="BM74" s="305"/>
      <c r="BN74" s="305"/>
      <c r="BO74" s="305"/>
      <c r="BP74" s="305"/>
      <c r="BQ74" s="305">
        <f t="shared" si="19"/>
        <v>0</v>
      </c>
      <c r="BR74" s="305"/>
      <c r="BS74" s="305"/>
      <c r="BT74" s="305">
        <f t="shared" si="20"/>
        <v>0</v>
      </c>
      <c r="BU74" s="305"/>
      <c r="BV74" s="305"/>
      <c r="BW74" s="305"/>
      <c r="BX74" s="305"/>
      <c r="BY74" s="305"/>
      <c r="BZ74" s="305"/>
      <c r="CA74" s="305"/>
      <c r="CB74" s="305"/>
      <c r="CC74" s="305"/>
      <c r="CD74" s="305">
        <f t="shared" si="21"/>
        <v>0</v>
      </c>
      <c r="CE74" s="305"/>
      <c r="CF74" s="305"/>
      <c r="CG74" s="305"/>
      <c r="CH74" s="305"/>
      <c r="CI74" s="305"/>
      <c r="CJ74" s="305"/>
      <c r="CK74" s="305"/>
      <c r="CL74" s="305"/>
      <c r="CM74" s="305"/>
      <c r="CN74" s="305"/>
      <c r="CO74" s="305"/>
      <c r="CP74" s="305"/>
      <c r="CQ74" s="305"/>
      <c r="CR74" s="305"/>
      <c r="CS74" s="305"/>
      <c r="CT74" s="305"/>
      <c r="CU74" s="305"/>
      <c r="CV74" s="305"/>
      <c r="CW74" s="305"/>
      <c r="CX74" s="305"/>
      <c r="CY74" s="305"/>
      <c r="CZ74" s="305"/>
      <c r="DA74" s="305"/>
      <c r="DB74" s="305"/>
      <c r="DC74" s="305"/>
      <c r="DD74" s="305"/>
      <c r="DE74" s="305"/>
      <c r="DF74" s="305"/>
      <c r="DG74" s="753"/>
      <c r="DH74" s="753"/>
      <c r="DI74" s="753"/>
      <c r="DJ74" s="753"/>
      <c r="DK74" s="753"/>
      <c r="DL74" s="753"/>
      <c r="DM74" s="753"/>
      <c r="DN74" s="753"/>
      <c r="DO74" s="753"/>
      <c r="DP74" s="753"/>
      <c r="DQ74" s="753"/>
      <c r="DR74" s="753"/>
      <c r="DS74" s="305"/>
      <c r="DT74" s="305"/>
      <c r="DU74" s="305"/>
      <c r="DV74" s="305"/>
      <c r="DW74" s="305"/>
      <c r="DX74" s="305"/>
      <c r="DY74" s="305"/>
      <c r="DZ74" s="305"/>
      <c r="EA74" s="305"/>
      <c r="EB74" s="305"/>
      <c r="EC74" s="305"/>
      <c r="ED74" s="305"/>
      <c r="EE74" s="305"/>
      <c r="EF74" s="305"/>
      <c r="EG74" s="305"/>
      <c r="EH74" s="305"/>
      <c r="EI74" s="305"/>
      <c r="EJ74" s="305"/>
      <c r="EK74" s="305"/>
      <c r="EL74" s="305"/>
      <c r="EM74" s="305"/>
      <c r="EN74" s="305"/>
      <c r="EO74" s="305"/>
      <c r="EP74" s="305"/>
      <c r="EQ74" s="305"/>
      <c r="ER74" s="305"/>
      <c r="ES74" s="305"/>
      <c r="ET74" s="305"/>
      <c r="EU74" s="305"/>
      <c r="EV74" s="305"/>
      <c r="EW74" s="305"/>
      <c r="EX74" s="305"/>
      <c r="EY74" s="305"/>
      <c r="EZ74" s="305"/>
      <c r="FA74" s="305"/>
      <c r="FB74" s="305"/>
      <c r="FC74" s="305"/>
      <c r="FD74" s="305"/>
      <c r="FE74" s="305"/>
      <c r="FF74" s="305"/>
      <c r="FG74" s="305"/>
      <c r="FH74" s="305"/>
      <c r="FI74" s="305"/>
      <c r="FJ74" s="305"/>
      <c r="FK74" s="305"/>
      <c r="FL74" s="305"/>
      <c r="FM74" s="305"/>
      <c r="FN74" s="305"/>
      <c r="FO74" s="305"/>
      <c r="FP74" s="305"/>
      <c r="FQ74" s="754"/>
    </row>
    <row r="75" spans="1:177" s="755" customFormat="1">
      <c r="A75" s="752"/>
      <c r="B75" s="752"/>
      <c r="C75" s="756"/>
      <c r="D75" s="756" t="s">
        <v>3865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 t="shared" si="22"/>
        <v>0</v>
      </c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766"/>
      <c r="AF75" s="960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 t="shared" si="15"/>
        <v>0</v>
      </c>
      <c r="AX75" s="305"/>
      <c r="AY75" s="305"/>
      <c r="AZ75" s="305">
        <f t="shared" si="16"/>
        <v>0</v>
      </c>
      <c r="BA75" s="305">
        <f t="shared" si="17"/>
        <v>0</v>
      </c>
      <c r="BB75" s="305"/>
      <c r="BC75" s="305"/>
      <c r="BD75" s="305"/>
      <c r="BE75" s="305"/>
      <c r="BF75" s="305"/>
      <c r="BG75" s="305"/>
      <c r="BH75" s="305"/>
      <c r="BI75" s="305"/>
      <c r="BJ75" s="305">
        <f t="shared" si="18"/>
        <v>0</v>
      </c>
      <c r="BK75" s="305"/>
      <c r="BL75" s="305"/>
      <c r="BM75" s="305"/>
      <c r="BN75" s="305"/>
      <c r="BO75" s="305"/>
      <c r="BP75" s="305"/>
      <c r="BQ75" s="305">
        <f t="shared" si="19"/>
        <v>0</v>
      </c>
      <c r="BR75" s="305"/>
      <c r="BS75" s="305"/>
      <c r="BT75" s="305">
        <f t="shared" si="20"/>
        <v>0</v>
      </c>
      <c r="BU75" s="305"/>
      <c r="BV75" s="305"/>
      <c r="BW75" s="305"/>
      <c r="BX75" s="305"/>
      <c r="BY75" s="305"/>
      <c r="BZ75" s="305"/>
      <c r="CA75" s="305"/>
      <c r="CB75" s="305"/>
      <c r="CC75" s="305"/>
      <c r="CD75" s="305">
        <f t="shared" si="21"/>
        <v>0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>
      <c r="A76" s="752"/>
      <c r="B76" s="752"/>
      <c r="C76" s="306"/>
      <c r="D76" s="306" t="s">
        <v>3006</v>
      </c>
      <c r="E76" s="305">
        <v>15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 t="shared" si="22"/>
        <v>15</v>
      </c>
      <c r="Q76" s="305"/>
      <c r="R76" s="305"/>
      <c r="S76" s="305"/>
      <c r="T76" s="305"/>
      <c r="U76" s="305" t="s">
        <v>2989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766"/>
      <c r="AF76" s="960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si="15"/>
        <v>1</v>
      </c>
      <c r="AX76" s="305"/>
      <c r="AY76" s="305"/>
      <c r="AZ76" s="305">
        <f t="shared" si="16"/>
        <v>0</v>
      </c>
      <c r="BA76" s="305">
        <f t="shared" si="17"/>
        <v>2</v>
      </c>
      <c r="BB76" s="305"/>
      <c r="BC76" s="305"/>
      <c r="BD76" s="305"/>
      <c r="BE76" s="305">
        <v>2</v>
      </c>
      <c r="BF76" s="305"/>
      <c r="BG76" s="305"/>
      <c r="BH76" s="305"/>
      <c r="BI76" s="305"/>
      <c r="BJ76" s="305">
        <f t="shared" si="18"/>
        <v>5</v>
      </c>
      <c r="BK76" s="305"/>
      <c r="BL76" s="305"/>
      <c r="BM76" s="305"/>
      <c r="BN76" s="305"/>
      <c r="BO76" s="305"/>
      <c r="BP76" s="305"/>
      <c r="BQ76" s="305">
        <f t="shared" si="19"/>
        <v>0</v>
      </c>
      <c r="BR76" s="305"/>
      <c r="BS76" s="305"/>
      <c r="BT76" s="305">
        <f t="shared" si="20"/>
        <v>0</v>
      </c>
      <c r="BU76" s="305"/>
      <c r="BV76" s="305"/>
      <c r="BW76" s="305"/>
      <c r="BX76" s="305"/>
      <c r="BY76" s="305">
        <v>2</v>
      </c>
      <c r="BZ76" s="305"/>
      <c r="CA76" s="305"/>
      <c r="CB76" s="305">
        <v>1</v>
      </c>
      <c r="CC76" s="305"/>
      <c r="CD76" s="305">
        <f t="shared" si="21"/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>
      <c r="A77" s="752"/>
      <c r="B77" s="752"/>
      <c r="C77" s="306" t="s">
        <v>3804</v>
      </c>
      <c r="D77" s="306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si="22"/>
        <v>0</v>
      </c>
      <c r="Q77" s="305"/>
      <c r="R77" s="305"/>
      <c r="S77" s="305"/>
      <c r="T77" s="305"/>
      <c r="U77" s="305" t="s">
        <v>1631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766"/>
      <c r="AF77" s="960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>
        <v>1</v>
      </c>
      <c r="AV77" s="305"/>
      <c r="AW77" s="305">
        <f t="shared" si="15"/>
        <v>1</v>
      </c>
      <c r="AX77" s="305"/>
      <c r="AY77" s="305"/>
      <c r="AZ77" s="305">
        <f t="shared" si="16"/>
        <v>2</v>
      </c>
      <c r="BA77" s="305">
        <f t="shared" si="17"/>
        <v>0</v>
      </c>
      <c r="BB77" s="305"/>
      <c r="BC77" s="305"/>
      <c r="BD77" s="305">
        <v>1</v>
      </c>
      <c r="BE77" s="305"/>
      <c r="BF77" s="305"/>
      <c r="BG77" s="305"/>
      <c r="BH77" s="305"/>
      <c r="BI77" s="305"/>
      <c r="BJ77" s="305">
        <f t="shared" si="18"/>
        <v>7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1</v>
      </c>
      <c r="BU77" s="305"/>
      <c r="BV77" s="305"/>
      <c r="BW77" s="305"/>
      <c r="BX77" s="305"/>
      <c r="BY77" s="305"/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>
      <c r="A78" s="752"/>
      <c r="B78" s="752"/>
      <c r="C78" s="306"/>
      <c r="D78" s="306" t="s">
        <v>2991</v>
      </c>
      <c r="E78" s="305">
        <v>43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43</v>
      </c>
      <c r="Q78" s="305"/>
      <c r="R78" s="305"/>
      <c r="S78" s="305"/>
      <c r="T78" s="305"/>
      <c r="U78" s="305" t="s">
        <v>1903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766"/>
      <c r="AF78" s="960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1</v>
      </c>
      <c r="BR78" s="305"/>
      <c r="BS78" s="305"/>
      <c r="BT78" s="305">
        <f t="shared" si="20"/>
        <v>2</v>
      </c>
      <c r="BU78" s="305"/>
      <c r="BV78" s="305"/>
      <c r="BW78" s="305"/>
      <c r="BX78" s="305"/>
      <c r="BY78" s="305"/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>
      <c r="A79" s="752"/>
      <c r="B79" s="752"/>
      <c r="C79" s="306"/>
      <c r="D79" s="306" t="s">
        <v>2992</v>
      </c>
      <c r="E79" s="305">
        <v>40</v>
      </c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40</v>
      </c>
      <c r="Q79" s="305"/>
      <c r="R79" s="305"/>
      <c r="S79" s="305"/>
      <c r="T79" s="305"/>
      <c r="U79" s="305" t="s">
        <v>1903</v>
      </c>
      <c r="V79" s="305"/>
      <c r="W79" s="305"/>
      <c r="X79" s="305"/>
      <c r="Y79" s="305"/>
      <c r="Z79" s="305"/>
      <c r="AA79" s="305"/>
      <c r="AB79" s="305"/>
      <c r="AC79" s="305"/>
      <c r="AD79" s="305"/>
      <c r="AE79" s="766"/>
      <c r="AF79" s="960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1</v>
      </c>
      <c r="AX79" s="305"/>
      <c r="AY79" s="305"/>
      <c r="AZ79" s="305">
        <f t="shared" si="16"/>
        <v>0</v>
      </c>
      <c r="BA79" s="305">
        <f t="shared" si="17"/>
        <v>2</v>
      </c>
      <c r="BB79" s="305"/>
      <c r="BC79" s="305"/>
      <c r="BD79" s="305"/>
      <c r="BE79" s="305">
        <v>1</v>
      </c>
      <c r="BF79" s="305"/>
      <c r="BG79" s="305"/>
      <c r="BH79" s="305"/>
      <c r="BI79" s="305"/>
      <c r="BJ79" s="305">
        <f t="shared" si="18"/>
        <v>5</v>
      </c>
      <c r="BK79" s="305"/>
      <c r="BL79" s="305"/>
      <c r="BM79" s="305"/>
      <c r="BN79" s="305"/>
      <c r="BO79" s="305"/>
      <c r="BP79" s="305"/>
      <c r="BQ79" s="305">
        <f t="shared" si="19"/>
        <v>1</v>
      </c>
      <c r="BR79" s="305"/>
      <c r="BS79" s="305"/>
      <c r="BT79" s="305">
        <f t="shared" si="20"/>
        <v>2</v>
      </c>
      <c r="BU79" s="305"/>
      <c r="BV79" s="305"/>
      <c r="BW79" s="305"/>
      <c r="BX79" s="305"/>
      <c r="BY79" s="305"/>
      <c r="BZ79" s="305"/>
      <c r="CA79" s="305"/>
      <c r="CB79" s="305">
        <v>1</v>
      </c>
      <c r="CC79" s="305"/>
      <c r="CD79" s="305">
        <f t="shared" si="21"/>
        <v>4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>
      <c r="A80" s="752"/>
      <c r="B80" s="752"/>
      <c r="C80" s="306" t="s">
        <v>3806</v>
      </c>
      <c r="D80" s="306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 t="s">
        <v>1631</v>
      </c>
      <c r="V80" s="305"/>
      <c r="W80" s="305"/>
      <c r="X80" s="305"/>
      <c r="Y80" s="305"/>
      <c r="Z80" s="305"/>
      <c r="AA80" s="305"/>
      <c r="AB80" s="305"/>
      <c r="AC80" s="305"/>
      <c r="AD80" s="305"/>
      <c r="AE80" s="766"/>
      <c r="AF80" s="960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1</v>
      </c>
      <c r="AX80" s="305"/>
      <c r="AY80" s="305"/>
      <c r="AZ80" s="305">
        <f t="shared" si="16"/>
        <v>2</v>
      </c>
      <c r="BA80" s="305">
        <f t="shared" si="17"/>
        <v>0</v>
      </c>
      <c r="BB80" s="305"/>
      <c r="BC80" s="305"/>
      <c r="BD80" s="305">
        <v>1</v>
      </c>
      <c r="BE80" s="305"/>
      <c r="BF80" s="305"/>
      <c r="BG80" s="305"/>
      <c r="BH80" s="305"/>
      <c r="BI80" s="305"/>
      <c r="BJ80" s="305">
        <f t="shared" si="18"/>
        <v>5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1</v>
      </c>
      <c r="BU80" s="305"/>
      <c r="BV80" s="305"/>
      <c r="BW80" s="305"/>
      <c r="BX80" s="305"/>
      <c r="BY80" s="305"/>
      <c r="BZ80" s="305"/>
      <c r="CA80" s="305"/>
      <c r="CB80" s="305">
        <v>1</v>
      </c>
      <c r="CC80" s="305"/>
      <c r="CD80" s="305">
        <f t="shared" si="21"/>
        <v>4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>
      <c r="A81" s="752"/>
      <c r="B81" s="752"/>
      <c r="C81" s="306"/>
      <c r="D81" s="306" t="s">
        <v>2993</v>
      </c>
      <c r="E81" s="305">
        <v>40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40</v>
      </c>
      <c r="Q81" s="305"/>
      <c r="R81" s="305"/>
      <c r="S81" s="305"/>
      <c r="T81" s="305"/>
      <c r="U81" s="305" t="s">
        <v>1903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766"/>
      <c r="AF81" s="960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1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1</v>
      </c>
      <c r="BR81" s="305"/>
      <c r="BS81" s="305"/>
      <c r="BT81" s="305">
        <f t="shared" si="20"/>
        <v>2</v>
      </c>
      <c r="BU81" s="305"/>
      <c r="BV81" s="305"/>
      <c r="BW81" s="305"/>
      <c r="BX81" s="305"/>
      <c r="BY81" s="305"/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>
      <c r="A82" s="752"/>
      <c r="B82" s="752"/>
      <c r="C82" s="306" t="s">
        <v>3807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766"/>
      <c r="AF82" s="960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>
      <c r="A83" s="752"/>
      <c r="B83" s="752"/>
      <c r="C83" s="306"/>
      <c r="D83" s="306" t="s">
        <v>2994</v>
      </c>
      <c r="E83" s="305">
        <v>40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40</v>
      </c>
      <c r="Q83" s="305"/>
      <c r="R83" s="305"/>
      <c r="S83" s="305"/>
      <c r="T83" s="305"/>
      <c r="U83" s="305" t="s">
        <v>1631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766"/>
      <c r="AF83" s="960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0</v>
      </c>
      <c r="BR83" s="305"/>
      <c r="BS83" s="305"/>
      <c r="BT83" s="305">
        <f t="shared" si="20"/>
        <v>1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>
      <c r="A84" s="752"/>
      <c r="B84" s="752"/>
      <c r="C84" s="306" t="s">
        <v>3808</v>
      </c>
      <c r="D84" s="306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0</v>
      </c>
      <c r="Q84" s="305"/>
      <c r="R84" s="305"/>
      <c r="S84" s="305"/>
      <c r="T84" s="305"/>
      <c r="U84" s="305" t="s">
        <v>1631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766"/>
      <c r="AF84" s="960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2</v>
      </c>
      <c r="BA84" s="305">
        <f t="shared" si="17"/>
        <v>0</v>
      </c>
      <c r="BB84" s="305"/>
      <c r="BC84" s="305"/>
      <c r="BD84" s="305">
        <v>1</v>
      </c>
      <c r="BE84" s="305"/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0</v>
      </c>
      <c r="BR84" s="305"/>
      <c r="BS84" s="305"/>
      <c r="BT84" s="305">
        <f t="shared" si="20"/>
        <v>1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>
      <c r="A85" s="752"/>
      <c r="B85" s="752"/>
      <c r="C85" s="306"/>
      <c r="D85" s="306" t="s">
        <v>2995</v>
      </c>
      <c r="E85" s="305">
        <v>40</v>
      </c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40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766"/>
      <c r="AF85" s="960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0</v>
      </c>
      <c r="BA85" s="305">
        <f t="shared" si="17"/>
        <v>2</v>
      </c>
      <c r="BB85" s="305"/>
      <c r="BC85" s="305"/>
      <c r="BD85" s="305"/>
      <c r="BE85" s="305">
        <v>1</v>
      </c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>
      <c r="A86" s="752"/>
      <c r="B86" s="752"/>
      <c r="C86" s="306" t="s">
        <v>3866</v>
      </c>
      <c r="D86" s="306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0</v>
      </c>
      <c r="Q86" s="305"/>
      <c r="R86" s="305"/>
      <c r="S86" s="305"/>
      <c r="T86" s="305"/>
      <c r="U86" s="305" t="s">
        <v>1631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766"/>
      <c r="AF86" s="960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2</v>
      </c>
      <c r="BA86" s="305">
        <f t="shared" si="17"/>
        <v>0</v>
      </c>
      <c r="BB86" s="305"/>
      <c r="BC86" s="305"/>
      <c r="BD86" s="305">
        <v>1</v>
      </c>
      <c r="BE86" s="305"/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0</v>
      </c>
      <c r="BR86" s="305"/>
      <c r="BS86" s="305"/>
      <c r="BT86" s="305">
        <f t="shared" si="20"/>
        <v>1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>
      <c r="A87" s="752"/>
      <c r="B87" s="752"/>
      <c r="C87" s="306"/>
      <c r="D87" s="306" t="s">
        <v>2996</v>
      </c>
      <c r="E87" s="305">
        <v>40</v>
      </c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40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766"/>
      <c r="AF87" s="960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>
        <f t="shared" si="15"/>
        <v>1</v>
      </c>
      <c r="AX87" s="305"/>
      <c r="AY87" s="305"/>
      <c r="AZ87" s="305">
        <f t="shared" si="16"/>
        <v>0</v>
      </c>
      <c r="BA87" s="305">
        <f t="shared" si="17"/>
        <v>2</v>
      </c>
      <c r="BB87" s="305"/>
      <c r="BC87" s="305"/>
      <c r="BD87" s="305"/>
      <c r="BE87" s="305">
        <v>1</v>
      </c>
      <c r="BF87" s="305"/>
      <c r="BG87" s="305"/>
      <c r="BH87" s="305"/>
      <c r="BI87" s="305"/>
      <c r="BJ87" s="305">
        <f t="shared" si="18"/>
        <v>5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>
      <c r="A88" s="752"/>
      <c r="B88" s="752"/>
      <c r="C88" s="306" t="s">
        <v>3839</v>
      </c>
      <c r="D88" s="306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766"/>
      <c r="AF88" s="960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2</v>
      </c>
      <c r="BA88" s="305">
        <f t="shared" si="17"/>
        <v>0</v>
      </c>
      <c r="BB88" s="305"/>
      <c r="BC88" s="305"/>
      <c r="BD88" s="305">
        <v>1</v>
      </c>
      <c r="BE88" s="305"/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>
      <c r="A89" s="752"/>
      <c r="B89" s="752"/>
      <c r="C89" s="306"/>
      <c r="D89" s="306" t="s">
        <v>2997</v>
      </c>
      <c r="E89" s="305">
        <v>43</v>
      </c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43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766"/>
      <c r="AF89" s="960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>
        <v>1</v>
      </c>
      <c r="AV89" s="305"/>
      <c r="AW89" s="305">
        <f t="shared" si="15"/>
        <v>1</v>
      </c>
      <c r="AX89" s="305"/>
      <c r="AY89" s="305"/>
      <c r="AZ89" s="305">
        <f t="shared" si="16"/>
        <v>0</v>
      </c>
      <c r="BA89" s="305">
        <f t="shared" si="17"/>
        <v>2</v>
      </c>
      <c r="BB89" s="305"/>
      <c r="BC89" s="305"/>
      <c r="BD89" s="305"/>
      <c r="BE89" s="305">
        <v>1</v>
      </c>
      <c r="BF89" s="305"/>
      <c r="BG89" s="305"/>
      <c r="BH89" s="305"/>
      <c r="BI89" s="305"/>
      <c r="BJ89" s="305">
        <f t="shared" si="18"/>
        <v>7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>
      <c r="A90" s="752"/>
      <c r="B90" s="752"/>
      <c r="C90" s="306" t="s">
        <v>3867</v>
      </c>
      <c r="D90" s="306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766"/>
      <c r="AF90" s="960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2</v>
      </c>
      <c r="BA90" s="305">
        <f t="shared" si="17"/>
        <v>0</v>
      </c>
      <c r="BB90" s="305"/>
      <c r="BC90" s="305"/>
      <c r="BD90" s="305">
        <v>1</v>
      </c>
      <c r="BE90" s="305"/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>
      <c r="A91" s="752"/>
      <c r="B91" s="752"/>
      <c r="C91" s="306"/>
      <c r="D91" s="306" t="s">
        <v>2998</v>
      </c>
      <c r="E91" s="305">
        <v>42</v>
      </c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42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766"/>
      <c r="AF91" s="960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0</v>
      </c>
      <c r="BA91" s="305">
        <f t="shared" si="17"/>
        <v>2</v>
      </c>
      <c r="BB91" s="305"/>
      <c r="BC91" s="305"/>
      <c r="BD91" s="305"/>
      <c r="BE91" s="305">
        <v>1</v>
      </c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>
      <c r="A92" s="752"/>
      <c r="B92" s="752"/>
      <c r="C92" s="306"/>
      <c r="D92" s="306" t="s">
        <v>2999</v>
      </c>
      <c r="E92" s="305">
        <v>35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35</v>
      </c>
      <c r="Q92" s="305"/>
      <c r="R92" s="305"/>
      <c r="S92" s="305"/>
      <c r="T92" s="305"/>
      <c r="U92" s="305" t="s">
        <v>1903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766"/>
      <c r="AF92" s="960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1</v>
      </c>
      <c r="BR92" s="305"/>
      <c r="BS92" s="305"/>
      <c r="BT92" s="305">
        <f t="shared" si="20"/>
        <v>2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>
      <c r="A93" s="752"/>
      <c r="B93" s="752"/>
      <c r="C93" s="306"/>
      <c r="D93" s="306" t="s">
        <v>3000</v>
      </c>
      <c r="E93" s="305">
        <v>40</v>
      </c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40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766"/>
      <c r="AF93" s="960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0</v>
      </c>
      <c r="BA93" s="305">
        <f t="shared" si="17"/>
        <v>2</v>
      </c>
      <c r="BB93" s="305"/>
      <c r="BC93" s="305"/>
      <c r="BD93" s="305"/>
      <c r="BE93" s="305">
        <v>1</v>
      </c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>
      <c r="A94" s="752"/>
      <c r="B94" s="752"/>
      <c r="C94" s="306"/>
      <c r="D94" s="306" t="s">
        <v>3001</v>
      </c>
      <c r="E94" s="305">
        <v>40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40</v>
      </c>
      <c r="Q94" s="305"/>
      <c r="R94" s="305"/>
      <c r="S94" s="305"/>
      <c r="T94" s="305"/>
      <c r="U94" s="305" t="s">
        <v>2989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766"/>
      <c r="AF94" s="960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>
        <f t="shared" si="15"/>
        <v>0</v>
      </c>
      <c r="AX94" s="305"/>
      <c r="AY94" s="305"/>
      <c r="AZ94" s="305">
        <f t="shared" si="16"/>
        <v>0</v>
      </c>
      <c r="BA94" s="305">
        <f t="shared" si="17"/>
        <v>0</v>
      </c>
      <c r="BB94" s="305"/>
      <c r="BC94" s="305"/>
      <c r="BD94" s="305"/>
      <c r="BE94" s="305">
        <v>2</v>
      </c>
      <c r="BF94" s="305"/>
      <c r="BG94" s="305"/>
      <c r="BH94" s="305"/>
      <c r="BI94" s="305"/>
      <c r="BJ94" s="305">
        <f t="shared" si="18"/>
        <v>0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0</v>
      </c>
      <c r="BU94" s="305"/>
      <c r="BV94" s="305"/>
      <c r="BW94" s="305"/>
      <c r="BX94" s="305"/>
      <c r="BY94" s="305">
        <v>2</v>
      </c>
      <c r="BZ94" s="305"/>
      <c r="CA94" s="305"/>
      <c r="CB94" s="305"/>
      <c r="CC94" s="305"/>
      <c r="CD94" s="305">
        <f t="shared" si="21"/>
        <v>0</v>
      </c>
      <c r="CE94" s="305">
        <v>6</v>
      </c>
      <c r="CF94" s="305"/>
      <c r="CG94" s="305">
        <v>12</v>
      </c>
      <c r="CH94" s="305"/>
      <c r="CI94" s="305"/>
      <c r="CJ94" s="305">
        <v>8</v>
      </c>
      <c r="CK94" s="305"/>
      <c r="CL94" s="305"/>
      <c r="CM94" s="305"/>
      <c r="CN94" s="305"/>
      <c r="CO94" s="305">
        <v>8</v>
      </c>
      <c r="CP94" s="305"/>
      <c r="CQ94" s="305"/>
      <c r="CR94" s="305"/>
      <c r="CS94" s="305"/>
      <c r="CT94" s="305"/>
      <c r="CU94" s="305">
        <v>2</v>
      </c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4" customFormat="1">
      <c r="A95" s="56"/>
      <c r="B95" s="56"/>
      <c r="C95" s="522" t="s">
        <v>3632</v>
      </c>
      <c r="D95" s="522"/>
      <c r="E95" s="516">
        <v>5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>
        <f t="shared" si="22"/>
        <v>5</v>
      </c>
      <c r="Q95" s="516"/>
      <c r="R95" s="516"/>
      <c r="S95" s="516"/>
      <c r="T95" s="516"/>
      <c r="U95" s="516" t="s">
        <v>1631</v>
      </c>
      <c r="V95" s="516"/>
      <c r="W95" s="516"/>
      <c r="X95" s="516"/>
      <c r="Y95" s="516"/>
      <c r="Z95" s="516"/>
      <c r="AA95" s="516"/>
      <c r="AB95" s="516"/>
      <c r="AC95" s="516"/>
      <c r="AD95" s="516"/>
      <c r="AE95" s="725"/>
      <c r="AF95" s="957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>
        <f t="shared" si="15"/>
        <v>1</v>
      </c>
      <c r="AX95" s="516"/>
      <c r="AY95" s="516"/>
      <c r="AZ95" s="305">
        <f t="shared" si="16"/>
        <v>2</v>
      </c>
      <c r="BA95" s="305">
        <f t="shared" si="17"/>
        <v>0</v>
      </c>
      <c r="BB95" s="516"/>
      <c r="BC95" s="516"/>
      <c r="BD95" s="516">
        <v>1</v>
      </c>
      <c r="BE95" s="516"/>
      <c r="BF95" s="516"/>
      <c r="BG95" s="516"/>
      <c r="BH95" s="516"/>
      <c r="BI95" s="516"/>
      <c r="BJ95" s="516">
        <f t="shared" si="18"/>
        <v>5</v>
      </c>
      <c r="BK95" s="516"/>
      <c r="BL95" s="516"/>
      <c r="BM95" s="516"/>
      <c r="BN95" s="516"/>
      <c r="BO95" s="516"/>
      <c r="BP95" s="516"/>
      <c r="BQ95" s="516">
        <f t="shared" si="19"/>
        <v>0</v>
      </c>
      <c r="BR95" s="516"/>
      <c r="BS95" s="516"/>
      <c r="BT95" s="516">
        <f t="shared" si="20"/>
        <v>1</v>
      </c>
      <c r="BU95" s="516"/>
      <c r="BV95" s="516"/>
      <c r="BW95" s="516"/>
      <c r="BX95" s="516"/>
      <c r="BY95" s="516"/>
      <c r="BZ95" s="516"/>
      <c r="CA95" s="516"/>
      <c r="CB95" s="516">
        <v>1</v>
      </c>
      <c r="CC95" s="516"/>
      <c r="CD95" s="516">
        <f t="shared" si="21"/>
        <v>4</v>
      </c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454"/>
      <c r="CY95" s="454"/>
      <c r="CZ95" s="454"/>
      <c r="DA95" s="454"/>
      <c r="DB95" s="454"/>
      <c r="DC95" s="454"/>
      <c r="DD95" s="454"/>
      <c r="DE95" s="454"/>
      <c r="DF95" s="454"/>
      <c r="DG95" s="517"/>
      <c r="DH95" s="517"/>
      <c r="DI95" s="517"/>
      <c r="DJ95" s="517"/>
      <c r="DK95" s="517"/>
      <c r="DL95" s="517"/>
      <c r="DM95" s="517"/>
      <c r="DN95" s="517"/>
      <c r="DO95" s="517"/>
      <c r="DP95" s="517"/>
      <c r="DQ95" s="517"/>
      <c r="DR95" s="517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290"/>
    </row>
    <row r="96" spans="1:173" s="4" customFormat="1">
      <c r="A96" s="56"/>
      <c r="B96" s="56"/>
      <c r="C96" s="522" t="s">
        <v>3633</v>
      </c>
      <c r="D96" s="522"/>
      <c r="E96" s="516">
        <v>35</v>
      </c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>
        <f t="shared" si="22"/>
        <v>35</v>
      </c>
      <c r="Q96" s="516"/>
      <c r="R96" s="516"/>
      <c r="S96" s="516"/>
      <c r="T96" s="516"/>
      <c r="U96" s="516" t="s">
        <v>2989</v>
      </c>
      <c r="V96" s="516"/>
      <c r="W96" s="516">
        <v>2</v>
      </c>
      <c r="X96" s="516"/>
      <c r="Y96" s="516"/>
      <c r="Z96" s="516"/>
      <c r="AA96" s="516"/>
      <c r="AB96" s="516"/>
      <c r="AC96" s="516"/>
      <c r="AD96" s="516"/>
      <c r="AE96" s="725"/>
      <c r="AF96" s="957">
        <v>1</v>
      </c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>
        <f t="shared" si="15"/>
        <v>1</v>
      </c>
      <c r="AX96" s="516"/>
      <c r="AY96" s="516"/>
      <c r="AZ96" s="305">
        <f t="shared" si="16"/>
        <v>2</v>
      </c>
      <c r="BA96" s="305">
        <f t="shared" si="17"/>
        <v>0</v>
      </c>
      <c r="BB96" s="516"/>
      <c r="BC96" s="516"/>
      <c r="BD96" s="516"/>
      <c r="BE96" s="516"/>
      <c r="BF96" s="516">
        <v>2</v>
      </c>
      <c r="BG96" s="516"/>
      <c r="BH96" s="516"/>
      <c r="BI96" s="516"/>
      <c r="BJ96" s="516">
        <f t="shared" si="18"/>
        <v>5</v>
      </c>
      <c r="BK96" s="516"/>
      <c r="BL96" s="516"/>
      <c r="BM96" s="516"/>
      <c r="BN96" s="516"/>
      <c r="BO96" s="516"/>
      <c r="BP96" s="516"/>
      <c r="BQ96" s="516">
        <f t="shared" si="19"/>
        <v>0</v>
      </c>
      <c r="BR96" s="516"/>
      <c r="BS96" s="516"/>
      <c r="BT96" s="516">
        <f t="shared" si="20"/>
        <v>0</v>
      </c>
      <c r="BU96" s="516"/>
      <c r="BV96" s="516"/>
      <c r="BW96" s="516"/>
      <c r="BX96" s="516"/>
      <c r="BY96" s="516">
        <v>2</v>
      </c>
      <c r="BZ96" s="516"/>
      <c r="CA96" s="516"/>
      <c r="CB96" s="516">
        <v>1</v>
      </c>
      <c r="CC96" s="516"/>
      <c r="CD96" s="516">
        <f t="shared" si="21"/>
        <v>4</v>
      </c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454"/>
      <c r="CY96" s="454"/>
      <c r="CZ96" s="454"/>
      <c r="DA96" s="454"/>
      <c r="DB96" s="454"/>
      <c r="DC96" s="454"/>
      <c r="DD96" s="454"/>
      <c r="DE96" s="454"/>
      <c r="DF96" s="454"/>
      <c r="DG96" s="517"/>
      <c r="DH96" s="517"/>
      <c r="DI96" s="517"/>
      <c r="DJ96" s="517"/>
      <c r="DK96" s="517"/>
      <c r="DL96" s="517"/>
      <c r="DM96" s="517"/>
      <c r="DN96" s="517"/>
      <c r="DO96" s="517"/>
      <c r="DP96" s="517"/>
      <c r="DQ96" s="517"/>
      <c r="DR96" s="517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290"/>
    </row>
    <row r="97" spans="1:177" s="4" customFormat="1">
      <c r="A97" s="56"/>
      <c r="B97" s="56"/>
      <c r="C97" s="522" t="s">
        <v>3634</v>
      </c>
      <c r="D97" s="522"/>
      <c r="E97" s="516">
        <v>34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>
        <f t="shared" si="22"/>
        <v>34</v>
      </c>
      <c r="Q97" s="516"/>
      <c r="R97" s="516"/>
      <c r="S97" s="516"/>
      <c r="T97" s="516"/>
      <c r="U97" s="516" t="s">
        <v>1903</v>
      </c>
      <c r="V97" s="516"/>
      <c r="W97" s="516">
        <v>2</v>
      </c>
      <c r="X97" s="516"/>
      <c r="Y97" s="516"/>
      <c r="Z97" s="516"/>
      <c r="AA97" s="516"/>
      <c r="AB97" s="516"/>
      <c r="AC97" s="516"/>
      <c r="AD97" s="516"/>
      <c r="AE97" s="725"/>
      <c r="AF97" s="957">
        <v>1</v>
      </c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>
        <v>1</v>
      </c>
      <c r="AV97" s="516"/>
      <c r="AW97" s="516">
        <f t="shared" si="15"/>
        <v>1</v>
      </c>
      <c r="AX97" s="516"/>
      <c r="AY97" s="516"/>
      <c r="AZ97" s="305">
        <f t="shared" si="16"/>
        <v>2</v>
      </c>
      <c r="BA97" s="305">
        <f t="shared" si="17"/>
        <v>0</v>
      </c>
      <c r="BB97" s="516"/>
      <c r="BC97" s="516"/>
      <c r="BD97" s="516"/>
      <c r="BE97" s="516"/>
      <c r="BF97" s="516">
        <v>1</v>
      </c>
      <c r="BG97" s="516"/>
      <c r="BH97" s="516"/>
      <c r="BI97" s="516"/>
      <c r="BJ97" s="516">
        <f t="shared" si="18"/>
        <v>7</v>
      </c>
      <c r="BK97" s="516"/>
      <c r="BL97" s="516"/>
      <c r="BM97" s="516"/>
      <c r="BN97" s="516"/>
      <c r="BO97" s="516"/>
      <c r="BP97" s="516"/>
      <c r="BQ97" s="516">
        <f t="shared" si="19"/>
        <v>1</v>
      </c>
      <c r="BR97" s="516"/>
      <c r="BS97" s="516"/>
      <c r="BT97" s="516">
        <f t="shared" si="20"/>
        <v>2</v>
      </c>
      <c r="BU97" s="516"/>
      <c r="BV97" s="516"/>
      <c r="BW97" s="516"/>
      <c r="BX97" s="516"/>
      <c r="BY97" s="516"/>
      <c r="BZ97" s="516"/>
      <c r="CA97" s="516"/>
      <c r="CB97" s="516">
        <v>1</v>
      </c>
      <c r="CC97" s="516"/>
      <c r="CD97" s="516">
        <f t="shared" si="21"/>
        <v>4</v>
      </c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454"/>
      <c r="CY97" s="454"/>
      <c r="CZ97" s="454"/>
      <c r="DA97" s="454"/>
      <c r="DB97" s="454"/>
      <c r="DC97" s="454"/>
      <c r="DD97" s="454"/>
      <c r="DE97" s="454"/>
      <c r="DF97" s="454"/>
      <c r="DG97" s="517"/>
      <c r="DH97" s="517"/>
      <c r="DI97" s="517"/>
      <c r="DJ97" s="517"/>
      <c r="DK97" s="517"/>
      <c r="DL97" s="517"/>
      <c r="DM97" s="517"/>
      <c r="DN97" s="517"/>
      <c r="DO97" s="517"/>
      <c r="DP97" s="517"/>
      <c r="DQ97" s="517"/>
      <c r="DR97" s="517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290"/>
    </row>
    <row r="98" spans="1:177" s="4" customFormat="1">
      <c r="A98" s="56"/>
      <c r="B98" s="56"/>
      <c r="C98" s="522" t="s">
        <v>3635</v>
      </c>
      <c r="D98" s="522"/>
      <c r="E98" s="516">
        <v>26.4</v>
      </c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>
        <f t="shared" si="22"/>
        <v>26.4</v>
      </c>
      <c r="Q98" s="516"/>
      <c r="R98" s="516"/>
      <c r="S98" s="516"/>
      <c r="T98" s="516"/>
      <c r="U98" s="516" t="s">
        <v>1903</v>
      </c>
      <c r="V98" s="516"/>
      <c r="W98" s="516"/>
      <c r="X98" s="516"/>
      <c r="Y98" s="516"/>
      <c r="Z98" s="516"/>
      <c r="AA98" s="516"/>
      <c r="AB98" s="516"/>
      <c r="AC98" s="516"/>
      <c r="AD98" s="516"/>
      <c r="AE98" s="725"/>
      <c r="AF98" s="957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>
        <f t="shared" si="15"/>
        <v>1</v>
      </c>
      <c r="AX98" s="516"/>
      <c r="AY98" s="516"/>
      <c r="AZ98" s="305">
        <f t="shared" si="16"/>
        <v>2</v>
      </c>
      <c r="BA98" s="305">
        <f t="shared" si="17"/>
        <v>0</v>
      </c>
      <c r="BB98" s="516"/>
      <c r="BC98" s="516"/>
      <c r="BD98" s="516">
        <v>1</v>
      </c>
      <c r="BE98" s="516"/>
      <c r="BF98" s="516"/>
      <c r="BG98" s="516"/>
      <c r="BH98" s="516"/>
      <c r="BI98" s="516"/>
      <c r="BJ98" s="516">
        <f t="shared" si="18"/>
        <v>5</v>
      </c>
      <c r="BK98" s="516"/>
      <c r="BL98" s="516"/>
      <c r="BM98" s="516"/>
      <c r="BN98" s="516"/>
      <c r="BO98" s="516"/>
      <c r="BP98" s="516"/>
      <c r="BQ98" s="516">
        <f t="shared" si="19"/>
        <v>1</v>
      </c>
      <c r="BR98" s="516"/>
      <c r="BS98" s="516"/>
      <c r="BT98" s="516"/>
      <c r="BU98" s="516"/>
      <c r="BV98" s="516"/>
      <c r="BW98" s="516"/>
      <c r="BX98" s="516"/>
      <c r="BY98" s="516">
        <v>2</v>
      </c>
      <c r="BZ98" s="516"/>
      <c r="CA98" s="516"/>
      <c r="CB98" s="516">
        <v>1</v>
      </c>
      <c r="CC98" s="516"/>
      <c r="CD98" s="516">
        <f t="shared" si="21"/>
        <v>4</v>
      </c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454"/>
      <c r="CY98" s="454"/>
      <c r="CZ98" s="454"/>
      <c r="DA98" s="454"/>
      <c r="DB98" s="454"/>
      <c r="DC98" s="454"/>
      <c r="DD98" s="454"/>
      <c r="DE98" s="454"/>
      <c r="DF98" s="454"/>
      <c r="DG98" s="517"/>
      <c r="DH98" s="517"/>
      <c r="DI98" s="517"/>
      <c r="DJ98" s="517"/>
      <c r="DK98" s="517"/>
      <c r="DL98" s="517"/>
      <c r="DM98" s="517"/>
      <c r="DN98" s="517"/>
      <c r="DO98" s="517"/>
      <c r="DP98" s="517"/>
      <c r="DQ98" s="517"/>
      <c r="DR98" s="517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290"/>
    </row>
    <row r="99" spans="1:177" s="4" customFormat="1">
      <c r="A99" s="56"/>
      <c r="B99" s="56"/>
      <c r="C99" s="522" t="s">
        <v>3636</v>
      </c>
      <c r="D99" s="522"/>
      <c r="E99" s="516">
        <v>44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>
        <f t="shared" si="22"/>
        <v>44</v>
      </c>
      <c r="Q99" s="516"/>
      <c r="R99" s="516"/>
      <c r="S99" s="516"/>
      <c r="T99" s="516"/>
      <c r="U99" s="516" t="s">
        <v>1631</v>
      </c>
      <c r="V99" s="516"/>
      <c r="W99" s="516"/>
      <c r="X99" s="516"/>
      <c r="Y99" s="516"/>
      <c r="Z99" s="516"/>
      <c r="AA99" s="516"/>
      <c r="AB99" s="516"/>
      <c r="AC99" s="516"/>
      <c r="AD99" s="516"/>
      <c r="AE99" s="725"/>
      <c r="AF99" s="957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>
        <f t="shared" si="15"/>
        <v>1</v>
      </c>
      <c r="AX99" s="516"/>
      <c r="AY99" s="516"/>
      <c r="AZ99" s="305">
        <f t="shared" si="16"/>
        <v>2</v>
      </c>
      <c r="BA99" s="305">
        <f t="shared" si="17"/>
        <v>0</v>
      </c>
      <c r="BB99" s="516"/>
      <c r="BC99" s="516"/>
      <c r="BD99" s="516">
        <v>1</v>
      </c>
      <c r="BE99" s="516"/>
      <c r="BF99" s="516"/>
      <c r="BG99" s="516"/>
      <c r="BH99" s="516"/>
      <c r="BI99" s="516"/>
      <c r="BJ99" s="516">
        <f t="shared" si="18"/>
        <v>5</v>
      </c>
      <c r="BK99" s="516"/>
      <c r="BL99" s="516"/>
      <c r="BM99" s="516"/>
      <c r="BN99" s="516"/>
      <c r="BO99" s="516"/>
      <c r="BP99" s="516"/>
      <c r="BQ99" s="516">
        <f t="shared" si="19"/>
        <v>0</v>
      </c>
      <c r="BR99" s="516"/>
      <c r="BS99" s="516"/>
      <c r="BT99" s="516">
        <f t="shared" si="20"/>
        <v>1</v>
      </c>
      <c r="BU99" s="516"/>
      <c r="BV99" s="516"/>
      <c r="BW99" s="516"/>
      <c r="BX99" s="516"/>
      <c r="BY99" s="516"/>
      <c r="BZ99" s="516"/>
      <c r="CA99" s="516"/>
      <c r="CB99" s="516">
        <v>1</v>
      </c>
      <c r="CC99" s="516"/>
      <c r="CD99" s="516">
        <f t="shared" si="21"/>
        <v>4</v>
      </c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454"/>
      <c r="CY99" s="454"/>
      <c r="CZ99" s="454"/>
      <c r="DA99" s="454"/>
      <c r="DB99" s="454"/>
      <c r="DC99" s="454"/>
      <c r="DD99" s="454"/>
      <c r="DE99" s="454"/>
      <c r="DF99" s="454"/>
      <c r="DG99" s="517"/>
      <c r="DH99" s="517"/>
      <c r="DI99" s="517"/>
      <c r="DJ99" s="517"/>
      <c r="DK99" s="517"/>
      <c r="DL99" s="517"/>
      <c r="DM99" s="517"/>
      <c r="DN99" s="517"/>
      <c r="DO99" s="517"/>
      <c r="DP99" s="517"/>
      <c r="DQ99" s="517"/>
      <c r="DR99" s="517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290"/>
    </row>
    <row r="100" spans="1:177" s="4" customFormat="1">
      <c r="A100" s="56"/>
      <c r="B100" s="56"/>
      <c r="C100" s="522" t="s">
        <v>3637</v>
      </c>
      <c r="D100" s="522"/>
      <c r="E100" s="516">
        <v>47.8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47.8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725"/>
      <c r="AF100" s="957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7" s="4" customFormat="1">
      <c r="A101" s="56"/>
      <c r="B101" s="56"/>
      <c r="C101" s="522" t="s">
        <v>3638</v>
      </c>
      <c r="D101" s="522"/>
      <c r="E101" s="516">
        <v>45.3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45.3</v>
      </c>
      <c r="Q101" s="516"/>
      <c r="R101" s="516"/>
      <c r="S101" s="516"/>
      <c r="T101" s="516"/>
      <c r="U101" s="516" t="s">
        <v>1631</v>
      </c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725"/>
      <c r="AF101" s="957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>
        <v>1</v>
      </c>
      <c r="AV101" s="516"/>
      <c r="AW101" s="516"/>
      <c r="AX101" s="516"/>
      <c r="AY101" s="516"/>
      <c r="AZ101" s="305">
        <f t="shared" si="16"/>
        <v>1</v>
      </c>
      <c r="BA101" s="305">
        <f t="shared" si="17"/>
        <v>0</v>
      </c>
      <c r="BB101" s="516"/>
      <c r="BC101" s="516"/>
      <c r="BD101" s="516">
        <v>1</v>
      </c>
      <c r="BE101" s="516"/>
      <c r="BF101" s="516"/>
      <c r="BG101" s="516"/>
      <c r="BH101" s="516"/>
      <c r="BI101" s="516"/>
      <c r="BJ101" s="516">
        <f t="shared" si="18"/>
        <v>7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1</v>
      </c>
      <c r="BU101" s="516"/>
      <c r="BV101" s="516"/>
      <c r="BW101" s="516"/>
      <c r="BX101" s="516"/>
      <c r="BY101" s="516"/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7" s="4" customFormat="1">
      <c r="A102" s="56"/>
      <c r="B102" s="56"/>
      <c r="C102" s="522" t="s">
        <v>3639</v>
      </c>
      <c r="D102" s="522"/>
      <c r="E102" s="516">
        <v>40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40</v>
      </c>
      <c r="Q102" s="516"/>
      <c r="R102" s="516"/>
      <c r="S102" s="516"/>
      <c r="T102" s="516"/>
      <c r="U102" s="516" t="s">
        <v>1631</v>
      </c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725"/>
      <c r="AF102" s="957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>
        <v>1</v>
      </c>
      <c r="BE102" s="516"/>
      <c r="BF102" s="516"/>
      <c r="BG102" s="516"/>
      <c r="BH102" s="516"/>
      <c r="BI102" s="516"/>
      <c r="BJ102" s="516">
        <f t="shared" si="18"/>
        <v>5</v>
      </c>
      <c r="BK102" s="516"/>
      <c r="BL102" s="516"/>
      <c r="BM102" s="516"/>
      <c r="BN102" s="516"/>
      <c r="BO102" s="516"/>
      <c r="BP102" s="516"/>
      <c r="BQ102" s="516">
        <f t="shared" si="19"/>
        <v>0</v>
      </c>
      <c r="BR102" s="516"/>
      <c r="BS102" s="516"/>
      <c r="BT102" s="516">
        <f t="shared" si="20"/>
        <v>1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7" s="4" customFormat="1">
      <c r="A103" s="56"/>
      <c r="B103" s="56"/>
      <c r="C103" s="522" t="s">
        <v>3640</v>
      </c>
      <c r="D103" s="522"/>
      <c r="E103" s="516">
        <v>45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45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725"/>
      <c r="AF103" s="957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305">
        <f t="shared" si="16"/>
        <v>1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>
        <f t="shared" si="20"/>
        <v>2</v>
      </c>
      <c r="BU103" s="516"/>
      <c r="BV103" s="516"/>
      <c r="BW103" s="516"/>
      <c r="BX103" s="516"/>
      <c r="BY103" s="516"/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7" s="4" customFormat="1">
      <c r="A104" s="56"/>
      <c r="B104" s="56"/>
      <c r="C104" s="522" t="s">
        <v>3641</v>
      </c>
      <c r="D104" s="522"/>
      <c r="E104" s="516">
        <v>44.5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44.5</v>
      </c>
      <c r="Q104" s="516"/>
      <c r="R104" s="516"/>
      <c r="S104" s="516"/>
      <c r="T104" s="516"/>
      <c r="U104" s="516" t="s">
        <v>1903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725"/>
      <c r="AF104" s="957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305">
        <f t="shared" si="16"/>
        <v>1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1</v>
      </c>
      <c r="BR104" s="516"/>
      <c r="BS104" s="516"/>
      <c r="BT104" s="516">
        <f t="shared" si="20"/>
        <v>2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7" s="4" customFormat="1">
      <c r="A105" s="56"/>
      <c r="B105" s="56"/>
      <c r="C105" s="522" t="s">
        <v>3647</v>
      </c>
      <c r="D105" s="522"/>
      <c r="E105" s="516">
        <v>40.6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40.6</v>
      </c>
      <c r="Q105" s="516"/>
      <c r="R105" s="516"/>
      <c r="S105" s="516"/>
      <c r="T105" s="516"/>
      <c r="U105" s="516" t="s">
        <v>2990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725"/>
      <c r="AF105" s="957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>
        <v>1</v>
      </c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7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0</v>
      </c>
      <c r="BU105" s="516"/>
      <c r="BV105" s="516"/>
      <c r="BW105" s="516"/>
      <c r="BX105" s="516"/>
      <c r="BY105" s="516">
        <v>1</v>
      </c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7" s="4" customFormat="1">
      <c r="A106" s="56"/>
      <c r="B106" s="56"/>
      <c r="C106" s="522"/>
      <c r="D106" s="522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725"/>
      <c r="AF106" s="957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305">
        <f t="shared" si="16"/>
        <v>0</v>
      </c>
      <c r="BA106" s="305">
        <f t="shared" si="17"/>
        <v>0</v>
      </c>
      <c r="BB106" s="516"/>
      <c r="BC106" s="516"/>
      <c r="BD106" s="516"/>
      <c r="BE106" s="516"/>
      <c r="BF106" s="516"/>
      <c r="BG106" s="516"/>
      <c r="BH106" s="516"/>
      <c r="BI106" s="516"/>
      <c r="BJ106" s="516">
        <f t="shared" si="18"/>
        <v>0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0</v>
      </c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7" s="4" customFormat="1">
      <c r="A107" s="56"/>
      <c r="B107" s="56"/>
      <c r="C107" s="522"/>
      <c r="D107" s="522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725"/>
      <c r="AF107" s="957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305">
        <f t="shared" si="16"/>
        <v>0</v>
      </c>
      <c r="BA107" s="305">
        <f t="shared" si="17"/>
        <v>0</v>
      </c>
      <c r="BB107" s="516"/>
      <c r="BC107" s="516"/>
      <c r="BD107" s="516"/>
      <c r="BE107" s="516"/>
      <c r="BF107" s="516"/>
      <c r="BG107" s="516"/>
      <c r="BH107" s="516"/>
      <c r="BI107" s="516"/>
      <c r="BJ107" s="516">
        <f t="shared" si="18"/>
        <v>0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0</v>
      </c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7" s="4" customFormat="1">
      <c r="A108" s="486">
        <f>MATCH(C108,$C$5:$C$700,0)</f>
        <v>104</v>
      </c>
      <c r="B108" s="56"/>
      <c r="C108" s="507" t="s">
        <v>1567</v>
      </c>
      <c r="D108" s="507"/>
      <c r="E108" s="591">
        <f t="shared" ref="E108:AK108" si="23">SUM(E70:E107)</f>
        <v>946.39999999999986</v>
      </c>
      <c r="F108" s="508">
        <f t="shared" si="23"/>
        <v>0</v>
      </c>
      <c r="G108" s="508">
        <f t="shared" si="23"/>
        <v>0</v>
      </c>
      <c r="H108" s="508">
        <f t="shared" si="23"/>
        <v>0</v>
      </c>
      <c r="I108" s="508">
        <f t="shared" si="23"/>
        <v>0</v>
      </c>
      <c r="J108" s="508">
        <f t="shared" si="23"/>
        <v>0</v>
      </c>
      <c r="K108" s="508">
        <f t="shared" si="23"/>
        <v>0</v>
      </c>
      <c r="L108" s="508">
        <f t="shared" si="23"/>
        <v>0</v>
      </c>
      <c r="M108" s="508">
        <f t="shared" si="23"/>
        <v>0</v>
      </c>
      <c r="N108" s="508">
        <f t="shared" si="23"/>
        <v>0</v>
      </c>
      <c r="O108" s="508">
        <f t="shared" si="23"/>
        <v>0</v>
      </c>
      <c r="P108" s="508">
        <f t="shared" si="23"/>
        <v>946.39999999999986</v>
      </c>
      <c r="Q108" s="508">
        <f t="shared" si="23"/>
        <v>0</v>
      </c>
      <c r="R108" s="508">
        <f t="shared" si="23"/>
        <v>0</v>
      </c>
      <c r="S108" s="508">
        <f t="shared" si="23"/>
        <v>0</v>
      </c>
      <c r="T108" s="508">
        <f t="shared" si="23"/>
        <v>0</v>
      </c>
      <c r="U108" s="509">
        <f t="shared" si="23"/>
        <v>0</v>
      </c>
      <c r="V108" s="509">
        <f t="shared" si="23"/>
        <v>0</v>
      </c>
      <c r="W108" s="509">
        <f t="shared" si="23"/>
        <v>4</v>
      </c>
      <c r="X108" s="509">
        <f t="shared" si="23"/>
        <v>0</v>
      </c>
      <c r="Y108" s="509">
        <f t="shared" si="23"/>
        <v>0</v>
      </c>
      <c r="Z108" s="509">
        <f t="shared" si="23"/>
        <v>0</v>
      </c>
      <c r="AA108" s="509">
        <f t="shared" si="23"/>
        <v>0</v>
      </c>
      <c r="AB108" s="509">
        <f t="shared" si="23"/>
        <v>0</v>
      </c>
      <c r="AC108" s="509">
        <f t="shared" si="23"/>
        <v>0</v>
      </c>
      <c r="AD108" s="509">
        <f t="shared" si="23"/>
        <v>0</v>
      </c>
      <c r="AE108" s="511">
        <f t="shared" si="23"/>
        <v>0</v>
      </c>
      <c r="AF108" s="958">
        <f t="shared" si="23"/>
        <v>2</v>
      </c>
      <c r="AG108" s="509">
        <f t="shared" si="23"/>
        <v>0</v>
      </c>
      <c r="AH108" s="509">
        <f t="shared" si="23"/>
        <v>0</v>
      </c>
      <c r="AI108" s="509">
        <f t="shared" si="23"/>
        <v>0</v>
      </c>
      <c r="AJ108" s="509">
        <f t="shared" si="23"/>
        <v>0</v>
      </c>
      <c r="AK108" s="509">
        <f t="shared" si="23"/>
        <v>0</v>
      </c>
      <c r="AL108" s="509">
        <f t="shared" ref="AL108:BQ108" si="24">SUM(AL70:AL107)</f>
        <v>0</v>
      </c>
      <c r="AM108" s="509">
        <f t="shared" si="24"/>
        <v>0</v>
      </c>
      <c r="AN108" s="509">
        <f t="shared" si="24"/>
        <v>0</v>
      </c>
      <c r="AO108" s="509">
        <f t="shared" si="24"/>
        <v>0</v>
      </c>
      <c r="AP108" s="509">
        <f t="shared" si="24"/>
        <v>0</v>
      </c>
      <c r="AQ108" s="509">
        <f t="shared" si="24"/>
        <v>0</v>
      </c>
      <c r="AR108" s="509">
        <f t="shared" si="24"/>
        <v>0</v>
      </c>
      <c r="AS108" s="509">
        <f t="shared" si="24"/>
        <v>0</v>
      </c>
      <c r="AT108" s="509">
        <f t="shared" si="24"/>
        <v>0</v>
      </c>
      <c r="AU108" s="509">
        <f t="shared" si="24"/>
        <v>6</v>
      </c>
      <c r="AV108" s="509">
        <f t="shared" si="24"/>
        <v>0</v>
      </c>
      <c r="AW108" s="509">
        <f t="shared" si="24"/>
        <v>30</v>
      </c>
      <c r="AX108" s="509">
        <f t="shared" si="24"/>
        <v>0</v>
      </c>
      <c r="AY108" s="509">
        <f t="shared" si="24"/>
        <v>0</v>
      </c>
      <c r="AZ108" s="509">
        <f t="shared" si="24"/>
        <v>35</v>
      </c>
      <c r="BA108" s="509">
        <f t="shared" si="24"/>
        <v>28</v>
      </c>
      <c r="BB108" s="509">
        <f t="shared" si="24"/>
        <v>0</v>
      </c>
      <c r="BC108" s="509">
        <f t="shared" si="24"/>
        <v>0</v>
      </c>
      <c r="BD108" s="509">
        <f t="shared" si="24"/>
        <v>17</v>
      </c>
      <c r="BE108" s="509">
        <f t="shared" si="24"/>
        <v>19</v>
      </c>
      <c r="BF108" s="509">
        <f t="shared" si="24"/>
        <v>3</v>
      </c>
      <c r="BG108" s="509">
        <f t="shared" si="24"/>
        <v>0</v>
      </c>
      <c r="BH108" s="509">
        <f t="shared" si="24"/>
        <v>0</v>
      </c>
      <c r="BI108" s="509">
        <f t="shared" si="24"/>
        <v>0</v>
      </c>
      <c r="BJ108" s="509">
        <f t="shared" si="24"/>
        <v>177</v>
      </c>
      <c r="BK108" s="509">
        <f t="shared" si="24"/>
        <v>0</v>
      </c>
      <c r="BL108" s="509">
        <f t="shared" si="24"/>
        <v>0</v>
      </c>
      <c r="BM108" s="509">
        <f t="shared" si="24"/>
        <v>0</v>
      </c>
      <c r="BN108" s="509">
        <f t="shared" si="24"/>
        <v>0</v>
      </c>
      <c r="BO108" s="509">
        <f t="shared" si="24"/>
        <v>0</v>
      </c>
      <c r="BP108" s="509">
        <f t="shared" si="24"/>
        <v>0</v>
      </c>
      <c r="BQ108" s="509">
        <f t="shared" si="24"/>
        <v>8</v>
      </c>
      <c r="BR108" s="509">
        <f t="shared" ref="BR108:CX108" si="25">SUM(BR70:BR107)</f>
        <v>0</v>
      </c>
      <c r="BS108" s="509">
        <f t="shared" si="25"/>
        <v>0</v>
      </c>
      <c r="BT108" s="509">
        <f t="shared" si="25"/>
        <v>33</v>
      </c>
      <c r="BU108" s="509">
        <f t="shared" si="25"/>
        <v>0</v>
      </c>
      <c r="BV108" s="509">
        <f t="shared" si="25"/>
        <v>0</v>
      </c>
      <c r="BW108" s="509">
        <f t="shared" si="25"/>
        <v>0</v>
      </c>
      <c r="BX108" s="509">
        <f t="shared" si="25"/>
        <v>0</v>
      </c>
      <c r="BY108" s="509">
        <f t="shared" si="25"/>
        <v>14</v>
      </c>
      <c r="BZ108" s="509">
        <f t="shared" si="25"/>
        <v>0</v>
      </c>
      <c r="CA108" s="509">
        <f t="shared" si="25"/>
        <v>0</v>
      </c>
      <c r="CB108" s="509">
        <f t="shared" si="25"/>
        <v>33</v>
      </c>
      <c r="CC108" s="509">
        <f t="shared" si="25"/>
        <v>0</v>
      </c>
      <c r="CD108" s="509">
        <f t="shared" si="25"/>
        <v>132</v>
      </c>
      <c r="CE108" s="509">
        <f t="shared" si="25"/>
        <v>6</v>
      </c>
      <c r="CF108" s="509">
        <f t="shared" si="25"/>
        <v>0</v>
      </c>
      <c r="CG108" s="509">
        <f t="shared" si="25"/>
        <v>12</v>
      </c>
      <c r="CH108" s="509">
        <f t="shared" si="25"/>
        <v>0</v>
      </c>
      <c r="CI108" s="509">
        <f t="shared" si="25"/>
        <v>0</v>
      </c>
      <c r="CJ108" s="509">
        <f t="shared" si="25"/>
        <v>8</v>
      </c>
      <c r="CK108" s="509">
        <f t="shared" si="25"/>
        <v>0</v>
      </c>
      <c r="CL108" s="509">
        <f t="shared" si="25"/>
        <v>0</v>
      </c>
      <c r="CM108" s="509">
        <f t="shared" si="25"/>
        <v>0</v>
      </c>
      <c r="CN108" s="509">
        <f t="shared" si="25"/>
        <v>0</v>
      </c>
      <c r="CO108" s="509">
        <f t="shared" si="25"/>
        <v>8</v>
      </c>
      <c r="CP108" s="509">
        <f t="shared" si="25"/>
        <v>0</v>
      </c>
      <c r="CQ108" s="509">
        <f t="shared" si="25"/>
        <v>0</v>
      </c>
      <c r="CR108" s="509">
        <f t="shared" si="25"/>
        <v>0</v>
      </c>
      <c r="CS108" s="509">
        <f t="shared" si="25"/>
        <v>0</v>
      </c>
      <c r="CT108" s="509">
        <f t="shared" si="25"/>
        <v>0</v>
      </c>
      <c r="CU108" s="509">
        <f t="shared" si="25"/>
        <v>2</v>
      </c>
      <c r="CV108" s="509">
        <f t="shared" si="25"/>
        <v>0</v>
      </c>
      <c r="CW108" s="509">
        <f t="shared" si="25"/>
        <v>0</v>
      </c>
      <c r="CX108" s="509">
        <f t="shared" si="25"/>
        <v>0</v>
      </c>
      <c r="CY108" s="509">
        <f t="shared" ref="CY108" si="26">SUM(CY70:CY107)</f>
        <v>0</v>
      </c>
      <c r="CZ108" s="509">
        <f t="shared" ref="CZ108:EE108" si="27">SUM(CZ70:CZ107)</f>
        <v>0</v>
      </c>
      <c r="DA108" s="509">
        <f t="shared" si="27"/>
        <v>0</v>
      </c>
      <c r="DB108" s="509">
        <f t="shared" si="27"/>
        <v>0</v>
      </c>
      <c r="DC108" s="509">
        <f t="shared" si="27"/>
        <v>0</v>
      </c>
      <c r="DD108" s="509">
        <f t="shared" si="27"/>
        <v>0</v>
      </c>
      <c r="DE108" s="509">
        <f t="shared" si="27"/>
        <v>0</v>
      </c>
      <c r="DF108" s="509">
        <f t="shared" si="27"/>
        <v>0</v>
      </c>
      <c r="DG108" s="518">
        <f t="shared" si="27"/>
        <v>0</v>
      </c>
      <c r="DH108" s="518">
        <f t="shared" si="27"/>
        <v>0</v>
      </c>
      <c r="DI108" s="518">
        <f t="shared" si="27"/>
        <v>0</v>
      </c>
      <c r="DJ108" s="518">
        <f t="shared" si="27"/>
        <v>0</v>
      </c>
      <c r="DK108" s="518">
        <f t="shared" si="27"/>
        <v>0</v>
      </c>
      <c r="DL108" s="518">
        <f t="shared" si="27"/>
        <v>0</v>
      </c>
      <c r="DM108" s="518">
        <f t="shared" si="27"/>
        <v>0</v>
      </c>
      <c r="DN108" s="518">
        <f t="shared" si="27"/>
        <v>0</v>
      </c>
      <c r="DO108" s="518">
        <f t="shared" si="27"/>
        <v>0</v>
      </c>
      <c r="DP108" s="518">
        <f t="shared" si="27"/>
        <v>0</v>
      </c>
      <c r="DQ108" s="518">
        <f t="shared" si="27"/>
        <v>0</v>
      </c>
      <c r="DR108" s="518">
        <f t="shared" si="27"/>
        <v>0</v>
      </c>
      <c r="DS108" s="509">
        <f t="shared" si="27"/>
        <v>0</v>
      </c>
      <c r="DT108" s="509">
        <f t="shared" si="27"/>
        <v>0</v>
      </c>
      <c r="DU108" s="509">
        <f t="shared" si="27"/>
        <v>0</v>
      </c>
      <c r="DV108" s="509">
        <f t="shared" si="27"/>
        <v>0</v>
      </c>
      <c r="DW108" s="509">
        <f t="shared" si="27"/>
        <v>0</v>
      </c>
      <c r="DX108" s="509">
        <f t="shared" si="27"/>
        <v>0</v>
      </c>
      <c r="DY108" s="509">
        <f t="shared" si="27"/>
        <v>0</v>
      </c>
      <c r="DZ108" s="509">
        <f t="shared" si="27"/>
        <v>0</v>
      </c>
      <c r="EA108" s="509">
        <f t="shared" si="27"/>
        <v>0</v>
      </c>
      <c r="EB108" s="509">
        <f t="shared" si="27"/>
        <v>0</v>
      </c>
      <c r="EC108" s="509">
        <f t="shared" si="27"/>
        <v>0</v>
      </c>
      <c r="ED108" s="509">
        <f t="shared" si="27"/>
        <v>0</v>
      </c>
      <c r="EE108" s="509">
        <f t="shared" si="27"/>
        <v>0</v>
      </c>
      <c r="EF108" s="509">
        <f t="shared" ref="EF108:FK108" si="28">SUM(EF70:EF107)</f>
        <v>0</v>
      </c>
      <c r="EG108" s="509">
        <f t="shared" si="28"/>
        <v>0</v>
      </c>
      <c r="EH108" s="509">
        <f t="shared" si="28"/>
        <v>0</v>
      </c>
      <c r="EI108" s="509">
        <f t="shared" si="28"/>
        <v>0</v>
      </c>
      <c r="EJ108" s="509">
        <f t="shared" si="28"/>
        <v>0</v>
      </c>
      <c r="EK108" s="509">
        <f t="shared" si="28"/>
        <v>0</v>
      </c>
      <c r="EL108" s="509">
        <f t="shared" si="28"/>
        <v>0</v>
      </c>
      <c r="EM108" s="509">
        <f t="shared" si="28"/>
        <v>0</v>
      </c>
      <c r="EN108" s="509">
        <f t="shared" si="28"/>
        <v>0</v>
      </c>
      <c r="EO108" s="509">
        <f t="shared" si="28"/>
        <v>0</v>
      </c>
      <c r="EP108" s="509">
        <f t="shared" si="28"/>
        <v>0</v>
      </c>
      <c r="EQ108" s="509">
        <f t="shared" si="28"/>
        <v>0</v>
      </c>
      <c r="ER108" s="509">
        <f t="shared" si="28"/>
        <v>0</v>
      </c>
      <c r="ES108" s="509">
        <f t="shared" si="28"/>
        <v>0</v>
      </c>
      <c r="ET108" s="509">
        <f t="shared" si="28"/>
        <v>0</v>
      </c>
      <c r="EU108" s="509">
        <f t="shared" si="28"/>
        <v>0</v>
      </c>
      <c r="EV108" s="509">
        <f t="shared" si="28"/>
        <v>0</v>
      </c>
      <c r="EW108" s="509">
        <f t="shared" si="28"/>
        <v>0</v>
      </c>
      <c r="EX108" s="509">
        <f t="shared" si="28"/>
        <v>0</v>
      </c>
      <c r="EY108" s="509">
        <f t="shared" si="28"/>
        <v>0</v>
      </c>
      <c r="EZ108" s="509">
        <f t="shared" si="28"/>
        <v>0</v>
      </c>
      <c r="FA108" s="509">
        <f t="shared" si="28"/>
        <v>0</v>
      </c>
      <c r="FB108" s="509">
        <f t="shared" si="28"/>
        <v>0</v>
      </c>
      <c r="FC108" s="509">
        <f t="shared" si="28"/>
        <v>0</v>
      </c>
      <c r="FD108" s="509">
        <f t="shared" si="28"/>
        <v>0</v>
      </c>
      <c r="FE108" s="509">
        <f t="shared" si="28"/>
        <v>0</v>
      </c>
      <c r="FF108" s="509">
        <f t="shared" si="28"/>
        <v>0</v>
      </c>
      <c r="FG108" s="509">
        <f t="shared" si="28"/>
        <v>0</v>
      </c>
      <c r="FH108" s="509">
        <f t="shared" si="28"/>
        <v>0</v>
      </c>
      <c r="FI108" s="509">
        <f t="shared" si="28"/>
        <v>0</v>
      </c>
      <c r="FJ108" s="509">
        <f t="shared" si="28"/>
        <v>0</v>
      </c>
      <c r="FK108" s="509">
        <f t="shared" si="28"/>
        <v>0</v>
      </c>
      <c r="FL108" s="509">
        <f>SUM(FL70:FL107)</f>
        <v>0</v>
      </c>
      <c r="FM108" s="509">
        <f>SUM(FM70:FM107)</f>
        <v>0</v>
      </c>
      <c r="FN108" s="509">
        <f>SUM(FN70:FN107)</f>
        <v>0</v>
      </c>
      <c r="FO108" s="509">
        <f>SUM(FO70:FO107)</f>
        <v>0</v>
      </c>
      <c r="FP108" s="509"/>
      <c r="FQ108" s="508"/>
      <c r="FU108" s="4">
        <f>DY108-FM108</f>
        <v>0</v>
      </c>
    </row>
    <row r="109" spans="1:177" s="4" customFormat="1">
      <c r="A109" s="56"/>
      <c r="B109" s="56">
        <v>3</v>
      </c>
      <c r="C109" s="501" t="s">
        <v>3659</v>
      </c>
      <c r="D109" s="502"/>
      <c r="E109" s="503"/>
      <c r="F109" s="503"/>
      <c r="G109" s="503"/>
      <c r="H109" s="503"/>
      <c r="I109" s="503"/>
      <c r="J109" s="503"/>
      <c r="K109" s="503"/>
      <c r="L109" s="503"/>
      <c r="M109" s="503"/>
      <c r="N109" s="503"/>
      <c r="O109" s="503"/>
      <c r="P109" s="503"/>
      <c r="Q109" s="503"/>
      <c r="R109" s="503"/>
      <c r="S109" s="503"/>
      <c r="T109" s="503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954"/>
      <c r="AF109" s="959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19"/>
      <c r="DH109" s="519"/>
      <c r="DI109" s="519"/>
      <c r="DJ109" s="519"/>
      <c r="DK109" s="519"/>
      <c r="DL109" s="519"/>
      <c r="DM109" s="519"/>
      <c r="DN109" s="519"/>
      <c r="DO109" s="519"/>
      <c r="DP109" s="519"/>
      <c r="DQ109" s="519"/>
      <c r="DR109" s="519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5"/>
      <c r="FU109" s="4">
        <f>DY109-FM109</f>
        <v>0</v>
      </c>
    </row>
    <row r="110" spans="1:177" s="696" customFormat="1">
      <c r="A110" s="690"/>
      <c r="B110" s="690"/>
      <c r="C110" s="691"/>
      <c r="D110" s="691" t="s">
        <v>3663</v>
      </c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>
        <f>E110</f>
        <v>0</v>
      </c>
      <c r="Q110" s="692"/>
      <c r="R110" s="693"/>
      <c r="S110" s="693"/>
      <c r="T110" s="693"/>
      <c r="U110" s="692" t="s">
        <v>2990</v>
      </c>
      <c r="V110" s="692"/>
      <c r="W110" s="692"/>
      <c r="X110" s="692"/>
      <c r="Y110" s="692"/>
      <c r="Z110" s="692"/>
      <c r="AA110" s="692"/>
      <c r="AB110" s="692"/>
      <c r="AC110" s="692"/>
      <c r="AD110" s="692"/>
      <c r="AE110" s="725"/>
      <c r="AF110" s="957"/>
      <c r="AG110" s="692"/>
      <c r="AH110" s="692"/>
      <c r="AI110" s="692"/>
      <c r="AJ110" s="692"/>
      <c r="AK110" s="692"/>
      <c r="AL110" s="692"/>
      <c r="AM110" s="692"/>
      <c r="AN110" s="692"/>
      <c r="AO110" s="692"/>
      <c r="AP110" s="692"/>
      <c r="AQ110" s="692"/>
      <c r="AR110" s="692"/>
      <c r="AS110" s="692"/>
      <c r="AT110" s="692"/>
      <c r="AU110" s="692"/>
      <c r="AV110" s="692"/>
      <c r="AW110" s="692">
        <f>CB110</f>
        <v>1</v>
      </c>
      <c r="AX110" s="692"/>
      <c r="AY110" s="692"/>
      <c r="AZ110" s="516">
        <f>IF(C110&lt;&gt;0,AW110+CB110+CC110,)</f>
        <v>0</v>
      </c>
      <c r="BA110" s="516">
        <f>IF(D110&lt;&gt;0,AW110+CB110+CC110,)</f>
        <v>2</v>
      </c>
      <c r="BB110" s="516"/>
      <c r="BC110" s="516"/>
      <c r="BD110" s="516">
        <f>IF(C110&lt;&gt;0,IF(OR(LEN(U110)=1,LEN(U110)=2),1,VALUE(LEFT(U110,1))),)</f>
        <v>0</v>
      </c>
      <c r="BE110" s="516">
        <f>IF(D110&lt;&gt;0,IF(OR(LEN(U110)=1,LEN(U110)=2),1,VALUE(LEFT(U110,1))),)</f>
        <v>1</v>
      </c>
      <c r="BF110" s="692"/>
      <c r="BG110" s="692"/>
      <c r="BH110" s="692"/>
      <c r="BI110" s="692"/>
      <c r="BJ110" s="692">
        <f>CB110*5+AU110*2</f>
        <v>5</v>
      </c>
      <c r="BK110" s="692"/>
      <c r="BL110" s="692"/>
      <c r="BM110" s="692"/>
      <c r="BN110" s="692"/>
      <c r="BO110" s="692"/>
      <c r="BP110" s="692"/>
      <c r="BQ110" s="692">
        <f>IF(U110="G",1,)</f>
        <v>0</v>
      </c>
      <c r="BR110" s="692"/>
      <c r="BS110" s="692">
        <f>IF(O110&lt;&gt;0,IF(U110="I",1,IF(U110="G",2,)),)</f>
        <v>0</v>
      </c>
      <c r="BT110" s="692">
        <f>IF(P110&lt;&gt;0,IF(U110="I",1,IF(U110="G",2,)),)</f>
        <v>0</v>
      </c>
      <c r="BU110" s="692"/>
      <c r="BV110" s="692"/>
      <c r="BW110" s="692"/>
      <c r="BX110" s="692"/>
      <c r="BY110" s="692">
        <v>1</v>
      </c>
      <c r="BZ110" s="692"/>
      <c r="CA110" s="692"/>
      <c r="CB110" s="692">
        <v>1</v>
      </c>
      <c r="CC110" s="692"/>
      <c r="CD110" s="692">
        <f>CB110*4</f>
        <v>4</v>
      </c>
      <c r="CE110" s="692"/>
      <c r="CF110" s="692"/>
      <c r="CG110" s="692"/>
      <c r="CH110" s="692"/>
      <c r="CI110" s="692"/>
      <c r="CJ110" s="692"/>
      <c r="CK110" s="692"/>
      <c r="CL110" s="692"/>
      <c r="CM110" s="692"/>
      <c r="CN110" s="692"/>
      <c r="CO110" s="692"/>
      <c r="CP110" s="692"/>
      <c r="CQ110" s="692"/>
      <c r="CR110" s="692"/>
      <c r="CS110" s="692"/>
      <c r="CT110" s="692"/>
      <c r="CU110" s="692"/>
      <c r="CV110" s="692"/>
      <c r="CW110" s="692"/>
      <c r="CX110" s="694"/>
      <c r="CY110" s="694"/>
      <c r="CZ110" s="694"/>
      <c r="DA110" s="694"/>
      <c r="DB110" s="694"/>
      <c r="DC110" s="694"/>
      <c r="DD110" s="694"/>
      <c r="DE110" s="694"/>
      <c r="DF110" s="694"/>
      <c r="DG110" s="695"/>
      <c r="DH110" s="695"/>
      <c r="DI110" s="695"/>
      <c r="DJ110" s="695"/>
      <c r="DK110" s="695"/>
      <c r="DL110" s="695"/>
      <c r="DM110" s="695"/>
      <c r="DN110" s="695"/>
      <c r="DO110" s="695"/>
      <c r="DP110" s="695"/>
      <c r="DQ110" s="695"/>
      <c r="DR110" s="695"/>
      <c r="DS110" s="694"/>
      <c r="DT110" s="694"/>
      <c r="DU110" s="694"/>
      <c r="DV110" s="694"/>
      <c r="DW110" s="694"/>
      <c r="DX110" s="694"/>
      <c r="DY110" s="694"/>
      <c r="DZ110" s="694"/>
      <c r="EA110" s="694"/>
      <c r="EB110" s="694"/>
      <c r="EC110" s="694"/>
      <c r="ED110" s="694"/>
      <c r="EE110" s="694"/>
      <c r="EF110" s="694"/>
      <c r="EG110" s="694"/>
      <c r="EH110" s="694"/>
      <c r="EI110" s="694"/>
      <c r="EJ110" s="694"/>
      <c r="EK110" s="694"/>
      <c r="EL110" s="694"/>
      <c r="EM110" s="694"/>
      <c r="EN110" s="694"/>
      <c r="EO110" s="694"/>
      <c r="EP110" s="694"/>
      <c r="EQ110" s="694"/>
      <c r="ER110" s="694"/>
      <c r="ES110" s="694"/>
      <c r="ET110" s="694"/>
      <c r="EU110" s="694"/>
      <c r="EV110" s="694"/>
      <c r="EW110" s="694"/>
      <c r="EX110" s="694"/>
      <c r="EY110" s="694"/>
      <c r="EZ110" s="694"/>
      <c r="FA110" s="694"/>
      <c r="FB110" s="694"/>
      <c r="FC110" s="694"/>
      <c r="FD110" s="694"/>
      <c r="FE110" s="694"/>
      <c r="FF110" s="694"/>
      <c r="FG110" s="694"/>
      <c r="FH110" s="694"/>
      <c r="FI110" s="694"/>
      <c r="FJ110" s="694"/>
      <c r="FK110" s="694"/>
      <c r="FL110" s="694"/>
      <c r="FM110" s="694"/>
      <c r="FN110" s="694"/>
      <c r="FO110" s="694"/>
      <c r="FP110" s="694"/>
      <c r="FQ110" s="693"/>
    </row>
    <row r="111" spans="1:177" s="696" customFormat="1">
      <c r="A111" s="690"/>
      <c r="B111" s="690"/>
      <c r="C111" s="691" t="s">
        <v>3664</v>
      </c>
      <c r="D111" s="691"/>
      <c r="E111" s="692">
        <v>17.600000000000001</v>
      </c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>
        <f t="shared" ref="P111:P175" si="29">E111</f>
        <v>17.600000000000001</v>
      </c>
      <c r="Q111" s="692"/>
      <c r="R111" s="693"/>
      <c r="S111" s="693"/>
      <c r="T111" s="693"/>
      <c r="U111" s="692" t="s">
        <v>1631</v>
      </c>
      <c r="V111" s="692"/>
      <c r="W111" s="692"/>
      <c r="X111" s="692"/>
      <c r="Y111" s="692"/>
      <c r="Z111" s="692"/>
      <c r="AA111" s="692"/>
      <c r="AB111" s="692"/>
      <c r="AC111" s="692"/>
      <c r="AD111" s="692"/>
      <c r="AE111" s="725"/>
      <c r="AF111" s="957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>
        <f t="shared" ref="AW111:AW175" si="30">CB111</f>
        <v>1</v>
      </c>
      <c r="AX111" s="692"/>
      <c r="AY111" s="692"/>
      <c r="AZ111" s="516">
        <f t="shared" ref="AZ111:AZ175" si="31">IF(C111&lt;&gt;0,AW111+CB111+CC111,)</f>
        <v>2</v>
      </c>
      <c r="BA111" s="516">
        <f t="shared" ref="BA111:BA175" si="32">IF(D111&lt;&gt;0,AW111+CB111+CC111,)</f>
        <v>0</v>
      </c>
      <c r="BB111" s="516"/>
      <c r="BC111" s="516"/>
      <c r="BD111" s="516">
        <f t="shared" ref="BD111:BD175" si="33">IF(C111&lt;&gt;0,IF(OR(LEN(U111)=1,LEN(U111)=2),1,VALUE(LEFT(U111,1))),)</f>
        <v>1</v>
      </c>
      <c r="BE111" s="516">
        <f t="shared" ref="BE111:BE175" si="34">IF(D111&lt;&gt;0,IF(OR(LEN(U111)=1,LEN(U111)=2),1,VALUE(LEFT(U111,1))),)</f>
        <v>0</v>
      </c>
      <c r="BF111" s="692"/>
      <c r="BG111" s="692"/>
      <c r="BH111" s="692"/>
      <c r="BI111" s="692"/>
      <c r="BJ111" s="692">
        <f t="shared" ref="BJ111:BJ175" si="35">CB111*5+AU111*2</f>
        <v>5</v>
      </c>
      <c r="BK111" s="692"/>
      <c r="BL111" s="692"/>
      <c r="BM111" s="692"/>
      <c r="BN111" s="692"/>
      <c r="BO111" s="692"/>
      <c r="BP111" s="692"/>
      <c r="BQ111" s="692">
        <f t="shared" ref="BQ111:BQ175" si="36">IF(U111="G",1,)</f>
        <v>0</v>
      </c>
      <c r="BR111" s="692"/>
      <c r="BS111" s="692">
        <f t="shared" ref="BS111:BS175" si="37">IF(O111&lt;&gt;0,IF(U111="I",1,IF(U111="G",2,)),)</f>
        <v>0</v>
      </c>
      <c r="BT111" s="692">
        <f t="shared" ref="BT111:BT175" si="38">IF(P111&lt;&gt;0,IF(U111="I",1,IF(U111="G",2,)),)</f>
        <v>1</v>
      </c>
      <c r="BU111" s="692"/>
      <c r="BV111" s="692"/>
      <c r="BW111" s="692"/>
      <c r="BX111" s="692"/>
      <c r="BY111" s="692"/>
      <c r="BZ111" s="692"/>
      <c r="CA111" s="692"/>
      <c r="CB111" s="692">
        <v>1</v>
      </c>
      <c r="CC111" s="692"/>
      <c r="CD111" s="692">
        <f t="shared" ref="CD111:CD175" si="39">CB111*4</f>
        <v>4</v>
      </c>
      <c r="CE111" s="692"/>
      <c r="CF111" s="692"/>
      <c r="CG111" s="692"/>
      <c r="CH111" s="692"/>
      <c r="CI111" s="692"/>
      <c r="CJ111" s="692"/>
      <c r="CK111" s="692"/>
      <c r="CL111" s="692"/>
      <c r="CM111" s="692"/>
      <c r="CN111" s="692"/>
      <c r="CO111" s="692"/>
      <c r="CP111" s="692"/>
      <c r="CQ111" s="692"/>
      <c r="CR111" s="692"/>
      <c r="CS111" s="692"/>
      <c r="CT111" s="692"/>
      <c r="CU111" s="692"/>
      <c r="CV111" s="692"/>
      <c r="CW111" s="692"/>
      <c r="CX111" s="694"/>
      <c r="CY111" s="694"/>
      <c r="CZ111" s="694"/>
      <c r="DA111" s="694"/>
      <c r="DB111" s="694"/>
      <c r="DC111" s="694"/>
      <c r="DD111" s="694"/>
      <c r="DE111" s="694"/>
      <c r="DF111" s="694"/>
      <c r="DG111" s="695"/>
      <c r="DH111" s="695"/>
      <c r="DI111" s="695"/>
      <c r="DJ111" s="695"/>
      <c r="DK111" s="695"/>
      <c r="DL111" s="695"/>
      <c r="DM111" s="695"/>
      <c r="DN111" s="695"/>
      <c r="DO111" s="695"/>
      <c r="DP111" s="695"/>
      <c r="DQ111" s="695"/>
      <c r="DR111" s="695"/>
      <c r="DS111" s="694"/>
      <c r="DT111" s="694"/>
      <c r="DU111" s="694"/>
      <c r="DV111" s="694"/>
      <c r="DW111" s="694"/>
      <c r="DX111" s="694"/>
      <c r="DY111" s="694"/>
      <c r="DZ111" s="694"/>
      <c r="EA111" s="694"/>
      <c r="EB111" s="694"/>
      <c r="EC111" s="694"/>
      <c r="ED111" s="694"/>
      <c r="EE111" s="694"/>
      <c r="EF111" s="694"/>
      <c r="EG111" s="694"/>
      <c r="EH111" s="694"/>
      <c r="EI111" s="694"/>
      <c r="EJ111" s="694"/>
      <c r="EK111" s="694"/>
      <c r="EL111" s="694"/>
      <c r="EM111" s="694"/>
      <c r="EN111" s="694"/>
      <c r="EO111" s="694"/>
      <c r="EP111" s="694"/>
      <c r="EQ111" s="694"/>
      <c r="ER111" s="694"/>
      <c r="ES111" s="694"/>
      <c r="ET111" s="694"/>
      <c r="EU111" s="694"/>
      <c r="EV111" s="694"/>
      <c r="EW111" s="694"/>
      <c r="EX111" s="694"/>
      <c r="EY111" s="694"/>
      <c r="EZ111" s="694"/>
      <c r="FA111" s="694"/>
      <c r="FB111" s="694"/>
      <c r="FC111" s="694"/>
      <c r="FD111" s="694"/>
      <c r="FE111" s="694"/>
      <c r="FF111" s="694"/>
      <c r="FG111" s="694"/>
      <c r="FH111" s="694"/>
      <c r="FI111" s="694"/>
      <c r="FJ111" s="694"/>
      <c r="FK111" s="694"/>
      <c r="FL111" s="694"/>
      <c r="FM111" s="694"/>
      <c r="FN111" s="694"/>
      <c r="FO111" s="694"/>
      <c r="FP111" s="694"/>
      <c r="FQ111" s="693"/>
    </row>
    <row r="112" spans="1:177" s="696" customFormat="1">
      <c r="A112" s="690"/>
      <c r="B112" s="690"/>
      <c r="C112" s="691"/>
      <c r="D112" s="691" t="s">
        <v>3662</v>
      </c>
      <c r="E112" s="692">
        <v>26</v>
      </c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>
        <f t="shared" si="29"/>
        <v>26</v>
      </c>
      <c r="Q112" s="692"/>
      <c r="R112" s="693"/>
      <c r="S112" s="693"/>
      <c r="T112" s="693"/>
      <c r="U112" s="692" t="s">
        <v>1631</v>
      </c>
      <c r="V112" s="692"/>
      <c r="W112" s="692"/>
      <c r="X112" s="692"/>
      <c r="Y112" s="692"/>
      <c r="Z112" s="692"/>
      <c r="AA112" s="692"/>
      <c r="AB112" s="692"/>
      <c r="AC112" s="692"/>
      <c r="AD112" s="692"/>
      <c r="AE112" s="725"/>
      <c r="AF112" s="957"/>
      <c r="AG112" s="692"/>
      <c r="AH112" s="692"/>
      <c r="AI112" s="692"/>
      <c r="AJ112" s="692"/>
      <c r="AK112" s="692"/>
      <c r="AL112" s="692"/>
      <c r="AM112" s="692"/>
      <c r="AN112" s="692"/>
      <c r="AO112" s="692"/>
      <c r="AP112" s="692"/>
      <c r="AQ112" s="692"/>
      <c r="AR112" s="692"/>
      <c r="AS112" s="692"/>
      <c r="AT112" s="692"/>
      <c r="AU112" s="692"/>
      <c r="AV112" s="692"/>
      <c r="AW112" s="692">
        <f t="shared" si="30"/>
        <v>1</v>
      </c>
      <c r="AX112" s="692"/>
      <c r="AY112" s="692"/>
      <c r="AZ112" s="516">
        <f t="shared" si="31"/>
        <v>0</v>
      </c>
      <c r="BA112" s="516">
        <f t="shared" si="32"/>
        <v>2</v>
      </c>
      <c r="BB112" s="516"/>
      <c r="BC112" s="516"/>
      <c r="BD112" s="516">
        <f t="shared" si="33"/>
        <v>0</v>
      </c>
      <c r="BE112" s="516">
        <f t="shared" si="34"/>
        <v>1</v>
      </c>
      <c r="BF112" s="692"/>
      <c r="BG112" s="692"/>
      <c r="BH112" s="692"/>
      <c r="BI112" s="692"/>
      <c r="BJ112" s="692">
        <f t="shared" si="35"/>
        <v>5</v>
      </c>
      <c r="BK112" s="692"/>
      <c r="BL112" s="692"/>
      <c r="BM112" s="692"/>
      <c r="BN112" s="692"/>
      <c r="BO112" s="692"/>
      <c r="BP112" s="692"/>
      <c r="BQ112" s="692">
        <f t="shared" si="36"/>
        <v>0</v>
      </c>
      <c r="BR112" s="692"/>
      <c r="BS112" s="692">
        <f t="shared" si="37"/>
        <v>0</v>
      </c>
      <c r="BT112" s="692">
        <f t="shared" si="38"/>
        <v>1</v>
      </c>
      <c r="BU112" s="692"/>
      <c r="BV112" s="692"/>
      <c r="BW112" s="692"/>
      <c r="BX112" s="692"/>
      <c r="BY112" s="692"/>
      <c r="BZ112" s="692"/>
      <c r="CA112" s="692"/>
      <c r="CB112" s="692">
        <v>1</v>
      </c>
      <c r="CC112" s="692"/>
      <c r="CD112" s="692">
        <f t="shared" si="39"/>
        <v>4</v>
      </c>
      <c r="CE112" s="692"/>
      <c r="CF112" s="692"/>
      <c r="CG112" s="692"/>
      <c r="CH112" s="692"/>
      <c r="CI112" s="692"/>
      <c r="CJ112" s="692"/>
      <c r="CK112" s="692"/>
      <c r="CL112" s="692"/>
      <c r="CM112" s="692"/>
      <c r="CN112" s="692"/>
      <c r="CO112" s="692"/>
      <c r="CP112" s="692"/>
      <c r="CQ112" s="692"/>
      <c r="CR112" s="692"/>
      <c r="CS112" s="692"/>
      <c r="CT112" s="692"/>
      <c r="CU112" s="692"/>
      <c r="CV112" s="692"/>
      <c r="CW112" s="692"/>
      <c r="CX112" s="694"/>
      <c r="CY112" s="694"/>
      <c r="CZ112" s="694"/>
      <c r="DA112" s="694"/>
      <c r="DB112" s="694"/>
      <c r="DC112" s="694"/>
      <c r="DD112" s="694"/>
      <c r="DE112" s="694"/>
      <c r="DF112" s="694"/>
      <c r="DG112" s="695"/>
      <c r="DH112" s="695"/>
      <c r="DI112" s="695"/>
      <c r="DJ112" s="695"/>
      <c r="DK112" s="695"/>
      <c r="DL112" s="695"/>
      <c r="DM112" s="695"/>
      <c r="DN112" s="695"/>
      <c r="DO112" s="695"/>
      <c r="DP112" s="695"/>
      <c r="DQ112" s="695"/>
      <c r="DR112" s="695"/>
      <c r="DS112" s="694"/>
      <c r="DT112" s="694"/>
      <c r="DU112" s="694"/>
      <c r="DV112" s="694"/>
      <c r="DW112" s="694"/>
      <c r="DX112" s="694"/>
      <c r="DY112" s="694"/>
      <c r="DZ112" s="694"/>
      <c r="EA112" s="694"/>
      <c r="EB112" s="694"/>
      <c r="EC112" s="694"/>
      <c r="ED112" s="694"/>
      <c r="EE112" s="694"/>
      <c r="EF112" s="694"/>
      <c r="EG112" s="694"/>
      <c r="EH112" s="694"/>
      <c r="EI112" s="694"/>
      <c r="EJ112" s="694"/>
      <c r="EK112" s="694"/>
      <c r="EL112" s="694"/>
      <c r="EM112" s="694"/>
      <c r="EN112" s="694"/>
      <c r="EO112" s="694"/>
      <c r="EP112" s="694"/>
      <c r="EQ112" s="694"/>
      <c r="ER112" s="694"/>
      <c r="ES112" s="694"/>
      <c r="ET112" s="694"/>
      <c r="EU112" s="694"/>
      <c r="EV112" s="694"/>
      <c r="EW112" s="694"/>
      <c r="EX112" s="694"/>
      <c r="EY112" s="694"/>
      <c r="EZ112" s="694"/>
      <c r="FA112" s="694"/>
      <c r="FB112" s="694"/>
      <c r="FC112" s="694"/>
      <c r="FD112" s="694"/>
      <c r="FE112" s="694"/>
      <c r="FF112" s="694"/>
      <c r="FG112" s="694"/>
      <c r="FH112" s="694"/>
      <c r="FI112" s="694"/>
      <c r="FJ112" s="694"/>
      <c r="FK112" s="694"/>
      <c r="FL112" s="694"/>
      <c r="FM112" s="694"/>
      <c r="FN112" s="694"/>
      <c r="FO112" s="694"/>
      <c r="FP112" s="694"/>
      <c r="FQ112" s="693"/>
    </row>
    <row r="113" spans="1:173" s="696" customFormat="1">
      <c r="A113" s="690"/>
      <c r="B113" s="690"/>
      <c r="C113" s="691" t="s">
        <v>3809</v>
      </c>
      <c r="D113" s="691"/>
      <c r="E113" s="692">
        <v>27.5</v>
      </c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>
        <f t="shared" si="29"/>
        <v>27.5</v>
      </c>
      <c r="Q113" s="692"/>
      <c r="R113" s="693"/>
      <c r="S113" s="693"/>
      <c r="T113" s="693"/>
      <c r="U113" s="692" t="s">
        <v>1631</v>
      </c>
      <c r="V113" s="692"/>
      <c r="W113" s="692">
        <v>1</v>
      </c>
      <c r="X113" s="692"/>
      <c r="Y113" s="692"/>
      <c r="Z113" s="692">
        <v>1</v>
      </c>
      <c r="AA113" s="692"/>
      <c r="AB113" s="692"/>
      <c r="AC113" s="692"/>
      <c r="AD113" s="692"/>
      <c r="AE113" s="725"/>
      <c r="AF113" s="957"/>
      <c r="AG113" s="692"/>
      <c r="AH113" s="692"/>
      <c r="AI113" s="692"/>
      <c r="AJ113" s="692"/>
      <c r="AK113" s="692"/>
      <c r="AL113" s="692"/>
      <c r="AM113" s="692"/>
      <c r="AN113" s="692"/>
      <c r="AO113" s="692"/>
      <c r="AP113" s="692"/>
      <c r="AQ113" s="692"/>
      <c r="AR113" s="692"/>
      <c r="AS113" s="692"/>
      <c r="AT113" s="692"/>
      <c r="AU113" s="692"/>
      <c r="AV113" s="692"/>
      <c r="AW113" s="692">
        <f t="shared" si="30"/>
        <v>1</v>
      </c>
      <c r="AX113" s="692"/>
      <c r="AY113" s="692"/>
      <c r="AZ113" s="516">
        <f t="shared" si="31"/>
        <v>2</v>
      </c>
      <c r="BA113" s="516">
        <f t="shared" si="32"/>
        <v>0</v>
      </c>
      <c r="BB113" s="516"/>
      <c r="BC113" s="516"/>
      <c r="BD113" s="516">
        <f t="shared" si="33"/>
        <v>1</v>
      </c>
      <c r="BE113" s="516">
        <f t="shared" si="34"/>
        <v>0</v>
      </c>
      <c r="BF113" s="692"/>
      <c r="BG113" s="692"/>
      <c r="BH113" s="692"/>
      <c r="BI113" s="692"/>
      <c r="BJ113" s="692">
        <f t="shared" si="35"/>
        <v>5</v>
      </c>
      <c r="BK113" s="692"/>
      <c r="BL113" s="692"/>
      <c r="BM113" s="692"/>
      <c r="BN113" s="692"/>
      <c r="BO113" s="692"/>
      <c r="BP113" s="692"/>
      <c r="BQ113" s="692">
        <f t="shared" si="36"/>
        <v>0</v>
      </c>
      <c r="BR113" s="692"/>
      <c r="BS113" s="692">
        <f t="shared" si="37"/>
        <v>0</v>
      </c>
      <c r="BT113" s="692">
        <f t="shared" si="38"/>
        <v>1</v>
      </c>
      <c r="BU113" s="692"/>
      <c r="BV113" s="692"/>
      <c r="BW113" s="692"/>
      <c r="BX113" s="692"/>
      <c r="BY113" s="692"/>
      <c r="BZ113" s="692"/>
      <c r="CA113" s="692"/>
      <c r="CB113" s="692">
        <v>1</v>
      </c>
      <c r="CC113" s="692"/>
      <c r="CD113" s="692">
        <f t="shared" si="39"/>
        <v>4</v>
      </c>
      <c r="CE113" s="692"/>
      <c r="CF113" s="692"/>
      <c r="CG113" s="692"/>
      <c r="CH113" s="692"/>
      <c r="CI113" s="692"/>
      <c r="CJ113" s="692"/>
      <c r="CK113" s="692"/>
      <c r="CL113" s="692"/>
      <c r="CM113" s="692"/>
      <c r="CN113" s="692"/>
      <c r="CO113" s="692"/>
      <c r="CP113" s="692"/>
      <c r="CQ113" s="692"/>
      <c r="CR113" s="692"/>
      <c r="CS113" s="692"/>
      <c r="CT113" s="692"/>
      <c r="CU113" s="692"/>
      <c r="CV113" s="692"/>
      <c r="CW113" s="692"/>
      <c r="CX113" s="694"/>
      <c r="CY113" s="694"/>
      <c r="CZ113" s="694"/>
      <c r="DA113" s="694"/>
      <c r="DB113" s="694"/>
      <c r="DC113" s="694"/>
      <c r="DD113" s="694"/>
      <c r="DE113" s="694"/>
      <c r="DF113" s="694"/>
      <c r="DG113" s="695"/>
      <c r="DH113" s="695"/>
      <c r="DI113" s="695"/>
      <c r="DJ113" s="695"/>
      <c r="DK113" s="695"/>
      <c r="DL113" s="695"/>
      <c r="DM113" s="695"/>
      <c r="DN113" s="695"/>
      <c r="DO113" s="695"/>
      <c r="DP113" s="695"/>
      <c r="DQ113" s="695"/>
      <c r="DR113" s="695"/>
      <c r="DS113" s="694"/>
      <c r="DT113" s="694"/>
      <c r="DU113" s="694"/>
      <c r="DV113" s="694"/>
      <c r="DW113" s="694"/>
      <c r="DX113" s="694"/>
      <c r="DY113" s="694"/>
      <c r="DZ113" s="694"/>
      <c r="EA113" s="694"/>
      <c r="EB113" s="694"/>
      <c r="EC113" s="694"/>
      <c r="ED113" s="694"/>
      <c r="EE113" s="694"/>
      <c r="EF113" s="694"/>
      <c r="EG113" s="694"/>
      <c r="EH113" s="694"/>
      <c r="EI113" s="694"/>
      <c r="EJ113" s="694"/>
      <c r="EK113" s="694"/>
      <c r="EL113" s="694"/>
      <c r="EM113" s="694"/>
      <c r="EN113" s="694"/>
      <c r="EO113" s="694"/>
      <c r="EP113" s="694"/>
      <c r="EQ113" s="694"/>
      <c r="ER113" s="694"/>
      <c r="ES113" s="694"/>
      <c r="ET113" s="694"/>
      <c r="EU113" s="694"/>
      <c r="EV113" s="694"/>
      <c r="EW113" s="694"/>
      <c r="EX113" s="694"/>
      <c r="EY113" s="694"/>
      <c r="EZ113" s="694"/>
      <c r="FA113" s="694"/>
      <c r="FB113" s="694"/>
      <c r="FC113" s="694"/>
      <c r="FD113" s="694"/>
      <c r="FE113" s="694"/>
      <c r="FF113" s="694"/>
      <c r="FG113" s="694"/>
      <c r="FH113" s="694"/>
      <c r="FI113" s="694"/>
      <c r="FJ113" s="694"/>
      <c r="FK113" s="694"/>
      <c r="FL113" s="694"/>
      <c r="FM113" s="694"/>
      <c r="FN113" s="694"/>
      <c r="FO113" s="694"/>
      <c r="FP113" s="694"/>
      <c r="FQ113" s="693"/>
    </row>
    <row r="114" spans="1:173" s="696" customFormat="1">
      <c r="A114" s="690"/>
      <c r="B114" s="690"/>
      <c r="C114" s="691"/>
      <c r="D114" s="691" t="s">
        <v>3665</v>
      </c>
      <c r="E114" s="692">
        <v>31</v>
      </c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>
        <f t="shared" si="29"/>
        <v>31</v>
      </c>
      <c r="Q114" s="692"/>
      <c r="R114" s="693"/>
      <c r="S114" s="693"/>
      <c r="T114" s="693"/>
      <c r="U114" s="692" t="s">
        <v>3718</v>
      </c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725"/>
      <c r="AF114" s="957"/>
      <c r="AG114" s="692"/>
      <c r="AH114" s="692"/>
      <c r="AI114" s="692"/>
      <c r="AJ114" s="692"/>
      <c r="AK114" s="692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>
        <v>1</v>
      </c>
      <c r="AV114" s="692"/>
      <c r="AW114" s="692">
        <f t="shared" si="30"/>
        <v>1</v>
      </c>
      <c r="AX114" s="692"/>
      <c r="AY114" s="692"/>
      <c r="AZ114" s="516">
        <f t="shared" si="31"/>
        <v>0</v>
      </c>
      <c r="BA114" s="516">
        <f t="shared" si="32"/>
        <v>2</v>
      </c>
      <c r="BB114" s="516"/>
      <c r="BC114" s="516"/>
      <c r="BD114" s="516">
        <f t="shared" si="33"/>
        <v>0</v>
      </c>
      <c r="BE114" s="516">
        <f t="shared" si="34"/>
        <v>3</v>
      </c>
      <c r="BF114" s="692"/>
      <c r="BG114" s="692"/>
      <c r="BH114" s="692"/>
      <c r="BI114" s="692"/>
      <c r="BJ114" s="692">
        <f t="shared" si="35"/>
        <v>7</v>
      </c>
      <c r="BK114" s="692"/>
      <c r="BL114" s="692"/>
      <c r="BM114" s="692"/>
      <c r="BN114" s="692"/>
      <c r="BO114" s="692"/>
      <c r="BP114" s="692"/>
      <c r="BQ114" s="692">
        <f t="shared" si="36"/>
        <v>0</v>
      </c>
      <c r="BR114" s="692"/>
      <c r="BS114" s="692">
        <f t="shared" si="37"/>
        <v>0</v>
      </c>
      <c r="BT114" s="692">
        <f t="shared" si="38"/>
        <v>0</v>
      </c>
      <c r="BU114" s="692"/>
      <c r="BV114" s="692"/>
      <c r="BW114" s="692"/>
      <c r="BX114" s="692"/>
      <c r="BY114" s="692">
        <v>3</v>
      </c>
      <c r="BZ114" s="692"/>
      <c r="CA114" s="692"/>
      <c r="CB114" s="692">
        <v>1</v>
      </c>
      <c r="CC114" s="692"/>
      <c r="CD114" s="692">
        <f t="shared" si="39"/>
        <v>4</v>
      </c>
      <c r="CE114" s="692"/>
      <c r="CF114" s="692"/>
      <c r="CG114" s="692"/>
      <c r="CH114" s="692"/>
      <c r="CI114" s="692"/>
      <c r="CJ114" s="692"/>
      <c r="CK114" s="692"/>
      <c r="CL114" s="692"/>
      <c r="CM114" s="692"/>
      <c r="CN114" s="692"/>
      <c r="CO114" s="692"/>
      <c r="CP114" s="692"/>
      <c r="CQ114" s="692"/>
      <c r="CR114" s="692"/>
      <c r="CS114" s="692"/>
      <c r="CT114" s="692"/>
      <c r="CU114" s="692"/>
      <c r="CV114" s="692"/>
      <c r="CW114" s="692"/>
      <c r="CX114" s="694"/>
      <c r="CY114" s="694"/>
      <c r="CZ114" s="694"/>
      <c r="DA114" s="694"/>
      <c r="DB114" s="694"/>
      <c r="DC114" s="694"/>
      <c r="DD114" s="694"/>
      <c r="DE114" s="694"/>
      <c r="DF114" s="694"/>
      <c r="DG114" s="695"/>
      <c r="DH114" s="695"/>
      <c r="DI114" s="695"/>
      <c r="DJ114" s="695"/>
      <c r="DK114" s="695"/>
      <c r="DL114" s="695"/>
      <c r="DM114" s="695"/>
      <c r="DN114" s="695"/>
      <c r="DO114" s="695"/>
      <c r="DP114" s="695"/>
      <c r="DQ114" s="695"/>
      <c r="DR114" s="695"/>
      <c r="DS114" s="694"/>
      <c r="DT114" s="694"/>
      <c r="DU114" s="694"/>
      <c r="DV114" s="694"/>
      <c r="DW114" s="694"/>
      <c r="DX114" s="694"/>
      <c r="DY114" s="694"/>
      <c r="DZ114" s="694"/>
      <c r="EA114" s="694"/>
      <c r="EB114" s="694"/>
      <c r="EC114" s="694"/>
      <c r="ED114" s="694"/>
      <c r="EE114" s="694"/>
      <c r="EF114" s="694"/>
      <c r="EG114" s="694"/>
      <c r="EH114" s="694"/>
      <c r="EI114" s="694"/>
      <c r="EJ114" s="694"/>
      <c r="EK114" s="694"/>
      <c r="EL114" s="694"/>
      <c r="EM114" s="694"/>
      <c r="EN114" s="694"/>
      <c r="EO114" s="694"/>
      <c r="EP114" s="694"/>
      <c r="EQ114" s="694"/>
      <c r="ER114" s="694"/>
      <c r="ES114" s="694"/>
      <c r="ET114" s="694"/>
      <c r="EU114" s="694"/>
      <c r="EV114" s="694"/>
      <c r="EW114" s="694"/>
      <c r="EX114" s="694"/>
      <c r="EY114" s="694"/>
      <c r="EZ114" s="694"/>
      <c r="FA114" s="694"/>
      <c r="FB114" s="694"/>
      <c r="FC114" s="694"/>
      <c r="FD114" s="694"/>
      <c r="FE114" s="694"/>
      <c r="FF114" s="694"/>
      <c r="FG114" s="694"/>
      <c r="FH114" s="694"/>
      <c r="FI114" s="694"/>
      <c r="FJ114" s="694"/>
      <c r="FK114" s="694"/>
      <c r="FL114" s="694"/>
      <c r="FM114" s="694"/>
      <c r="FN114" s="694"/>
      <c r="FO114" s="694"/>
      <c r="FP114" s="694"/>
      <c r="FQ114" s="693"/>
    </row>
    <row r="115" spans="1:173" s="696" customFormat="1">
      <c r="A115" s="690"/>
      <c r="B115" s="690"/>
      <c r="C115" s="691"/>
      <c r="D115" s="691" t="s">
        <v>3666</v>
      </c>
      <c r="E115" s="692">
        <v>52</v>
      </c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 t="shared" si="29"/>
        <v>52</v>
      </c>
      <c r="Q115" s="692"/>
      <c r="R115" s="693"/>
      <c r="S115" s="693"/>
      <c r="T115" s="693"/>
      <c r="U115" s="692" t="s">
        <v>1631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725"/>
      <c r="AF115" s="957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 t="shared" si="30"/>
        <v>1</v>
      </c>
      <c r="AX115" s="692"/>
      <c r="AY115" s="692"/>
      <c r="AZ115" s="516">
        <f t="shared" si="31"/>
        <v>0</v>
      </c>
      <c r="BA115" s="516">
        <f t="shared" si="32"/>
        <v>2</v>
      </c>
      <c r="BB115" s="516"/>
      <c r="BC115" s="516"/>
      <c r="BD115" s="516">
        <f t="shared" si="33"/>
        <v>0</v>
      </c>
      <c r="BE115" s="516">
        <f t="shared" si="34"/>
        <v>1</v>
      </c>
      <c r="BF115" s="692"/>
      <c r="BG115" s="692"/>
      <c r="BH115" s="692"/>
      <c r="BI115" s="692"/>
      <c r="BJ115" s="692">
        <f t="shared" si="35"/>
        <v>5</v>
      </c>
      <c r="BK115" s="692"/>
      <c r="BL115" s="692"/>
      <c r="BM115" s="692"/>
      <c r="BN115" s="692"/>
      <c r="BO115" s="692"/>
      <c r="BP115" s="692"/>
      <c r="BQ115" s="692">
        <f t="shared" si="36"/>
        <v>0</v>
      </c>
      <c r="BR115" s="692"/>
      <c r="BS115" s="692">
        <f t="shared" si="37"/>
        <v>0</v>
      </c>
      <c r="BT115" s="692">
        <f t="shared" si="38"/>
        <v>1</v>
      </c>
      <c r="BU115" s="692"/>
      <c r="BV115" s="692"/>
      <c r="BW115" s="692"/>
      <c r="BX115" s="692"/>
      <c r="BY115" s="692"/>
      <c r="BZ115" s="692"/>
      <c r="CA115" s="692"/>
      <c r="CB115" s="692">
        <v>1</v>
      </c>
      <c r="CC115" s="692"/>
      <c r="CD115" s="692">
        <f t="shared" si="39"/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3" s="696" customFormat="1">
      <c r="A116" s="690"/>
      <c r="B116" s="690"/>
      <c r="C116" s="691"/>
      <c r="D116" s="691" t="s">
        <v>3667</v>
      </c>
      <c r="E116" s="692">
        <v>45.1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si="29"/>
        <v>45.1</v>
      </c>
      <c r="Q116" s="692"/>
      <c r="R116" s="693"/>
      <c r="S116" s="693"/>
      <c r="T116" s="693"/>
      <c r="U116" s="692" t="s">
        <v>3671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725"/>
      <c r="AF116" s="957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si="30"/>
        <v>1</v>
      </c>
      <c r="AX116" s="692"/>
      <c r="AY116" s="692"/>
      <c r="AZ116" s="516">
        <f t="shared" si="31"/>
        <v>0</v>
      </c>
      <c r="BA116" s="516">
        <f t="shared" si="32"/>
        <v>2</v>
      </c>
      <c r="BB116" s="516"/>
      <c r="BC116" s="516"/>
      <c r="BD116" s="516">
        <f t="shared" si="33"/>
        <v>0</v>
      </c>
      <c r="BE116" s="516">
        <f t="shared" si="34"/>
        <v>4</v>
      </c>
      <c r="BF116" s="692"/>
      <c r="BG116" s="692"/>
      <c r="BH116" s="692"/>
      <c r="BI116" s="692"/>
      <c r="BJ116" s="692">
        <f t="shared" si="35"/>
        <v>5</v>
      </c>
      <c r="BK116" s="692"/>
      <c r="BL116" s="692"/>
      <c r="BM116" s="692"/>
      <c r="BN116" s="692"/>
      <c r="BO116" s="692"/>
      <c r="BP116" s="692"/>
      <c r="BQ116" s="692">
        <f t="shared" si="36"/>
        <v>0</v>
      </c>
      <c r="BR116" s="692"/>
      <c r="BS116" s="692">
        <f t="shared" si="37"/>
        <v>0</v>
      </c>
      <c r="BT116" s="692">
        <f t="shared" si="38"/>
        <v>0</v>
      </c>
      <c r="BU116" s="692"/>
      <c r="BV116" s="692"/>
      <c r="BW116" s="692"/>
      <c r="BX116" s="692"/>
      <c r="BY116" s="692">
        <v>4</v>
      </c>
      <c r="BZ116" s="692"/>
      <c r="CA116" s="692"/>
      <c r="CB116" s="692">
        <v>1</v>
      </c>
      <c r="CC116" s="692"/>
      <c r="CD116" s="692">
        <f t="shared" si="39"/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3" s="696" customFormat="1">
      <c r="A117" s="690"/>
      <c r="B117" s="690"/>
      <c r="C117" s="691"/>
      <c r="D117" s="691" t="s">
        <v>3669</v>
      </c>
      <c r="E117" s="692">
        <v>38.799999999999997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38.799999999999997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725"/>
      <c r="AF117" s="957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3" s="696" customFormat="1">
      <c r="A118" s="690"/>
      <c r="B118" s="690"/>
      <c r="C118" s="691"/>
      <c r="D118" s="691" t="s">
        <v>3670</v>
      </c>
      <c r="E118" s="692">
        <v>27.2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27.2</v>
      </c>
      <c r="Q118" s="692"/>
      <c r="R118" s="693"/>
      <c r="S118" s="693"/>
      <c r="T118" s="693"/>
      <c r="U118" s="692" t="s">
        <v>3671</v>
      </c>
      <c r="V118" s="692"/>
      <c r="W118" s="692"/>
      <c r="X118" s="692"/>
      <c r="Y118" s="692"/>
      <c r="Z118" s="692"/>
      <c r="AA118" s="692"/>
      <c r="AB118" s="692"/>
      <c r="AC118" s="692"/>
      <c r="AD118" s="692"/>
      <c r="AE118" s="725"/>
      <c r="AF118" s="957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0</v>
      </c>
      <c r="BA118" s="516">
        <f t="shared" si="32"/>
        <v>2</v>
      </c>
      <c r="BB118" s="516"/>
      <c r="BC118" s="516"/>
      <c r="BD118" s="516">
        <f t="shared" si="33"/>
        <v>0</v>
      </c>
      <c r="BE118" s="516">
        <f t="shared" si="34"/>
        <v>4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0</v>
      </c>
      <c r="BU118" s="692"/>
      <c r="BV118" s="692"/>
      <c r="BW118" s="692"/>
      <c r="BX118" s="692"/>
      <c r="BY118" s="692">
        <v>4</v>
      </c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7"/>
    </row>
    <row r="119" spans="1:173" s="696" customFormat="1">
      <c r="A119" s="690"/>
      <c r="B119" s="690"/>
      <c r="C119" s="691"/>
      <c r="D119" s="691" t="s">
        <v>3672</v>
      </c>
      <c r="E119" s="692">
        <v>53.1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53.1</v>
      </c>
      <c r="Q119" s="692"/>
      <c r="R119" s="693"/>
      <c r="S119" s="693"/>
      <c r="T119" s="693"/>
      <c r="U119" s="692" t="s">
        <v>1631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725"/>
      <c r="AF119" s="957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1</v>
      </c>
      <c r="BF119" s="692"/>
      <c r="BG119" s="692"/>
      <c r="BH119" s="692"/>
      <c r="BI119" s="692"/>
      <c r="BJ119" s="692">
        <f t="shared" si="35"/>
        <v>5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1</v>
      </c>
      <c r="BU119" s="692"/>
      <c r="BV119" s="692"/>
      <c r="BW119" s="692"/>
      <c r="BX119" s="692"/>
      <c r="BY119" s="692"/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7"/>
    </row>
    <row r="120" spans="1:173" s="696" customFormat="1">
      <c r="A120" s="690"/>
      <c r="B120" s="690"/>
      <c r="C120" s="691"/>
      <c r="D120" s="691" t="s">
        <v>3673</v>
      </c>
      <c r="E120" s="692">
        <v>39.200000000000003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39.200000000000003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725"/>
      <c r="AF120" s="957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>
        <v>1</v>
      </c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7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7"/>
    </row>
    <row r="121" spans="1:173" s="696" customFormat="1">
      <c r="A121" s="690"/>
      <c r="B121" s="690"/>
      <c r="C121" s="691"/>
      <c r="D121" s="691" t="s">
        <v>3674</v>
      </c>
      <c r="E121" s="692">
        <v>40.5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40.5</v>
      </c>
      <c r="Q121" s="692"/>
      <c r="R121" s="693"/>
      <c r="S121" s="693"/>
      <c r="T121" s="693"/>
      <c r="U121" s="692" t="s">
        <v>3718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725"/>
      <c r="AF121" s="957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3</v>
      </c>
      <c r="BB121" s="516"/>
      <c r="BC121" s="516"/>
      <c r="BD121" s="516">
        <f t="shared" si="33"/>
        <v>0</v>
      </c>
      <c r="BE121" s="516">
        <f t="shared" si="34"/>
        <v>3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3</v>
      </c>
      <c r="BZ121" s="692"/>
      <c r="CA121" s="692"/>
      <c r="CB121" s="692">
        <v>1</v>
      </c>
      <c r="CC121" s="692">
        <v>1</v>
      </c>
      <c r="CD121" s="692">
        <f t="shared" si="39"/>
        <v>4</v>
      </c>
      <c r="CE121" s="692"/>
      <c r="CF121" s="692">
        <v>6</v>
      </c>
      <c r="CG121" s="692"/>
      <c r="CH121" s="692">
        <v>6</v>
      </c>
      <c r="CI121" s="692"/>
      <c r="CJ121" s="692">
        <v>3</v>
      </c>
      <c r="CK121" s="692"/>
      <c r="CL121" s="692"/>
      <c r="CM121" s="692"/>
      <c r="CN121" s="692">
        <v>8</v>
      </c>
      <c r="CO121" s="692"/>
      <c r="CP121" s="692"/>
      <c r="CQ121" s="692">
        <v>1</v>
      </c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7"/>
    </row>
    <row r="122" spans="1:173" s="696" customFormat="1">
      <c r="A122" s="690"/>
      <c r="B122" s="690"/>
      <c r="C122" s="691"/>
      <c r="D122" s="691" t="s">
        <v>3675</v>
      </c>
      <c r="E122" s="692">
        <v>19.100000000000001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19.100000000000001</v>
      </c>
      <c r="Q122" s="692"/>
      <c r="R122" s="693"/>
      <c r="S122" s="693"/>
      <c r="T122" s="693"/>
      <c r="U122" s="692" t="s">
        <v>3718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725"/>
      <c r="AF122" s="957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3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0</v>
      </c>
      <c r="BU122" s="692"/>
      <c r="BV122" s="692"/>
      <c r="BW122" s="692"/>
      <c r="BX122" s="692"/>
      <c r="BY122" s="692">
        <v>3</v>
      </c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7"/>
    </row>
    <row r="123" spans="1:173" s="696" customFormat="1">
      <c r="A123" s="690"/>
      <c r="B123" s="690"/>
      <c r="C123" s="691"/>
      <c r="D123" s="691" t="s">
        <v>3810</v>
      </c>
      <c r="E123" s="692">
        <v>27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</v>
      </c>
      <c r="Q123" s="692"/>
      <c r="R123" s="693"/>
      <c r="S123" s="693"/>
      <c r="T123" s="693"/>
      <c r="U123" s="692" t="s">
        <v>1631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725"/>
      <c r="AF123" s="957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>
        <v>1</v>
      </c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1</v>
      </c>
      <c r="BF123" s="692"/>
      <c r="BG123" s="692"/>
      <c r="BH123" s="692"/>
      <c r="BI123" s="692"/>
      <c r="BJ123" s="692">
        <f t="shared" si="35"/>
        <v>7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1</v>
      </c>
      <c r="BU123" s="692"/>
      <c r="BV123" s="692"/>
      <c r="BW123" s="692"/>
      <c r="BX123" s="692"/>
      <c r="BY123" s="692"/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3" s="696" customFormat="1">
      <c r="A124" s="690"/>
      <c r="B124" s="690"/>
      <c r="C124" s="691"/>
      <c r="D124" s="691" t="s">
        <v>3676</v>
      </c>
      <c r="E124" s="692">
        <v>33.5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33.5</v>
      </c>
      <c r="Q124" s="692"/>
      <c r="R124" s="693"/>
      <c r="S124" s="693"/>
      <c r="T124" s="693"/>
      <c r="U124" s="692" t="s">
        <v>2989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725"/>
      <c r="AF124" s="957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2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0</v>
      </c>
      <c r="BU124" s="692"/>
      <c r="BV124" s="692"/>
      <c r="BW124" s="692"/>
      <c r="BX124" s="692"/>
      <c r="BY124" s="692">
        <v>2</v>
      </c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3" s="696" customFormat="1">
      <c r="A125" s="690"/>
      <c r="B125" s="690"/>
      <c r="C125" s="691"/>
      <c r="D125" s="691" t="s">
        <v>3677</v>
      </c>
      <c r="E125" s="692">
        <v>38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38</v>
      </c>
      <c r="Q125" s="692"/>
      <c r="R125" s="693"/>
      <c r="S125" s="693"/>
      <c r="T125" s="693"/>
      <c r="U125" s="692" t="s">
        <v>3718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725"/>
      <c r="AF125" s="957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/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3</v>
      </c>
      <c r="BF125" s="692"/>
      <c r="BG125" s="692"/>
      <c r="BH125" s="692"/>
      <c r="BI125" s="692"/>
      <c r="BJ125" s="692">
        <f t="shared" si="35"/>
        <v>5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0</v>
      </c>
      <c r="BU125" s="692"/>
      <c r="BV125" s="692"/>
      <c r="BW125" s="692"/>
      <c r="BX125" s="692"/>
      <c r="BY125" s="692">
        <v>3</v>
      </c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3" s="696" customFormat="1">
      <c r="A126" s="690"/>
      <c r="B126" s="690"/>
      <c r="C126" s="691"/>
      <c r="D126" s="691" t="s">
        <v>3678</v>
      </c>
      <c r="E126" s="692">
        <v>42.3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42.3</v>
      </c>
      <c r="Q126" s="692"/>
      <c r="R126" s="693"/>
      <c r="S126" s="693"/>
      <c r="T126" s="693"/>
      <c r="U126" s="692" t="s">
        <v>1631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725"/>
      <c r="AF126" s="957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>
        <v>1</v>
      </c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2</v>
      </c>
      <c r="BB126" s="516"/>
      <c r="BC126" s="516"/>
      <c r="BD126" s="516">
        <f t="shared" si="33"/>
        <v>0</v>
      </c>
      <c r="BE126" s="516">
        <f t="shared" si="34"/>
        <v>1</v>
      </c>
      <c r="BF126" s="692"/>
      <c r="BG126" s="692"/>
      <c r="BH126" s="692"/>
      <c r="BI126" s="692"/>
      <c r="BJ126" s="692">
        <f t="shared" si="35"/>
        <v>7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1</v>
      </c>
      <c r="BU126" s="692"/>
      <c r="BV126" s="692"/>
      <c r="BW126" s="692"/>
      <c r="BX126" s="692"/>
      <c r="BY126" s="692"/>
      <c r="BZ126" s="692"/>
      <c r="CA126" s="692"/>
      <c r="CB126" s="692">
        <v>1</v>
      </c>
      <c r="CC126" s="692"/>
      <c r="CD126" s="692">
        <f t="shared" si="39"/>
        <v>4</v>
      </c>
      <c r="CE126" s="692"/>
      <c r="CF126" s="692"/>
      <c r="CG126" s="692"/>
      <c r="CH126" s="692"/>
      <c r="CI126" s="692"/>
      <c r="CJ126" s="692"/>
      <c r="CK126" s="692"/>
      <c r="CL126" s="692"/>
      <c r="CM126" s="692"/>
      <c r="CN126" s="692"/>
      <c r="CO126" s="692"/>
      <c r="CP126" s="692"/>
      <c r="CQ126" s="692"/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3" s="696" customFormat="1">
      <c r="A127" s="690"/>
      <c r="B127" s="690"/>
      <c r="C127" s="691"/>
      <c r="D127" s="691" t="s">
        <v>3679</v>
      </c>
      <c r="E127" s="692">
        <v>44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44</v>
      </c>
      <c r="Q127" s="692"/>
      <c r="R127" s="693"/>
      <c r="S127" s="693"/>
      <c r="T127" s="693"/>
      <c r="U127" s="692" t="s">
        <v>1631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725"/>
      <c r="AF127" s="957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1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1</v>
      </c>
      <c r="BU127" s="692"/>
      <c r="BV127" s="692"/>
      <c r="BW127" s="692"/>
      <c r="BX127" s="692"/>
      <c r="BY127" s="692"/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3" s="696" customFormat="1">
      <c r="A128" s="690"/>
      <c r="B128" s="690"/>
      <c r="C128" s="691"/>
      <c r="D128" s="691" t="s">
        <v>3680</v>
      </c>
      <c r="E128" s="692">
        <v>37.9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37.9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725"/>
      <c r="AF128" s="957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5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>
      <c r="A129" s="690"/>
      <c r="B129" s="690"/>
      <c r="C129" s="691"/>
      <c r="D129" s="691" t="s">
        <v>3681</v>
      </c>
      <c r="E129" s="692">
        <v>40.799999999999997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40.799999999999997</v>
      </c>
      <c r="Q129" s="692"/>
      <c r="R129" s="693"/>
      <c r="S129" s="693"/>
      <c r="T129" s="693"/>
      <c r="U129" s="692" t="s">
        <v>3718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725"/>
      <c r="AF129" s="957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3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>
        <v>1</v>
      </c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>
        <v>3</v>
      </c>
      <c r="CF129" s="692">
        <v>3</v>
      </c>
      <c r="CG129" s="692">
        <v>6</v>
      </c>
      <c r="CH129" s="692">
        <v>6</v>
      </c>
      <c r="CI129" s="692"/>
      <c r="CJ129" s="692">
        <v>8</v>
      </c>
      <c r="CK129" s="692"/>
      <c r="CL129" s="692"/>
      <c r="CM129" s="692"/>
      <c r="CN129" s="692"/>
      <c r="CO129" s="692">
        <v>8</v>
      </c>
      <c r="CP129" s="692"/>
      <c r="CQ129" s="692"/>
      <c r="CR129" s="692"/>
      <c r="CS129" s="692"/>
      <c r="CT129" s="692"/>
      <c r="CU129" s="692">
        <v>1</v>
      </c>
      <c r="CV129" s="692">
        <v>1</v>
      </c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>
      <c r="A130" s="690"/>
      <c r="B130" s="690"/>
      <c r="C130" s="691" t="s">
        <v>3811</v>
      </c>
      <c r="D130" s="691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0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725"/>
      <c r="AF130" s="957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2</v>
      </c>
      <c r="BA130" s="516">
        <f t="shared" si="32"/>
        <v>0</v>
      </c>
      <c r="BB130" s="516"/>
      <c r="BC130" s="516"/>
      <c r="BD130" s="516">
        <f t="shared" si="33"/>
        <v>3</v>
      </c>
      <c r="BE130" s="516">
        <f t="shared" si="34"/>
        <v>0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>
        <v>8</v>
      </c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>
      <c r="A131" s="690"/>
      <c r="B131" s="690"/>
      <c r="C131" s="691"/>
      <c r="D131" s="691" t="s">
        <v>3682</v>
      </c>
      <c r="E131" s="692">
        <v>39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39</v>
      </c>
      <c r="Q131" s="692"/>
      <c r="R131" s="693"/>
      <c r="S131" s="693"/>
      <c r="T131" s="693"/>
      <c r="U131" s="692" t="s">
        <v>1903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725"/>
      <c r="AF131" s="957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/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5</v>
      </c>
      <c r="BK131" s="692"/>
      <c r="BL131" s="692"/>
      <c r="BM131" s="692"/>
      <c r="BN131" s="692"/>
      <c r="BO131" s="692"/>
      <c r="BP131" s="692"/>
      <c r="BQ131" s="692">
        <f t="shared" si="36"/>
        <v>1</v>
      </c>
      <c r="BR131" s="692"/>
      <c r="BS131" s="692">
        <f t="shared" si="37"/>
        <v>0</v>
      </c>
      <c r="BT131" s="692">
        <f t="shared" si="38"/>
        <v>2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8"/>
    </row>
    <row r="132" spans="1:173" s="696" customFormat="1">
      <c r="A132" s="690"/>
      <c r="B132" s="690"/>
      <c r="C132" s="699"/>
      <c r="D132" s="691" t="s">
        <v>3683</v>
      </c>
      <c r="E132" s="692">
        <v>41.2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41.2</v>
      </c>
      <c r="Q132" s="692"/>
      <c r="R132" s="693"/>
      <c r="S132" s="693"/>
      <c r="T132" s="693"/>
      <c r="U132" s="692" t="s">
        <v>1903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725"/>
      <c r="AF132" s="957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1</v>
      </c>
      <c r="BR132" s="692"/>
      <c r="BS132" s="692">
        <f t="shared" si="37"/>
        <v>0</v>
      </c>
      <c r="BT132" s="692">
        <f t="shared" si="38"/>
        <v>2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>
      <c r="A133" s="690"/>
      <c r="B133" s="690"/>
      <c r="C133" s="691"/>
      <c r="D133" s="691" t="s">
        <v>3684</v>
      </c>
      <c r="E133" s="692">
        <v>31.9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31.9</v>
      </c>
      <c r="Q133" s="692"/>
      <c r="R133" s="693"/>
      <c r="S133" s="693"/>
      <c r="T133" s="693"/>
      <c r="U133" s="692" t="s">
        <v>1903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725"/>
      <c r="AF133" s="957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>
        <v>1</v>
      </c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7</v>
      </c>
      <c r="BK133" s="692"/>
      <c r="BL133" s="692"/>
      <c r="BM133" s="692"/>
      <c r="BN133" s="692"/>
      <c r="BO133" s="692"/>
      <c r="BP133" s="692"/>
      <c r="BQ133" s="692">
        <f t="shared" si="36"/>
        <v>1</v>
      </c>
      <c r="BR133" s="692"/>
      <c r="BS133" s="692">
        <f t="shared" si="37"/>
        <v>0</v>
      </c>
      <c r="BT133" s="692">
        <f t="shared" si="38"/>
        <v>2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>
      <c r="A134" s="690"/>
      <c r="B134" s="690"/>
      <c r="C134" s="691"/>
      <c r="D134" s="691" t="s">
        <v>3660</v>
      </c>
      <c r="E134" s="692">
        <v>37.9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37.9</v>
      </c>
      <c r="Q134" s="692"/>
      <c r="R134" s="693"/>
      <c r="S134" s="693"/>
      <c r="T134" s="693"/>
      <c r="U134" s="692" t="s">
        <v>1631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725"/>
      <c r="AF134" s="957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1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1</v>
      </c>
      <c r="BU134" s="692"/>
      <c r="BV134" s="692"/>
      <c r="BW134" s="692"/>
      <c r="BX134" s="692"/>
      <c r="BY134" s="692"/>
      <c r="BZ134" s="692"/>
      <c r="CA134" s="692"/>
      <c r="CB134" s="692">
        <v>1</v>
      </c>
      <c r="CC134" s="692"/>
      <c r="CD134" s="692">
        <f t="shared" si="39"/>
        <v>4</v>
      </c>
      <c r="CE134" s="692"/>
      <c r="CF134" s="692"/>
      <c r="CG134" s="692"/>
      <c r="CH134" s="692"/>
      <c r="CI134" s="692"/>
      <c r="CJ134" s="692"/>
      <c r="CK134" s="692"/>
      <c r="CL134" s="692"/>
      <c r="CM134" s="692"/>
      <c r="CN134" s="692"/>
      <c r="CO134" s="692"/>
      <c r="CP134" s="692"/>
      <c r="CQ134" s="692"/>
      <c r="CR134" s="692"/>
      <c r="CS134" s="692"/>
      <c r="CT134" s="692"/>
      <c r="CU134" s="692"/>
      <c r="CV134" s="692"/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>
      <c r="A135" s="690"/>
      <c r="B135" s="690"/>
      <c r="C135" s="691"/>
      <c r="D135" s="691" t="s">
        <v>3661</v>
      </c>
      <c r="E135" s="692">
        <v>36.1</v>
      </c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36.1</v>
      </c>
      <c r="Q135" s="692"/>
      <c r="R135" s="693"/>
      <c r="S135" s="693"/>
      <c r="T135" s="693"/>
      <c r="U135" s="692" t="s">
        <v>1631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725"/>
      <c r="AF135" s="957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0</v>
      </c>
      <c r="BA135" s="516">
        <f t="shared" si="32"/>
        <v>2</v>
      </c>
      <c r="BB135" s="516"/>
      <c r="BC135" s="516"/>
      <c r="BD135" s="516">
        <f t="shared" si="33"/>
        <v>0</v>
      </c>
      <c r="BE135" s="516">
        <f t="shared" si="34"/>
        <v>1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1</v>
      </c>
      <c r="BU135" s="692"/>
      <c r="BV135" s="692"/>
      <c r="BW135" s="692"/>
      <c r="BX135" s="692"/>
      <c r="BY135" s="692"/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/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>
      <c r="A136" s="690"/>
      <c r="B136" s="690"/>
      <c r="C136" s="691"/>
      <c r="D136" s="691" t="s">
        <v>3685</v>
      </c>
      <c r="E136" s="692">
        <v>26.6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26.6</v>
      </c>
      <c r="Q136" s="692"/>
      <c r="R136" s="693"/>
      <c r="S136" s="693"/>
      <c r="T136" s="693"/>
      <c r="U136" s="692" t="s">
        <v>1631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725"/>
      <c r="AF136" s="957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0</v>
      </c>
      <c r="BR136" s="692"/>
      <c r="BS136" s="692">
        <f t="shared" si="37"/>
        <v>0</v>
      </c>
      <c r="BT136" s="692">
        <f t="shared" si="38"/>
        <v>1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7"/>
    </row>
    <row r="137" spans="1:173" s="696" customFormat="1">
      <c r="A137" s="690"/>
      <c r="B137" s="690"/>
      <c r="C137" s="691"/>
      <c r="D137" s="691" t="s">
        <v>3686</v>
      </c>
      <c r="E137" s="692">
        <v>47.2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47.2</v>
      </c>
      <c r="Q137" s="692"/>
      <c r="R137" s="693"/>
      <c r="S137" s="693"/>
      <c r="T137" s="693"/>
      <c r="U137" s="692" t="s">
        <v>1631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725"/>
      <c r="AF137" s="957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0</v>
      </c>
      <c r="BR137" s="692"/>
      <c r="BS137" s="692">
        <f t="shared" si="37"/>
        <v>0</v>
      </c>
      <c r="BT137" s="692">
        <f t="shared" si="38"/>
        <v>1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>
      <c r="A138" s="690"/>
      <c r="B138" s="690"/>
      <c r="C138" s="691"/>
      <c r="D138" s="691" t="s">
        <v>3687</v>
      </c>
      <c r="E138" s="692">
        <v>45.6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45.6</v>
      </c>
      <c r="Q138" s="692"/>
      <c r="R138" s="693"/>
      <c r="S138" s="693"/>
      <c r="T138" s="693"/>
      <c r="U138" s="692" t="s">
        <v>2989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725"/>
      <c r="AF138" s="957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2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0</v>
      </c>
      <c r="BR138" s="692"/>
      <c r="BS138" s="692">
        <f t="shared" si="37"/>
        <v>0</v>
      </c>
      <c r="BT138" s="692">
        <f t="shared" si="38"/>
        <v>0</v>
      </c>
      <c r="BU138" s="692"/>
      <c r="BV138" s="692"/>
      <c r="BW138" s="692"/>
      <c r="BX138" s="692"/>
      <c r="BY138" s="692">
        <v>2</v>
      </c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>
      <c r="A139" s="690"/>
      <c r="B139" s="690"/>
      <c r="C139" s="691"/>
      <c r="D139" s="691" t="s">
        <v>3688</v>
      </c>
      <c r="E139" s="692">
        <v>36.799999999999997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36.799999999999997</v>
      </c>
      <c r="Q139" s="692"/>
      <c r="R139" s="693"/>
      <c r="S139" s="693"/>
      <c r="T139" s="693"/>
      <c r="U139" s="692" t="s">
        <v>2990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725"/>
      <c r="AF139" s="957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0</v>
      </c>
      <c r="BU139" s="692"/>
      <c r="BV139" s="692"/>
      <c r="BW139" s="692"/>
      <c r="BX139" s="692"/>
      <c r="BY139" s="692">
        <v>1</v>
      </c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>
      <c r="A140" s="690"/>
      <c r="B140" s="690"/>
      <c r="C140" s="691"/>
      <c r="D140" s="691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3"/>
      <c r="S140" s="693"/>
      <c r="T140" s="693"/>
      <c r="U140" s="692"/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725"/>
      <c r="AF140" s="957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0</v>
      </c>
      <c r="AX140" s="692"/>
      <c r="AY140" s="692"/>
      <c r="AZ140" s="516"/>
      <c r="BA140" s="516"/>
      <c r="BB140" s="516"/>
      <c r="BC140" s="516"/>
      <c r="BD140" s="516"/>
      <c r="BE140" s="516"/>
      <c r="BF140" s="692"/>
      <c r="BG140" s="692"/>
      <c r="BH140" s="692"/>
      <c r="BI140" s="692"/>
      <c r="BJ140" s="692">
        <f t="shared" si="35"/>
        <v>0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0</v>
      </c>
      <c r="BU140" s="692"/>
      <c r="BV140" s="692"/>
      <c r="BW140" s="692"/>
      <c r="BX140" s="692"/>
      <c r="BY140" s="692"/>
      <c r="BZ140" s="692"/>
      <c r="CA140" s="692"/>
      <c r="CB140" s="692"/>
      <c r="CC140" s="692"/>
      <c r="CD140" s="692">
        <f t="shared" si="39"/>
        <v>0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>
      <c r="A141" s="690"/>
      <c r="B141" s="690"/>
      <c r="C141" s="691"/>
      <c r="D141" s="699" t="s">
        <v>3689</v>
      </c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3"/>
      <c r="S141" s="693"/>
      <c r="T141" s="693"/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725"/>
      <c r="AF141" s="957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0</v>
      </c>
      <c r="AX141" s="692"/>
      <c r="AY141" s="692"/>
      <c r="AZ141" s="516"/>
      <c r="BA141" s="516"/>
      <c r="BB141" s="516"/>
      <c r="BC141" s="516"/>
      <c r="BD141" s="516"/>
      <c r="BE141" s="516"/>
      <c r="BF141" s="692"/>
      <c r="BG141" s="692"/>
      <c r="BH141" s="692"/>
      <c r="BI141" s="692"/>
      <c r="BJ141" s="692">
        <f t="shared" si="35"/>
        <v>0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0</v>
      </c>
      <c r="BU141" s="692"/>
      <c r="BV141" s="692"/>
      <c r="BW141" s="692"/>
      <c r="BX141" s="692"/>
      <c r="BY141" s="692"/>
      <c r="BZ141" s="692"/>
      <c r="CA141" s="692"/>
      <c r="CB141" s="692"/>
      <c r="CC141" s="692"/>
      <c r="CD141" s="692">
        <f t="shared" si="39"/>
        <v>0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>
      <c r="A142" s="690"/>
      <c r="B142" s="690"/>
      <c r="C142" s="691" t="s">
        <v>3632</v>
      </c>
      <c r="D142" s="691"/>
      <c r="E142" s="692">
        <v>30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>
        <f>E142</f>
        <v>30</v>
      </c>
      <c r="P142" s="692"/>
      <c r="Q142" s="692"/>
      <c r="R142" s="693"/>
      <c r="S142" s="693"/>
      <c r="T142" s="693"/>
      <c r="U142" s="692" t="s">
        <v>1631</v>
      </c>
      <c r="V142" s="692"/>
      <c r="W142" s="692">
        <v>1</v>
      </c>
      <c r="X142" s="692"/>
      <c r="Y142" s="692"/>
      <c r="Z142" s="692">
        <v>1</v>
      </c>
      <c r="AA142" s="692"/>
      <c r="AB142" s="692"/>
      <c r="AC142" s="692"/>
      <c r="AD142" s="692"/>
      <c r="AE142" s="725"/>
      <c r="AF142" s="957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2</v>
      </c>
      <c r="BA142" s="516">
        <f t="shared" si="32"/>
        <v>0</v>
      </c>
      <c r="BB142" s="516"/>
      <c r="BC142" s="516"/>
      <c r="BD142" s="516">
        <f t="shared" si="33"/>
        <v>1</v>
      </c>
      <c r="BE142" s="516">
        <f t="shared" si="34"/>
        <v>0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1</v>
      </c>
      <c r="BT142" s="692">
        <f t="shared" si="38"/>
        <v>0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>
      <c r="A143" s="690"/>
      <c r="B143" s="690"/>
      <c r="C143" s="691" t="s">
        <v>3633</v>
      </c>
      <c r="D143" s="691"/>
      <c r="E143" s="692">
        <v>33.5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>
        <f>E143</f>
        <v>33.5</v>
      </c>
      <c r="P143" s="692"/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725"/>
      <c r="AF143" s="957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2</v>
      </c>
      <c r="BA143" s="516">
        <f t="shared" si="32"/>
        <v>0</v>
      </c>
      <c r="BB143" s="516"/>
      <c r="BC143" s="516"/>
      <c r="BD143" s="516">
        <f t="shared" si="33"/>
        <v>2</v>
      </c>
      <c r="BE143" s="516">
        <f t="shared" si="34"/>
        <v>0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>
        <v>2</v>
      </c>
      <c r="BY143" s="692"/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>
      <c r="A144" s="690"/>
      <c r="B144" s="690"/>
      <c r="C144" s="691" t="s">
        <v>3639</v>
      </c>
      <c r="D144" s="691"/>
      <c r="E144" s="692">
        <v>41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>
        <f>E144</f>
        <v>41</v>
      </c>
      <c r="P144" s="692"/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725"/>
      <c r="AF144" s="957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0</v>
      </c>
      <c r="AX144" s="692"/>
      <c r="AY144" s="692"/>
      <c r="AZ144" s="516">
        <f t="shared" si="31"/>
        <v>0</v>
      </c>
      <c r="BA144" s="516">
        <f t="shared" si="32"/>
        <v>0</v>
      </c>
      <c r="BB144" s="516"/>
      <c r="BC144" s="516"/>
      <c r="BD144" s="516">
        <f t="shared" si="33"/>
        <v>1</v>
      </c>
      <c r="BE144" s="516">
        <f t="shared" si="34"/>
        <v>0</v>
      </c>
      <c r="BF144" s="692"/>
      <c r="BG144" s="692"/>
      <c r="BH144" s="692"/>
      <c r="BI144" s="692"/>
      <c r="BJ144" s="692">
        <f t="shared" si="35"/>
        <v>0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>
        <v>1</v>
      </c>
      <c r="BY144" s="692"/>
      <c r="BZ144" s="692"/>
      <c r="CA144" s="692"/>
      <c r="CB144" s="692"/>
      <c r="CC144" s="692"/>
      <c r="CD144" s="692">
        <f t="shared" si="39"/>
        <v>0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725"/>
      <c r="AF145" s="957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>
      <c r="A146" s="690"/>
      <c r="B146" s="690"/>
      <c r="C146" s="691"/>
      <c r="D146" s="699" t="s">
        <v>3691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>
        <f t="shared" si="29"/>
        <v>0</v>
      </c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725"/>
      <c r="AF146" s="957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>
      <c r="A147" s="690"/>
      <c r="B147" s="690"/>
      <c r="C147" s="691" t="s">
        <v>3632</v>
      </c>
      <c r="D147" s="691"/>
      <c r="E147" s="692">
        <v>32.700000000000003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 t="shared" ref="O147:O152" si="40">E147</f>
        <v>32.700000000000003</v>
      </c>
      <c r="P147" s="692"/>
      <c r="Q147" s="692"/>
      <c r="R147" s="693"/>
      <c r="S147" s="693"/>
      <c r="T147" s="693"/>
      <c r="U147" s="692" t="s">
        <v>1631</v>
      </c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725"/>
      <c r="AF147" s="957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>
        <f t="shared" ref="BI147:BI152" si="41">CB147*5+AU147*2</f>
        <v>5</v>
      </c>
      <c r="BJ147" s="692"/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>
      <c r="A148" s="690"/>
      <c r="B148" s="690"/>
      <c r="C148" s="691" t="s">
        <v>3633</v>
      </c>
      <c r="D148" s="691"/>
      <c r="E148" s="692">
        <v>35.9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 t="shared" si="40"/>
        <v>35.9</v>
      </c>
      <c r="P148" s="692"/>
      <c r="Q148" s="692"/>
      <c r="R148" s="693"/>
      <c r="S148" s="693"/>
      <c r="T148" s="693"/>
      <c r="U148" s="692" t="s">
        <v>1631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725"/>
      <c r="AF148" s="957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1</v>
      </c>
      <c r="BE148" s="516">
        <f t="shared" si="34"/>
        <v>0</v>
      </c>
      <c r="BF148" s="692"/>
      <c r="BG148" s="692"/>
      <c r="BH148" s="692"/>
      <c r="BI148" s="692">
        <f t="shared" si="41"/>
        <v>5</v>
      </c>
      <c r="BJ148" s="692"/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1</v>
      </c>
      <c r="BT148" s="692">
        <f t="shared" si="38"/>
        <v>0</v>
      </c>
      <c r="BU148" s="692"/>
      <c r="BV148" s="692"/>
      <c r="BW148" s="692"/>
      <c r="BX148" s="692"/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>
      <c r="A149" s="690"/>
      <c r="B149" s="690"/>
      <c r="C149" s="691" t="s">
        <v>3634</v>
      </c>
      <c r="D149" s="691"/>
      <c r="E149" s="692">
        <v>36.299999999999997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 t="shared" si="40"/>
        <v>36.299999999999997</v>
      </c>
      <c r="P149" s="692"/>
      <c r="Q149" s="692"/>
      <c r="R149" s="693"/>
      <c r="S149" s="693"/>
      <c r="T149" s="693"/>
      <c r="U149" s="692" t="s">
        <v>1631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725"/>
      <c r="AF149" s="957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1</v>
      </c>
      <c r="AX149" s="692"/>
      <c r="AY149" s="692"/>
      <c r="AZ149" s="516">
        <f t="shared" si="31"/>
        <v>2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>
        <f t="shared" si="41"/>
        <v>5</v>
      </c>
      <c r="BJ149" s="692"/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1</v>
      </c>
      <c r="BT149" s="692">
        <f t="shared" si="38"/>
        <v>0</v>
      </c>
      <c r="BU149" s="692"/>
      <c r="BV149" s="692"/>
      <c r="BW149" s="692"/>
      <c r="BX149" s="692"/>
      <c r="BY149" s="692"/>
      <c r="BZ149" s="692"/>
      <c r="CA149" s="692"/>
      <c r="CB149" s="692">
        <v>1</v>
      </c>
      <c r="CC149" s="692"/>
      <c r="CD149" s="692">
        <f t="shared" si="39"/>
        <v>4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>
      <c r="A150" s="690"/>
      <c r="B150" s="690"/>
      <c r="C150" s="691" t="s">
        <v>3635</v>
      </c>
      <c r="D150" s="691"/>
      <c r="E150" s="692">
        <v>33.700000000000003</v>
      </c>
      <c r="F150" s="692"/>
      <c r="G150" s="692"/>
      <c r="H150" s="692"/>
      <c r="I150" s="692"/>
      <c r="J150" s="692"/>
      <c r="K150" s="692"/>
      <c r="L150" s="692"/>
      <c r="M150" s="692"/>
      <c r="N150" s="692"/>
      <c r="O150" s="692">
        <f t="shared" si="40"/>
        <v>33.700000000000003</v>
      </c>
      <c r="P150" s="692"/>
      <c r="Q150" s="692"/>
      <c r="R150" s="693"/>
      <c r="S150" s="693"/>
      <c r="T150" s="693"/>
      <c r="U150" s="692" t="s">
        <v>1631</v>
      </c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725"/>
      <c r="AF150" s="957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>
        <v>1</v>
      </c>
      <c r="AV150" s="692"/>
      <c r="AW150" s="692">
        <f t="shared" si="30"/>
        <v>1</v>
      </c>
      <c r="AX150" s="692"/>
      <c r="AY150" s="692"/>
      <c r="AZ150" s="516">
        <f t="shared" si="31"/>
        <v>2</v>
      </c>
      <c r="BA150" s="516">
        <f t="shared" si="32"/>
        <v>0</v>
      </c>
      <c r="BB150" s="516"/>
      <c r="BC150" s="516"/>
      <c r="BD150" s="516">
        <f t="shared" si="33"/>
        <v>1</v>
      </c>
      <c r="BE150" s="516">
        <f t="shared" si="34"/>
        <v>0</v>
      </c>
      <c r="BF150" s="692"/>
      <c r="BG150" s="692"/>
      <c r="BH150" s="692"/>
      <c r="BI150" s="692">
        <f t="shared" si="41"/>
        <v>7</v>
      </c>
      <c r="BJ150" s="692"/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1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>
        <v>1</v>
      </c>
      <c r="CC150" s="692"/>
      <c r="CD150" s="692">
        <f t="shared" si="39"/>
        <v>4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>
      <c r="A151" s="690"/>
      <c r="B151" s="690"/>
      <c r="C151" s="691" t="s">
        <v>3636</v>
      </c>
      <c r="D151" s="691"/>
      <c r="E151" s="692">
        <v>37.5</v>
      </c>
      <c r="F151" s="692"/>
      <c r="G151" s="692"/>
      <c r="H151" s="692"/>
      <c r="I151" s="692"/>
      <c r="J151" s="692"/>
      <c r="K151" s="692"/>
      <c r="L151" s="692"/>
      <c r="M151" s="692"/>
      <c r="N151" s="692"/>
      <c r="O151" s="692">
        <f t="shared" si="40"/>
        <v>37.5</v>
      </c>
      <c r="P151" s="692"/>
      <c r="Q151" s="692"/>
      <c r="R151" s="693"/>
      <c r="S151" s="693"/>
      <c r="T151" s="693"/>
      <c r="U151" s="692" t="s">
        <v>2989</v>
      </c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725"/>
      <c r="AF151" s="957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1</v>
      </c>
      <c r="AX151" s="692"/>
      <c r="AY151" s="692"/>
      <c r="AZ151" s="516">
        <f t="shared" si="31"/>
        <v>2</v>
      </c>
      <c r="BA151" s="516">
        <f t="shared" si="32"/>
        <v>0</v>
      </c>
      <c r="BB151" s="516"/>
      <c r="BC151" s="516"/>
      <c r="BD151" s="516">
        <f t="shared" si="33"/>
        <v>2</v>
      </c>
      <c r="BE151" s="516">
        <f t="shared" si="34"/>
        <v>0</v>
      </c>
      <c r="BF151" s="692"/>
      <c r="BG151" s="692"/>
      <c r="BH151" s="692"/>
      <c r="BI151" s="692">
        <f t="shared" si="41"/>
        <v>5</v>
      </c>
      <c r="BJ151" s="692"/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>
        <v>2</v>
      </c>
      <c r="BY151" s="692"/>
      <c r="BZ151" s="692"/>
      <c r="CA151" s="692"/>
      <c r="CB151" s="692">
        <v>1</v>
      </c>
      <c r="CC151" s="692"/>
      <c r="CD151" s="692">
        <f t="shared" si="39"/>
        <v>4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>
      <c r="A152" s="690"/>
      <c r="B152" s="690"/>
      <c r="C152" s="691" t="s">
        <v>3637</v>
      </c>
      <c r="D152" s="691"/>
      <c r="E152" s="692">
        <v>33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si="40"/>
        <v>33</v>
      </c>
      <c r="P152" s="692"/>
      <c r="Q152" s="692"/>
      <c r="R152" s="693"/>
      <c r="S152" s="693"/>
      <c r="T152" s="693"/>
      <c r="U152" s="692" t="s">
        <v>2990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725"/>
      <c r="AF152" s="957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si="41"/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0</v>
      </c>
      <c r="BT152" s="692">
        <f t="shared" si="38"/>
        <v>0</v>
      </c>
      <c r="BU152" s="692"/>
      <c r="BV152" s="692"/>
      <c r="BW152" s="692"/>
      <c r="BX152" s="692">
        <v>1</v>
      </c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>
      <c r="A153" s="690"/>
      <c r="B153" s="690"/>
      <c r="C153" s="691"/>
      <c r="D153" s="691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>
        <f t="shared" si="29"/>
        <v>0</v>
      </c>
      <c r="Q153" s="692"/>
      <c r="R153" s="693"/>
      <c r="S153" s="693"/>
      <c r="T153" s="693"/>
      <c r="U153" s="692"/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725"/>
      <c r="AF153" s="957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0</v>
      </c>
      <c r="AX153" s="692"/>
      <c r="AY153" s="692"/>
      <c r="AZ153" s="516"/>
      <c r="BA153" s="516"/>
      <c r="BB153" s="516"/>
      <c r="BC153" s="516"/>
      <c r="BD153" s="516"/>
      <c r="BE153" s="516"/>
      <c r="BF153" s="692"/>
      <c r="BG153" s="692"/>
      <c r="BH153" s="692"/>
      <c r="BI153" s="692"/>
      <c r="BJ153" s="692">
        <f t="shared" si="35"/>
        <v>0</v>
      </c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0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/>
      <c r="CC153" s="692"/>
      <c r="CD153" s="692">
        <f t="shared" si="39"/>
        <v>0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>
      <c r="A154" s="690"/>
      <c r="B154" s="690"/>
      <c r="C154" s="691"/>
      <c r="D154" s="699" t="s">
        <v>3692</v>
      </c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>
        <f t="shared" si="29"/>
        <v>0</v>
      </c>
      <c r="Q154" s="692"/>
      <c r="R154" s="693"/>
      <c r="S154" s="693"/>
      <c r="T154" s="693"/>
      <c r="U154" s="692"/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725"/>
      <c r="AF154" s="957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0</v>
      </c>
      <c r="AX154" s="692"/>
      <c r="AY154" s="692"/>
      <c r="AZ154" s="516"/>
      <c r="BA154" s="516"/>
      <c r="BB154" s="516"/>
      <c r="BC154" s="516"/>
      <c r="BD154" s="516"/>
      <c r="BE154" s="516"/>
      <c r="BF154" s="692"/>
      <c r="BG154" s="692"/>
      <c r="BH154" s="692"/>
      <c r="BI154" s="692"/>
      <c r="BJ154" s="692">
        <f t="shared" si="35"/>
        <v>0</v>
      </c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0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/>
      <c r="CC154" s="692"/>
      <c r="CD154" s="692">
        <f t="shared" si="39"/>
        <v>0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>
      <c r="A155" s="690"/>
      <c r="B155" s="690"/>
      <c r="C155" s="691"/>
      <c r="D155" s="691" t="s">
        <v>3006</v>
      </c>
      <c r="E155" s="692">
        <v>35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>
        <f>E155*2</f>
        <v>70</v>
      </c>
      <c r="Q155" s="692"/>
      <c r="R155" s="693"/>
      <c r="S155" s="693"/>
      <c r="T155" s="693"/>
      <c r="U155" s="692" t="s">
        <v>3718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725"/>
      <c r="AF155" s="957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/>
      <c r="AV155" s="692"/>
      <c r="AW155" s="692">
        <f t="shared" si="30"/>
        <v>0</v>
      </c>
      <c r="AX155" s="692"/>
      <c r="AY155" s="692"/>
      <c r="AZ155" s="516">
        <f t="shared" si="31"/>
        <v>0</v>
      </c>
      <c r="BA155" s="516">
        <f t="shared" si="32"/>
        <v>0</v>
      </c>
      <c r="BB155" s="516"/>
      <c r="BC155" s="516"/>
      <c r="BD155" s="516">
        <f t="shared" si="33"/>
        <v>0</v>
      </c>
      <c r="BE155" s="516">
        <f t="shared" si="34"/>
        <v>3</v>
      </c>
      <c r="BF155" s="692"/>
      <c r="BG155" s="692"/>
      <c r="BH155" s="692"/>
      <c r="BI155" s="692"/>
      <c r="BJ155" s="692">
        <f t="shared" si="35"/>
        <v>0</v>
      </c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0</v>
      </c>
      <c r="BT155" s="692">
        <f t="shared" si="38"/>
        <v>0</v>
      </c>
      <c r="BU155" s="692"/>
      <c r="BV155" s="692"/>
      <c r="BW155" s="692"/>
      <c r="BX155" s="692"/>
      <c r="BY155" s="692">
        <v>3</v>
      </c>
      <c r="BZ155" s="692"/>
      <c r="CA155" s="692"/>
      <c r="CB155" s="692"/>
      <c r="CC155" s="692"/>
      <c r="CD155" s="692">
        <f t="shared" si="39"/>
        <v>0</v>
      </c>
      <c r="CE155" s="692"/>
      <c r="CF155" s="692">
        <v>6</v>
      </c>
      <c r="CG155" s="692"/>
      <c r="CH155" s="692">
        <v>12</v>
      </c>
      <c r="CI155" s="692"/>
      <c r="CJ155" s="692">
        <v>12</v>
      </c>
      <c r="CK155" s="692"/>
      <c r="CL155" s="692"/>
      <c r="CM155" s="692"/>
      <c r="CN155" s="692"/>
      <c r="CO155" s="692">
        <v>12</v>
      </c>
      <c r="CP155" s="692"/>
      <c r="CQ155" s="692"/>
      <c r="CR155" s="692"/>
      <c r="CS155" s="692"/>
      <c r="CT155" s="692"/>
      <c r="CU155" s="692"/>
      <c r="CV155" s="692"/>
      <c r="CW155" s="692">
        <v>2</v>
      </c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>
      <c r="A156" s="690"/>
      <c r="B156" s="690"/>
      <c r="C156" s="691" t="s">
        <v>3632</v>
      </c>
      <c r="D156" s="691"/>
      <c r="E156" s="692">
        <v>14.6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>
        <f t="shared" si="29"/>
        <v>14.6</v>
      </c>
      <c r="Q156" s="692"/>
      <c r="R156" s="693"/>
      <c r="S156" s="693"/>
      <c r="T156" s="693"/>
      <c r="U156" s="692" t="s">
        <v>1631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725"/>
      <c r="AF156" s="957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1</v>
      </c>
      <c r="BE156" s="516">
        <f t="shared" si="34"/>
        <v>0</v>
      </c>
      <c r="BF156" s="692"/>
      <c r="BG156" s="692"/>
      <c r="BH156" s="692"/>
      <c r="BI156" s="692"/>
      <c r="BJ156" s="692">
        <f t="shared" si="35"/>
        <v>5</v>
      </c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1</v>
      </c>
      <c r="BU156" s="692"/>
      <c r="BV156" s="692"/>
      <c r="BW156" s="692"/>
      <c r="BX156" s="692"/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>
      <c r="A157" s="690"/>
      <c r="B157" s="690"/>
      <c r="C157" s="691" t="s">
        <v>3633</v>
      </c>
      <c r="D157" s="691"/>
      <c r="E157" s="692">
        <v>29.6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>
        <f t="shared" si="29"/>
        <v>29.6</v>
      </c>
      <c r="Q157" s="692"/>
      <c r="R157" s="693"/>
      <c r="S157" s="693"/>
      <c r="T157" s="693"/>
      <c r="U157" s="692" t="s">
        <v>1631</v>
      </c>
      <c r="V157" s="692"/>
      <c r="W157" s="692">
        <v>1</v>
      </c>
      <c r="X157" s="692"/>
      <c r="Y157" s="692"/>
      <c r="Z157" s="692">
        <v>1</v>
      </c>
      <c r="AA157" s="692"/>
      <c r="AB157" s="692"/>
      <c r="AC157" s="692"/>
      <c r="AD157" s="692"/>
      <c r="AE157" s="725"/>
      <c r="AF157" s="957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/>
      <c r="BJ157" s="692">
        <f t="shared" si="35"/>
        <v>5</v>
      </c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1</v>
      </c>
      <c r="BU157" s="692"/>
      <c r="BV157" s="692"/>
      <c r="BW157" s="692"/>
      <c r="BX157" s="692"/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>
      <c r="A158" s="690"/>
      <c r="B158" s="690"/>
      <c r="C158" s="691" t="s">
        <v>3634</v>
      </c>
      <c r="D158" s="691"/>
      <c r="E158" s="692">
        <v>19</v>
      </c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>E158</f>
        <v>19</v>
      </c>
      <c r="Q158" s="692"/>
      <c r="R158" s="693"/>
      <c r="S158" s="693"/>
      <c r="T158" s="693"/>
      <c r="U158" s="692" t="s">
        <v>3718</v>
      </c>
      <c r="V158" s="692"/>
      <c r="W158" s="692">
        <v>2</v>
      </c>
      <c r="X158" s="692"/>
      <c r="Y158" s="692"/>
      <c r="Z158" s="692"/>
      <c r="AA158" s="692"/>
      <c r="AB158" s="692"/>
      <c r="AC158" s="692"/>
      <c r="AD158" s="692"/>
      <c r="AE158" s="725">
        <v>1</v>
      </c>
      <c r="AF158" s="957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>CB158</f>
        <v>1</v>
      </c>
      <c r="AX158" s="692"/>
      <c r="AY158" s="692"/>
      <c r="AZ158" s="516">
        <f>IF(C158&lt;&gt;0,AW158+CB158+CC158,)</f>
        <v>3</v>
      </c>
      <c r="BA158" s="516">
        <f>IF(D158&lt;&gt;0,AW158+CB158+CC158,)</f>
        <v>0</v>
      </c>
      <c r="BB158" s="516"/>
      <c r="BC158" s="516"/>
      <c r="BD158" s="516">
        <f>IF(C158&lt;&gt;0,IF(OR(LEN(U158)=1,LEN(U158)=2),1,VALUE(LEFT(U158,1))),)</f>
        <v>3</v>
      </c>
      <c r="BE158" s="516">
        <f>IF(D158&lt;&gt;0,IF(OR(LEN(U158)=1,LEN(U158)=2),1,VALUE(LEFT(U158,1))),)</f>
        <v>0</v>
      </c>
      <c r="BF158" s="692"/>
      <c r="BG158" s="692"/>
      <c r="BH158" s="692"/>
      <c r="BI158" s="692"/>
      <c r="BJ158" s="692">
        <f>CB158*5+AU158*2</f>
        <v>5</v>
      </c>
      <c r="BK158" s="692"/>
      <c r="BL158" s="692"/>
      <c r="BM158" s="692"/>
      <c r="BN158" s="692"/>
      <c r="BO158" s="692"/>
      <c r="BP158" s="692"/>
      <c r="BQ158" s="692">
        <f>IF(U158="G",1,)</f>
        <v>0</v>
      </c>
      <c r="BR158" s="692"/>
      <c r="BS158" s="692">
        <f>IF(O158&lt;&gt;0,IF(U158="I",1,IF(U158="G",2,)),)</f>
        <v>0</v>
      </c>
      <c r="BT158" s="692">
        <f>IF(P158&lt;&gt;0,IF(U158="I",1,IF(U158="G",2,)),)</f>
        <v>0</v>
      </c>
      <c r="BU158" s="692"/>
      <c r="BV158" s="692"/>
      <c r="BW158" s="692"/>
      <c r="BX158" s="692"/>
      <c r="BY158" s="692">
        <v>3</v>
      </c>
      <c r="BZ158" s="692"/>
      <c r="CA158" s="692"/>
      <c r="CB158" s="692">
        <v>1</v>
      </c>
      <c r="CC158" s="692">
        <v>1</v>
      </c>
      <c r="CD158" s="692">
        <f>CB158*4</f>
        <v>4</v>
      </c>
      <c r="CE158" s="692">
        <v>6</v>
      </c>
      <c r="CF158" s="692"/>
      <c r="CG158" s="692">
        <v>6</v>
      </c>
      <c r="CH158" s="692"/>
      <c r="CI158" s="692"/>
      <c r="CJ158" s="692">
        <v>3</v>
      </c>
      <c r="CK158" s="692"/>
      <c r="CL158" s="692"/>
      <c r="CM158" s="692"/>
      <c r="CN158" s="692">
        <v>8</v>
      </c>
      <c r="CO158" s="692"/>
      <c r="CP158" s="692"/>
      <c r="CQ158" s="692">
        <v>1</v>
      </c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>
      <c r="A159" s="690"/>
      <c r="B159" s="690"/>
      <c r="C159" s="691" t="s">
        <v>3635</v>
      </c>
      <c r="D159" s="691"/>
      <c r="E159" s="692">
        <v>26</v>
      </c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26</v>
      </c>
      <c r="Q159" s="692"/>
      <c r="R159" s="693"/>
      <c r="S159" s="693"/>
      <c r="T159" s="693"/>
      <c r="U159" s="692" t="s">
        <v>1631</v>
      </c>
      <c r="V159" s="692"/>
      <c r="W159" s="692">
        <v>1</v>
      </c>
      <c r="X159" s="692"/>
      <c r="Y159" s="692"/>
      <c r="Z159" s="692">
        <v>1</v>
      </c>
      <c r="AA159" s="692"/>
      <c r="AB159" s="692"/>
      <c r="AC159" s="692"/>
      <c r="AD159" s="692"/>
      <c r="AE159" s="725"/>
      <c r="AF159" s="957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1</v>
      </c>
      <c r="AX159" s="692"/>
      <c r="AY159" s="692"/>
      <c r="AZ159" s="516">
        <f t="shared" si="31"/>
        <v>2</v>
      </c>
      <c r="BA159" s="516">
        <f t="shared" si="32"/>
        <v>0</v>
      </c>
      <c r="BB159" s="516"/>
      <c r="BC159" s="516"/>
      <c r="BD159" s="516">
        <f t="shared" si="33"/>
        <v>1</v>
      </c>
      <c r="BE159" s="516">
        <f t="shared" si="34"/>
        <v>0</v>
      </c>
      <c r="BF159" s="692"/>
      <c r="BG159" s="692"/>
      <c r="BH159" s="692"/>
      <c r="BI159" s="692"/>
      <c r="BJ159" s="692">
        <f t="shared" si="35"/>
        <v>5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1</v>
      </c>
      <c r="BU159" s="692"/>
      <c r="BV159" s="692"/>
      <c r="BW159" s="692"/>
      <c r="BX159" s="692"/>
      <c r="BY159" s="692">
        <v>3</v>
      </c>
      <c r="BZ159" s="692"/>
      <c r="CA159" s="692"/>
      <c r="CB159" s="692">
        <v>1</v>
      </c>
      <c r="CC159" s="692"/>
      <c r="CD159" s="692">
        <f t="shared" si="39"/>
        <v>4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>
      <c r="A160" s="690"/>
      <c r="B160" s="690"/>
      <c r="C160" s="691" t="s">
        <v>3636</v>
      </c>
      <c r="D160" s="691"/>
      <c r="E160" s="692">
        <v>26.2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 t="shared" si="29"/>
        <v>26.2</v>
      </c>
      <c r="Q160" s="692"/>
      <c r="R160" s="693"/>
      <c r="S160" s="693"/>
      <c r="T160" s="693"/>
      <c r="U160" s="692" t="s">
        <v>1631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725"/>
      <c r="AF160" s="957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>
        <v>1</v>
      </c>
      <c r="AV160" s="692"/>
      <c r="AW160" s="692">
        <f t="shared" si="30"/>
        <v>1</v>
      </c>
      <c r="AX160" s="692"/>
      <c r="AY160" s="692"/>
      <c r="AZ160" s="516">
        <f t="shared" si="31"/>
        <v>2</v>
      </c>
      <c r="BA160" s="516">
        <f t="shared" si="32"/>
        <v>0</v>
      </c>
      <c r="BB160" s="516"/>
      <c r="BC160" s="516"/>
      <c r="BD160" s="516">
        <f t="shared" si="33"/>
        <v>1</v>
      </c>
      <c r="BE160" s="516">
        <f t="shared" si="34"/>
        <v>0</v>
      </c>
      <c r="BF160" s="692"/>
      <c r="BG160" s="692"/>
      <c r="BH160" s="692"/>
      <c r="BI160" s="692"/>
      <c r="BJ160" s="692">
        <f t="shared" si="35"/>
        <v>7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1</v>
      </c>
      <c r="BU160" s="692"/>
      <c r="BV160" s="692"/>
      <c r="BW160" s="692"/>
      <c r="BX160" s="692"/>
      <c r="BY160" s="692"/>
      <c r="BZ160" s="692"/>
      <c r="CA160" s="692"/>
      <c r="CB160" s="692">
        <v>1</v>
      </c>
      <c r="CC160" s="692"/>
      <c r="CD160" s="692">
        <f t="shared" si="39"/>
        <v>4</v>
      </c>
      <c r="CE160" s="692"/>
      <c r="CF160" s="692"/>
      <c r="CG160" s="692"/>
      <c r="CH160" s="692"/>
      <c r="CI160" s="692"/>
      <c r="CJ160" s="692"/>
      <c r="CK160" s="692"/>
      <c r="CL160" s="692"/>
      <c r="CM160" s="692"/>
      <c r="CN160" s="692"/>
      <c r="CO160" s="692"/>
      <c r="CP160" s="692"/>
      <c r="CQ160" s="692"/>
      <c r="CR160" s="692"/>
      <c r="CS160" s="692"/>
      <c r="CT160" s="692"/>
      <c r="CU160" s="692"/>
      <c r="CV160" s="692"/>
      <c r="CW160" s="692"/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>
      <c r="A161" s="690"/>
      <c r="B161" s="690"/>
      <c r="C161" s="691" t="s">
        <v>3637</v>
      </c>
      <c r="D161" s="691"/>
      <c r="E161" s="692">
        <v>32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32</v>
      </c>
      <c r="Q161" s="692"/>
      <c r="R161" s="693"/>
      <c r="S161" s="693"/>
      <c r="T161" s="693"/>
      <c r="U161" s="692" t="s">
        <v>1903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725"/>
      <c r="AF161" s="957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1</v>
      </c>
      <c r="BR161" s="692"/>
      <c r="BS161" s="692">
        <f t="shared" si="37"/>
        <v>0</v>
      </c>
      <c r="BT161" s="692">
        <f t="shared" si="38"/>
        <v>2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>
      <c r="A162" s="690"/>
      <c r="B162" s="690"/>
      <c r="C162" s="691" t="s">
        <v>3638</v>
      </c>
      <c r="D162" s="691"/>
      <c r="E162" s="692">
        <v>36.200000000000003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36.200000000000003</v>
      </c>
      <c r="Q162" s="692"/>
      <c r="R162" s="693"/>
      <c r="S162" s="693"/>
      <c r="T162" s="693"/>
      <c r="U162" s="692" t="s">
        <v>1903</v>
      </c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725"/>
      <c r="AF162" s="957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1</v>
      </c>
      <c r="BR162" s="692"/>
      <c r="BS162" s="692">
        <f t="shared" si="37"/>
        <v>0</v>
      </c>
      <c r="BT162" s="692">
        <f t="shared" si="38"/>
        <v>2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>
      <c r="A163" s="690"/>
      <c r="B163" s="690"/>
      <c r="C163" s="691" t="s">
        <v>3639</v>
      </c>
      <c r="D163" s="691"/>
      <c r="E163" s="692">
        <v>33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 t="shared" si="29"/>
        <v>33</v>
      </c>
      <c r="Q163" s="692"/>
      <c r="R163" s="693"/>
      <c r="S163" s="693"/>
      <c r="T163" s="693"/>
      <c r="U163" s="692" t="s">
        <v>1903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725">
        <v>1</v>
      </c>
      <c r="AF163" s="957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 t="shared" si="30"/>
        <v>1</v>
      </c>
      <c r="AX163" s="692"/>
      <c r="AY163" s="692"/>
      <c r="AZ163" s="516">
        <f t="shared" si="31"/>
        <v>2</v>
      </c>
      <c r="BA163" s="516">
        <f t="shared" si="32"/>
        <v>0</v>
      </c>
      <c r="BB163" s="516"/>
      <c r="BC163" s="516"/>
      <c r="BD163" s="516">
        <f t="shared" si="33"/>
        <v>1</v>
      </c>
      <c r="BE163" s="516">
        <f t="shared" si="34"/>
        <v>0</v>
      </c>
      <c r="BF163" s="692"/>
      <c r="BG163" s="692"/>
      <c r="BH163" s="692"/>
      <c r="BI163" s="692"/>
      <c r="BJ163" s="692">
        <f t="shared" si="35"/>
        <v>5</v>
      </c>
      <c r="BK163" s="692"/>
      <c r="BL163" s="692"/>
      <c r="BM163" s="692"/>
      <c r="BN163" s="692"/>
      <c r="BO163" s="692"/>
      <c r="BP163" s="692"/>
      <c r="BQ163" s="692">
        <f t="shared" si="36"/>
        <v>1</v>
      </c>
      <c r="BR163" s="692"/>
      <c r="BS163" s="692">
        <f t="shared" si="37"/>
        <v>0</v>
      </c>
      <c r="BT163" s="692">
        <f t="shared" si="38"/>
        <v>2</v>
      </c>
      <c r="BU163" s="692"/>
      <c r="BV163" s="692"/>
      <c r="BW163" s="692"/>
      <c r="BX163" s="692"/>
      <c r="BY163" s="692"/>
      <c r="BZ163" s="692"/>
      <c r="CA163" s="692"/>
      <c r="CB163" s="692">
        <v>1</v>
      </c>
      <c r="CC163" s="692"/>
      <c r="CD163" s="692">
        <f t="shared" si="39"/>
        <v>4</v>
      </c>
      <c r="CE163" s="692"/>
      <c r="CF163" s="692"/>
      <c r="CG163" s="692"/>
      <c r="CH163" s="692"/>
      <c r="CI163" s="692"/>
      <c r="CJ163" s="692"/>
      <c r="CK163" s="692"/>
      <c r="CL163" s="692"/>
      <c r="CM163" s="692"/>
      <c r="CN163" s="692"/>
      <c r="CO163" s="692"/>
      <c r="CP163" s="692"/>
      <c r="CQ163" s="692"/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>
      <c r="A164" s="690"/>
      <c r="B164" s="690"/>
      <c r="C164" s="691" t="s">
        <v>3640</v>
      </c>
      <c r="D164" s="691"/>
      <c r="E164" s="692">
        <v>31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31</v>
      </c>
      <c r="Q164" s="692"/>
      <c r="R164" s="693"/>
      <c r="S164" s="693"/>
      <c r="T164" s="693"/>
      <c r="U164" s="692" t="s">
        <v>3718</v>
      </c>
      <c r="V164" s="692"/>
      <c r="W164" s="692"/>
      <c r="X164" s="692"/>
      <c r="Y164" s="692"/>
      <c r="Z164" s="692"/>
      <c r="AA164" s="692"/>
      <c r="AB164" s="692"/>
      <c r="AC164" s="692"/>
      <c r="AD164" s="692"/>
      <c r="AE164" s="725"/>
      <c r="AF164" s="957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3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0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>
      <c r="A165" s="690"/>
      <c r="B165" s="690"/>
      <c r="C165" s="691" t="s">
        <v>3641</v>
      </c>
      <c r="D165" s="691"/>
      <c r="E165" s="640">
        <v>33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33</v>
      </c>
      <c r="Q165" s="692"/>
      <c r="R165" s="693"/>
      <c r="S165" s="693"/>
      <c r="T165" s="693"/>
      <c r="U165" s="692" t="s">
        <v>1631</v>
      </c>
      <c r="V165" s="692"/>
      <c r="W165" s="692">
        <v>1</v>
      </c>
      <c r="X165" s="692"/>
      <c r="Y165" s="692"/>
      <c r="Z165" s="692">
        <v>1</v>
      </c>
      <c r="AA165" s="692"/>
      <c r="AB165" s="692"/>
      <c r="AC165" s="692"/>
      <c r="AD165" s="692"/>
      <c r="AE165" s="725"/>
      <c r="AF165" s="957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>
      <c r="A166" s="690"/>
      <c r="B166" s="690"/>
      <c r="C166" s="691" t="s">
        <v>3647</v>
      </c>
      <c r="D166" s="691"/>
      <c r="E166" s="640">
        <v>34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34</v>
      </c>
      <c r="Q166" s="692"/>
      <c r="R166" s="693"/>
      <c r="S166" s="693"/>
      <c r="T166" s="693"/>
      <c r="U166" s="692" t="s">
        <v>2989</v>
      </c>
      <c r="V166" s="692"/>
      <c r="W166" s="692">
        <v>2</v>
      </c>
      <c r="X166" s="692"/>
      <c r="Y166" s="692"/>
      <c r="Z166" s="692"/>
      <c r="AA166" s="692"/>
      <c r="AB166" s="692"/>
      <c r="AC166" s="692"/>
      <c r="AD166" s="692"/>
      <c r="AE166" s="725">
        <v>1</v>
      </c>
      <c r="AF166" s="957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2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0</v>
      </c>
      <c r="BR166" s="692"/>
      <c r="BS166" s="692">
        <f t="shared" si="37"/>
        <v>0</v>
      </c>
      <c r="BT166" s="692">
        <f t="shared" si="38"/>
        <v>0</v>
      </c>
      <c r="BU166" s="692"/>
      <c r="BV166" s="692"/>
      <c r="BW166" s="692"/>
      <c r="BX166" s="692"/>
      <c r="BY166" s="692">
        <v>2</v>
      </c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>
      <c r="A167" s="690"/>
      <c r="B167" s="690"/>
      <c r="C167" s="691" t="s">
        <v>3648</v>
      </c>
      <c r="D167" s="691"/>
      <c r="E167" s="640">
        <v>33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33</v>
      </c>
      <c r="Q167" s="692"/>
      <c r="R167" s="693"/>
      <c r="S167" s="693"/>
      <c r="T167" s="693"/>
      <c r="U167" s="692" t="s">
        <v>1631</v>
      </c>
      <c r="V167" s="692"/>
      <c r="W167" s="692">
        <v>1</v>
      </c>
      <c r="X167" s="692"/>
      <c r="Y167" s="692"/>
      <c r="Z167" s="692">
        <v>1</v>
      </c>
      <c r="AA167" s="692"/>
      <c r="AB167" s="692"/>
      <c r="AC167" s="692"/>
      <c r="AD167" s="692"/>
      <c r="AE167" s="725"/>
      <c r="AF167" s="957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0</v>
      </c>
      <c r="BR167" s="692"/>
      <c r="BS167" s="692">
        <f t="shared" si="37"/>
        <v>0</v>
      </c>
      <c r="BT167" s="692">
        <f t="shared" si="38"/>
        <v>1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>
      <c r="A168" s="690"/>
      <c r="B168" s="690"/>
      <c r="C168" s="691" t="s">
        <v>3649</v>
      </c>
      <c r="D168" s="691"/>
      <c r="E168" s="640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725">
        <v>1</v>
      </c>
      <c r="AF168" s="957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>
      <c r="A169" s="690"/>
      <c r="B169" s="690"/>
      <c r="C169" s="691" t="s">
        <v>3650</v>
      </c>
      <c r="D169" s="691"/>
      <c r="E169" s="640">
        <v>33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33</v>
      </c>
      <c r="Q169" s="692"/>
      <c r="R169" s="693"/>
      <c r="S169" s="693"/>
      <c r="T169" s="693"/>
      <c r="U169" s="692" t="s">
        <v>1903</v>
      </c>
      <c r="V169" s="692"/>
      <c r="W169" s="692">
        <v>2</v>
      </c>
      <c r="X169" s="692"/>
      <c r="Y169" s="692"/>
      <c r="Z169" s="692"/>
      <c r="AA169" s="692"/>
      <c r="AB169" s="692"/>
      <c r="AC169" s="692"/>
      <c r="AD169" s="692"/>
      <c r="AE169" s="725">
        <v>1</v>
      </c>
      <c r="AF169" s="957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>
        <v>1</v>
      </c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1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7</v>
      </c>
      <c r="BK169" s="692"/>
      <c r="BL169" s="692"/>
      <c r="BM169" s="692"/>
      <c r="BN169" s="692"/>
      <c r="BO169" s="692"/>
      <c r="BP169" s="692"/>
      <c r="BQ169" s="692">
        <f t="shared" si="36"/>
        <v>1</v>
      </c>
      <c r="BR169" s="692"/>
      <c r="BS169" s="692">
        <f t="shared" si="37"/>
        <v>0</v>
      </c>
      <c r="BT169" s="692">
        <f t="shared" si="38"/>
        <v>2</v>
      </c>
      <c r="BU169" s="692"/>
      <c r="BV169" s="692"/>
      <c r="BW169" s="692"/>
      <c r="BX169" s="692"/>
      <c r="BY169" s="692"/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>
      <c r="A170" s="690"/>
      <c r="B170" s="690"/>
      <c r="C170" s="691" t="s">
        <v>3651</v>
      </c>
      <c r="D170" s="691"/>
      <c r="E170" s="640">
        <v>35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35</v>
      </c>
      <c r="Q170" s="692"/>
      <c r="R170" s="693"/>
      <c r="S170" s="693"/>
      <c r="T170" s="693"/>
      <c r="U170" s="692" t="s">
        <v>2990</v>
      </c>
      <c r="V170" s="692"/>
      <c r="W170" s="692">
        <v>2</v>
      </c>
      <c r="X170" s="692"/>
      <c r="Y170" s="692"/>
      <c r="Z170" s="692"/>
      <c r="AA170" s="692"/>
      <c r="AB170" s="692"/>
      <c r="AC170" s="692"/>
      <c r="AD170" s="692"/>
      <c r="AE170" s="725">
        <v>1</v>
      </c>
      <c r="AF170" s="957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/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5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0</v>
      </c>
      <c r="BU170" s="692"/>
      <c r="BV170" s="692"/>
      <c r="BW170" s="692"/>
      <c r="BX170" s="692"/>
      <c r="BY170" s="692">
        <v>1</v>
      </c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>
      <c r="A171" s="690"/>
      <c r="B171" s="690"/>
      <c r="C171" s="691" t="s">
        <v>3652</v>
      </c>
      <c r="D171" s="691"/>
      <c r="E171" s="640">
        <v>25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25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725">
        <v>1</v>
      </c>
      <c r="AF171" s="957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>
      <c r="A172" s="690"/>
      <c r="B172" s="690"/>
      <c r="C172" s="691" t="s">
        <v>3653</v>
      </c>
      <c r="D172" s="691"/>
      <c r="E172" s="640">
        <v>30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30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725"/>
      <c r="AF172" s="957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>
        <v>1</v>
      </c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7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>
      <c r="A173" s="690"/>
      <c r="B173" s="690"/>
      <c r="C173" s="691" t="s">
        <v>3654</v>
      </c>
      <c r="D173" s="691"/>
      <c r="E173" s="640">
        <v>30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30</v>
      </c>
      <c r="Q173" s="692"/>
      <c r="R173" s="693"/>
      <c r="S173" s="693"/>
      <c r="T173" s="693"/>
      <c r="U173" s="692" t="s">
        <v>1631</v>
      </c>
      <c r="V173" s="692"/>
      <c r="W173" s="692">
        <v>1</v>
      </c>
      <c r="X173" s="692"/>
      <c r="Y173" s="692"/>
      <c r="Z173" s="692">
        <v>1</v>
      </c>
      <c r="AA173" s="692"/>
      <c r="AB173" s="692"/>
      <c r="AC173" s="692"/>
      <c r="AD173" s="692"/>
      <c r="AE173" s="725"/>
      <c r="AF173" s="957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0</v>
      </c>
      <c r="BR173" s="692"/>
      <c r="BS173" s="692">
        <f t="shared" si="37"/>
        <v>0</v>
      </c>
      <c r="BT173" s="692">
        <f t="shared" si="38"/>
        <v>1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>
      <c r="A174" s="690"/>
      <c r="B174" s="690"/>
      <c r="C174" s="691" t="s">
        <v>3655</v>
      </c>
      <c r="D174" s="691"/>
      <c r="E174" s="640">
        <v>30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30</v>
      </c>
      <c r="Q174" s="692"/>
      <c r="R174" s="693"/>
      <c r="S174" s="693"/>
      <c r="T174" s="693"/>
      <c r="U174" s="692" t="s">
        <v>1631</v>
      </c>
      <c r="V174" s="692"/>
      <c r="W174" s="692">
        <v>1</v>
      </c>
      <c r="X174" s="692"/>
      <c r="Y174" s="692"/>
      <c r="Z174" s="692">
        <v>1</v>
      </c>
      <c r="AA174" s="692"/>
      <c r="AB174" s="692"/>
      <c r="AC174" s="692"/>
      <c r="AD174" s="692"/>
      <c r="AE174" s="725"/>
      <c r="AF174" s="957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5</v>
      </c>
      <c r="BK174" s="692"/>
      <c r="BL174" s="692"/>
      <c r="BM174" s="692"/>
      <c r="BN174" s="692"/>
      <c r="BO174" s="692"/>
      <c r="BP174" s="692"/>
      <c r="BQ174" s="692">
        <f t="shared" si="36"/>
        <v>0</v>
      </c>
      <c r="BR174" s="692"/>
      <c r="BS174" s="692">
        <f t="shared" si="37"/>
        <v>0</v>
      </c>
      <c r="BT174" s="692">
        <f t="shared" si="38"/>
        <v>1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>
      <c r="A175" s="690"/>
      <c r="B175" s="690"/>
      <c r="C175" s="691" t="s">
        <v>3656</v>
      </c>
      <c r="D175" s="691"/>
      <c r="E175" s="640">
        <v>30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30</v>
      </c>
      <c r="Q175" s="692"/>
      <c r="R175" s="693"/>
      <c r="S175" s="693"/>
      <c r="T175" s="693"/>
      <c r="U175" s="692" t="s">
        <v>1631</v>
      </c>
      <c r="V175" s="692"/>
      <c r="W175" s="692">
        <v>1</v>
      </c>
      <c r="X175" s="692"/>
      <c r="Y175" s="692"/>
      <c r="Z175" s="692">
        <v>1</v>
      </c>
      <c r="AA175" s="692"/>
      <c r="AB175" s="692"/>
      <c r="AC175" s="692"/>
      <c r="AD175" s="692"/>
      <c r="AE175" s="725"/>
      <c r="AF175" s="957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1</v>
      </c>
      <c r="BU175" s="692"/>
      <c r="BV175" s="692"/>
      <c r="BW175" s="692"/>
      <c r="BX175" s="692"/>
      <c r="BY175" s="692"/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>
      <c r="A176" s="690"/>
      <c r="B176" s="690"/>
      <c r="C176" s="691" t="s">
        <v>3719</v>
      </c>
      <c r="D176" s="691"/>
      <c r="E176" s="640">
        <v>30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ref="P176:P240" si="42">E176</f>
        <v>30</v>
      </c>
      <c r="Q176" s="692"/>
      <c r="R176" s="693"/>
      <c r="S176" s="693"/>
      <c r="T176" s="693"/>
      <c r="U176" s="692" t="s">
        <v>1631</v>
      </c>
      <c r="V176" s="692"/>
      <c r="W176" s="692">
        <v>1</v>
      </c>
      <c r="X176" s="692"/>
      <c r="Y176" s="692"/>
      <c r="Z176" s="692">
        <v>1</v>
      </c>
      <c r="AA176" s="692"/>
      <c r="AB176" s="692"/>
      <c r="AC176" s="692"/>
      <c r="AD176" s="692"/>
      <c r="AE176" s="725"/>
      <c r="AF176" s="957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>
        <v>1</v>
      </c>
      <c r="AV176" s="692"/>
      <c r="AW176" s="692">
        <f t="shared" ref="AW176:AW247" si="43">CB176</f>
        <v>0</v>
      </c>
      <c r="AX176" s="692"/>
      <c r="AY176" s="692"/>
      <c r="AZ176" s="516">
        <f t="shared" ref="AZ176:AZ247" si="44">IF(C176&lt;&gt;0,AW176+CB176+CC176,)</f>
        <v>0</v>
      </c>
      <c r="BA176" s="516">
        <f t="shared" ref="BA176:BA247" si="45">IF(D176&lt;&gt;0,AW176+CB176+CC176,)</f>
        <v>0</v>
      </c>
      <c r="BB176" s="516"/>
      <c r="BC176" s="516"/>
      <c r="BD176" s="516">
        <f t="shared" ref="BD176:BD247" si="46">IF(C176&lt;&gt;0,IF(OR(LEN(U176)=1,LEN(U176)=2),1,VALUE(LEFT(U176,1))),)</f>
        <v>1</v>
      </c>
      <c r="BE176" s="516">
        <f t="shared" ref="BE176:BE247" si="47">IF(D176&lt;&gt;0,IF(OR(LEN(U176)=1,LEN(U176)=2),1,VALUE(LEFT(U176,1))),)</f>
        <v>0</v>
      </c>
      <c r="BF176" s="692"/>
      <c r="BG176" s="692"/>
      <c r="BH176" s="692"/>
      <c r="BI176" s="692"/>
      <c r="BJ176" s="692">
        <f t="shared" ref="BJ176:BJ243" si="48">CB176*5+AU176*2</f>
        <v>2</v>
      </c>
      <c r="BK176" s="692"/>
      <c r="BL176" s="692"/>
      <c r="BM176" s="692"/>
      <c r="BN176" s="692"/>
      <c r="BO176" s="692"/>
      <c r="BP176" s="692"/>
      <c r="BQ176" s="692">
        <f t="shared" ref="BQ176:BQ247" si="49">IF(U176="G",1,)</f>
        <v>0</v>
      </c>
      <c r="BR176" s="692"/>
      <c r="BS176" s="692">
        <f t="shared" ref="BS176:BS247" si="50">IF(O176&lt;&gt;0,IF(U176="I",1,IF(U176="G",2,)),)</f>
        <v>0</v>
      </c>
      <c r="BT176" s="692">
        <f t="shared" ref="BT176:BT247" si="51">IF(P176&lt;&gt;0,IF(U176="I",1,IF(U176="G",2,)),)</f>
        <v>1</v>
      </c>
      <c r="BU176" s="692"/>
      <c r="BV176" s="692"/>
      <c r="BW176" s="692"/>
      <c r="BX176" s="692"/>
      <c r="BY176" s="692"/>
      <c r="BZ176" s="692"/>
      <c r="CA176" s="692"/>
      <c r="CB176" s="692"/>
      <c r="CC176" s="692"/>
      <c r="CD176" s="692">
        <f t="shared" ref="CD176:CD247" si="52">CB176*4</f>
        <v>0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>
      <c r="A177" s="690"/>
      <c r="B177" s="690"/>
      <c r="C177" s="691" t="s">
        <v>3720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42"/>
        <v>30</v>
      </c>
      <c r="Q177" s="692"/>
      <c r="R177" s="693"/>
      <c r="S177" s="693"/>
      <c r="T177" s="693"/>
      <c r="U177" s="692" t="s">
        <v>2990</v>
      </c>
      <c r="V177" s="692"/>
      <c r="W177" s="692">
        <v>2</v>
      </c>
      <c r="X177" s="692"/>
      <c r="Y177" s="692"/>
      <c r="Z177" s="692"/>
      <c r="AA177" s="692"/>
      <c r="AB177" s="692"/>
      <c r="AC177" s="692"/>
      <c r="AD177" s="692"/>
      <c r="AE177" s="725">
        <v>1</v>
      </c>
      <c r="AF177" s="957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/>
      <c r="AV177" s="692"/>
      <c r="AW177" s="692">
        <f t="shared" si="43"/>
        <v>1</v>
      </c>
      <c r="AX177" s="692"/>
      <c r="AY177" s="692"/>
      <c r="AZ177" s="516">
        <f t="shared" si="44"/>
        <v>2</v>
      </c>
      <c r="BA177" s="516">
        <f t="shared" si="45"/>
        <v>0</v>
      </c>
      <c r="BB177" s="516"/>
      <c r="BC177" s="516"/>
      <c r="BD177" s="516">
        <f t="shared" si="46"/>
        <v>1</v>
      </c>
      <c r="BE177" s="516">
        <f t="shared" si="47"/>
        <v>0</v>
      </c>
      <c r="BF177" s="692"/>
      <c r="BG177" s="692"/>
      <c r="BH177" s="692"/>
      <c r="BI177" s="692"/>
      <c r="BJ177" s="692">
        <f t="shared" si="48"/>
        <v>5</v>
      </c>
      <c r="BK177" s="692"/>
      <c r="BL177" s="692"/>
      <c r="BM177" s="692"/>
      <c r="BN177" s="692"/>
      <c r="BO177" s="692"/>
      <c r="BP177" s="692"/>
      <c r="BQ177" s="692">
        <f t="shared" si="49"/>
        <v>0</v>
      </c>
      <c r="BR177" s="692"/>
      <c r="BS177" s="692">
        <f t="shared" si="50"/>
        <v>0</v>
      </c>
      <c r="BT177" s="692">
        <f t="shared" si="51"/>
        <v>0</v>
      </c>
      <c r="BU177" s="692"/>
      <c r="BV177" s="692"/>
      <c r="BW177" s="692"/>
      <c r="BX177" s="692"/>
      <c r="BY177" s="692">
        <v>1</v>
      </c>
      <c r="BZ177" s="692"/>
      <c r="CA177" s="692"/>
      <c r="CB177" s="692">
        <v>1</v>
      </c>
      <c r="CC177" s="692"/>
      <c r="CD177" s="692">
        <f t="shared" si="52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>
      <c r="A178" s="690"/>
      <c r="B178" s="690"/>
      <c r="C178" s="691"/>
      <c r="D178" s="691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42"/>
        <v>0</v>
      </c>
      <c r="Q178" s="692"/>
      <c r="R178" s="693"/>
      <c r="S178" s="693"/>
      <c r="T178" s="693"/>
      <c r="U178" s="692"/>
      <c r="V178" s="692"/>
      <c r="W178" s="692"/>
      <c r="X178" s="692"/>
      <c r="Y178" s="692"/>
      <c r="Z178" s="692"/>
      <c r="AA178" s="692"/>
      <c r="AB178" s="692"/>
      <c r="AC178" s="692"/>
      <c r="AD178" s="692"/>
      <c r="AE178" s="725"/>
      <c r="AF178" s="957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43"/>
        <v>0</v>
      </c>
      <c r="AX178" s="692"/>
      <c r="AY178" s="692"/>
      <c r="AZ178" s="516"/>
      <c r="BA178" s="516"/>
      <c r="BB178" s="516"/>
      <c r="BC178" s="516"/>
      <c r="BD178" s="516"/>
      <c r="BE178" s="516"/>
      <c r="BF178" s="692"/>
      <c r="BG178" s="692"/>
      <c r="BH178" s="692"/>
      <c r="BI178" s="692"/>
      <c r="BJ178" s="692">
        <f t="shared" si="48"/>
        <v>0</v>
      </c>
      <c r="BK178" s="692"/>
      <c r="BL178" s="692"/>
      <c r="BM178" s="692"/>
      <c r="BN178" s="692"/>
      <c r="BO178" s="692"/>
      <c r="BP178" s="692"/>
      <c r="BQ178" s="692">
        <f t="shared" si="49"/>
        <v>0</v>
      </c>
      <c r="BR178" s="692"/>
      <c r="BS178" s="692">
        <f t="shared" si="50"/>
        <v>0</v>
      </c>
      <c r="BT178" s="692">
        <f t="shared" si="51"/>
        <v>0</v>
      </c>
      <c r="BU178" s="692"/>
      <c r="BV178" s="692"/>
      <c r="BW178" s="692"/>
      <c r="BX178" s="692"/>
      <c r="BY178" s="692"/>
      <c r="BZ178" s="692"/>
      <c r="CA178" s="692"/>
      <c r="CB178" s="692"/>
      <c r="CC178" s="692"/>
      <c r="CD178" s="692">
        <f t="shared" si="52"/>
        <v>0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>
      <c r="A179" s="690"/>
      <c r="B179" s="690"/>
      <c r="C179" s="691"/>
      <c r="D179" s="699" t="s">
        <v>3813</v>
      </c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42"/>
        <v>0</v>
      </c>
      <c r="Q179" s="692"/>
      <c r="R179" s="693"/>
      <c r="S179" s="693"/>
      <c r="T179" s="693"/>
      <c r="U179" s="692"/>
      <c r="V179" s="692"/>
      <c r="W179" s="692"/>
      <c r="X179" s="692"/>
      <c r="Y179" s="692"/>
      <c r="Z179" s="692"/>
      <c r="AA179" s="692"/>
      <c r="AB179" s="692"/>
      <c r="AC179" s="692"/>
      <c r="AD179" s="692"/>
      <c r="AE179" s="725"/>
      <c r="AF179" s="957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43"/>
        <v>0</v>
      </c>
      <c r="AX179" s="692"/>
      <c r="AY179" s="692"/>
      <c r="AZ179" s="516"/>
      <c r="BA179" s="516"/>
      <c r="BB179" s="516"/>
      <c r="BC179" s="516"/>
      <c r="BD179" s="516"/>
      <c r="BE179" s="516"/>
      <c r="BF179" s="692"/>
      <c r="BG179" s="692"/>
      <c r="BH179" s="692"/>
      <c r="BI179" s="692"/>
      <c r="BJ179" s="692">
        <f t="shared" si="48"/>
        <v>0</v>
      </c>
      <c r="BK179" s="692"/>
      <c r="BL179" s="692"/>
      <c r="BM179" s="692"/>
      <c r="BN179" s="692"/>
      <c r="BO179" s="692"/>
      <c r="BP179" s="692"/>
      <c r="BQ179" s="692">
        <f t="shared" si="49"/>
        <v>0</v>
      </c>
      <c r="BR179" s="692"/>
      <c r="BS179" s="692">
        <f t="shared" si="50"/>
        <v>0</v>
      </c>
      <c r="BT179" s="692">
        <f t="shared" si="51"/>
        <v>0</v>
      </c>
      <c r="BU179" s="692"/>
      <c r="BV179" s="692"/>
      <c r="BW179" s="692"/>
      <c r="BX179" s="692"/>
      <c r="BY179" s="692"/>
      <c r="BZ179" s="692"/>
      <c r="CA179" s="692"/>
      <c r="CB179" s="692"/>
      <c r="CC179" s="692"/>
      <c r="CD179" s="692">
        <f t="shared" si="52"/>
        <v>0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>
      <c r="A180" s="690"/>
      <c r="B180" s="690"/>
      <c r="C180" s="691" t="s">
        <v>3632</v>
      </c>
      <c r="D180" s="691"/>
      <c r="E180" s="692">
        <v>33.799999999999997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42"/>
        <v>33.799999999999997</v>
      </c>
      <c r="Q180" s="692"/>
      <c r="R180" s="693"/>
      <c r="S180" s="693"/>
      <c r="T180" s="693"/>
      <c r="U180" s="692" t="s">
        <v>1631</v>
      </c>
      <c r="V180" s="692">
        <v>1</v>
      </c>
      <c r="W180" s="422"/>
      <c r="X180" s="692"/>
      <c r="Y180" s="692"/>
      <c r="Z180" s="692">
        <v>1</v>
      </c>
      <c r="AA180" s="692"/>
      <c r="AB180" s="692"/>
      <c r="AC180" s="692"/>
      <c r="AD180" s="692"/>
      <c r="AE180" s="725"/>
      <c r="AF180" s="957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43"/>
        <v>1</v>
      </c>
      <c r="AX180" s="692"/>
      <c r="AY180" s="692"/>
      <c r="AZ180" s="516">
        <f t="shared" si="44"/>
        <v>2</v>
      </c>
      <c r="BA180" s="516">
        <f t="shared" si="45"/>
        <v>0</v>
      </c>
      <c r="BB180" s="516"/>
      <c r="BC180" s="516"/>
      <c r="BD180" s="516">
        <f t="shared" si="46"/>
        <v>1</v>
      </c>
      <c r="BE180" s="516">
        <f t="shared" si="47"/>
        <v>0</v>
      </c>
      <c r="BF180" s="692"/>
      <c r="BG180" s="692"/>
      <c r="BH180" s="692"/>
      <c r="BI180" s="692"/>
      <c r="BJ180" s="692">
        <f t="shared" si="48"/>
        <v>5</v>
      </c>
      <c r="BK180" s="692"/>
      <c r="BL180" s="692"/>
      <c r="BM180" s="692"/>
      <c r="BN180" s="692"/>
      <c r="BO180" s="692"/>
      <c r="BP180" s="692"/>
      <c r="BQ180" s="692">
        <f t="shared" si="49"/>
        <v>0</v>
      </c>
      <c r="BR180" s="692"/>
      <c r="BS180" s="692">
        <f t="shared" si="50"/>
        <v>0</v>
      </c>
      <c r="BT180" s="692">
        <f t="shared" si="51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52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>
      <c r="A181" s="690"/>
      <c r="B181" s="690"/>
      <c r="C181" s="691" t="s">
        <v>3633</v>
      </c>
      <c r="D181" s="691"/>
      <c r="E181" s="692">
        <v>36.299999999999997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si="42"/>
        <v>36.299999999999997</v>
      </c>
      <c r="Q181" s="692"/>
      <c r="R181" s="693"/>
      <c r="S181" s="693"/>
      <c r="T181" s="693"/>
      <c r="U181" s="692" t="s">
        <v>3718</v>
      </c>
      <c r="V181" s="692"/>
      <c r="W181" s="692"/>
      <c r="X181" s="692"/>
      <c r="Y181" s="692"/>
      <c r="Z181" s="692"/>
      <c r="AA181" s="692"/>
      <c r="AB181" s="692"/>
      <c r="AC181" s="692"/>
      <c r="AD181" s="692"/>
      <c r="AE181" s="725"/>
      <c r="AF181" s="957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>
        <f t="shared" si="43"/>
        <v>1</v>
      </c>
      <c r="AX181" s="692"/>
      <c r="AY181" s="692"/>
      <c r="AZ181" s="516">
        <f t="shared" si="44"/>
        <v>2</v>
      </c>
      <c r="BA181" s="516">
        <f t="shared" si="45"/>
        <v>0</v>
      </c>
      <c r="BB181" s="516"/>
      <c r="BC181" s="516"/>
      <c r="BD181" s="516">
        <f t="shared" si="46"/>
        <v>3</v>
      </c>
      <c r="BE181" s="516">
        <f t="shared" si="47"/>
        <v>0</v>
      </c>
      <c r="BF181" s="692"/>
      <c r="BG181" s="692"/>
      <c r="BH181" s="692"/>
      <c r="BI181" s="692"/>
      <c r="BJ181" s="692">
        <f t="shared" si="48"/>
        <v>5</v>
      </c>
      <c r="BK181" s="692"/>
      <c r="BL181" s="692"/>
      <c r="BM181" s="692"/>
      <c r="BN181" s="692"/>
      <c r="BO181" s="692"/>
      <c r="BP181" s="692"/>
      <c r="BQ181" s="692">
        <f t="shared" si="49"/>
        <v>0</v>
      </c>
      <c r="BR181" s="692"/>
      <c r="BS181" s="692">
        <f t="shared" si="50"/>
        <v>0</v>
      </c>
      <c r="BT181" s="692">
        <f t="shared" si="51"/>
        <v>0</v>
      </c>
      <c r="BU181" s="692"/>
      <c r="BV181" s="692"/>
      <c r="BW181" s="692"/>
      <c r="BX181" s="692"/>
      <c r="BY181" s="692">
        <v>3</v>
      </c>
      <c r="BZ181" s="692"/>
      <c r="CA181" s="692"/>
      <c r="CB181" s="692">
        <v>1</v>
      </c>
      <c r="CC181" s="692"/>
      <c r="CD181" s="692">
        <f t="shared" si="52"/>
        <v>4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>
      <c r="A182" s="690"/>
      <c r="B182" s="690"/>
      <c r="C182" s="691" t="s">
        <v>3634</v>
      </c>
      <c r="D182" s="691"/>
      <c r="E182" s="692">
        <v>33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33</v>
      </c>
      <c r="Q182" s="692"/>
      <c r="R182" s="693"/>
      <c r="S182" s="693"/>
      <c r="T182" s="693"/>
      <c r="U182" s="692" t="s">
        <v>1631</v>
      </c>
      <c r="V182" s="692"/>
      <c r="W182" s="692">
        <v>1</v>
      </c>
      <c r="X182" s="692"/>
      <c r="Y182" s="692"/>
      <c r="Z182" s="692">
        <v>1</v>
      </c>
      <c r="AA182" s="692"/>
      <c r="AB182" s="692"/>
      <c r="AC182" s="692"/>
      <c r="AD182" s="692"/>
      <c r="AE182" s="725"/>
      <c r="AF182" s="957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1</v>
      </c>
      <c r="BU182" s="692"/>
      <c r="BV182" s="692"/>
      <c r="BW182" s="692"/>
      <c r="BX182" s="692"/>
      <c r="BY182" s="692"/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>
      <c r="A183" s="690"/>
      <c r="B183" s="690"/>
      <c r="C183" s="691" t="s">
        <v>3635</v>
      </c>
      <c r="D183" s="691"/>
      <c r="E183" s="692">
        <v>33</v>
      </c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33</v>
      </c>
      <c r="Q183" s="692"/>
      <c r="R183" s="693"/>
      <c r="S183" s="693"/>
      <c r="T183" s="693"/>
      <c r="U183" s="692" t="s">
        <v>1631</v>
      </c>
      <c r="V183" s="692"/>
      <c r="W183" s="692">
        <v>1</v>
      </c>
      <c r="X183" s="692"/>
      <c r="Y183" s="692"/>
      <c r="Z183" s="692">
        <v>1</v>
      </c>
      <c r="AA183" s="692"/>
      <c r="AB183" s="692"/>
      <c r="AC183" s="692"/>
      <c r="AD183" s="692"/>
      <c r="AE183" s="725"/>
      <c r="AF183" s="957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1</v>
      </c>
      <c r="AX183" s="692"/>
      <c r="AY183" s="692"/>
      <c r="AZ183" s="516">
        <f t="shared" si="44"/>
        <v>2</v>
      </c>
      <c r="BA183" s="516">
        <f t="shared" si="45"/>
        <v>0</v>
      </c>
      <c r="BB183" s="516"/>
      <c r="BC183" s="516"/>
      <c r="BD183" s="516">
        <f t="shared" si="46"/>
        <v>1</v>
      </c>
      <c r="BE183" s="516">
        <f t="shared" si="47"/>
        <v>0</v>
      </c>
      <c r="BF183" s="692"/>
      <c r="BG183" s="692"/>
      <c r="BH183" s="692"/>
      <c r="BI183" s="692"/>
      <c r="BJ183" s="692">
        <f t="shared" si="48"/>
        <v>5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1</v>
      </c>
      <c r="BU183" s="692"/>
      <c r="BV183" s="692"/>
      <c r="BW183" s="692"/>
      <c r="BX183" s="692"/>
      <c r="BY183" s="692"/>
      <c r="BZ183" s="692"/>
      <c r="CA183" s="692"/>
      <c r="CB183" s="692">
        <v>1</v>
      </c>
      <c r="CC183" s="692"/>
      <c r="CD183" s="692">
        <f t="shared" si="52"/>
        <v>4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>
      <c r="A184" s="690"/>
      <c r="B184" s="690"/>
      <c r="C184" s="691" t="s">
        <v>3636</v>
      </c>
      <c r="D184" s="691"/>
      <c r="E184" s="692">
        <v>31.8</v>
      </c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31.8</v>
      </c>
      <c r="Q184" s="692"/>
      <c r="R184" s="693"/>
      <c r="S184" s="693"/>
      <c r="T184" s="693"/>
      <c r="U184" s="692" t="s">
        <v>3718</v>
      </c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725"/>
      <c r="AF184" s="957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1</v>
      </c>
      <c r="AX184" s="692"/>
      <c r="AY184" s="692"/>
      <c r="AZ184" s="516">
        <f t="shared" si="44"/>
        <v>2</v>
      </c>
      <c r="BA184" s="516">
        <f t="shared" si="45"/>
        <v>0</v>
      </c>
      <c r="BB184" s="516"/>
      <c r="BC184" s="516"/>
      <c r="BD184" s="516">
        <f t="shared" si="46"/>
        <v>3</v>
      </c>
      <c r="BE184" s="516">
        <f t="shared" si="47"/>
        <v>0</v>
      </c>
      <c r="BF184" s="692"/>
      <c r="BG184" s="692"/>
      <c r="BH184" s="692"/>
      <c r="BI184" s="692"/>
      <c r="BJ184" s="692">
        <f t="shared" si="48"/>
        <v>5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>
        <v>3</v>
      </c>
      <c r="BZ184" s="692"/>
      <c r="CA184" s="692"/>
      <c r="CB184" s="692">
        <v>1</v>
      </c>
      <c r="CC184" s="692"/>
      <c r="CD184" s="692">
        <f t="shared" si="52"/>
        <v>4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>
      <c r="A185" s="690"/>
      <c r="B185" s="690"/>
      <c r="C185" s="691" t="s">
        <v>3637</v>
      </c>
      <c r="D185" s="691"/>
      <c r="E185" s="692">
        <v>35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35</v>
      </c>
      <c r="Q185" s="692"/>
      <c r="R185" s="693"/>
      <c r="S185" s="693"/>
      <c r="T185" s="693"/>
      <c r="U185" s="692" t="s">
        <v>1631</v>
      </c>
      <c r="V185" s="692"/>
      <c r="W185" s="692">
        <v>1</v>
      </c>
      <c r="X185" s="692"/>
      <c r="Y185" s="692"/>
      <c r="Z185" s="692">
        <v>1</v>
      </c>
      <c r="AA185" s="692"/>
      <c r="AB185" s="692"/>
      <c r="AC185" s="692"/>
      <c r="AD185" s="692"/>
      <c r="AE185" s="725"/>
      <c r="AF185" s="957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>
      <c r="A186" s="690"/>
      <c r="B186" s="690"/>
      <c r="C186" s="691" t="s">
        <v>3638</v>
      </c>
      <c r="D186" s="691"/>
      <c r="E186" s="692">
        <v>35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35</v>
      </c>
      <c r="Q186" s="692"/>
      <c r="R186" s="693"/>
      <c r="S186" s="693"/>
      <c r="T186" s="693"/>
      <c r="U186" s="692" t="s">
        <v>1631</v>
      </c>
      <c r="V186" s="692"/>
      <c r="W186" s="692">
        <v>1</v>
      </c>
      <c r="X186" s="692"/>
      <c r="Y186" s="692"/>
      <c r="Z186" s="692">
        <v>1</v>
      </c>
      <c r="AA186" s="692"/>
      <c r="AB186" s="692"/>
      <c r="AC186" s="692"/>
      <c r="AD186" s="692"/>
      <c r="AE186" s="725"/>
      <c r="AF186" s="957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1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1</v>
      </c>
      <c r="BU186" s="692"/>
      <c r="BV186" s="692"/>
      <c r="BW186" s="692"/>
      <c r="BX186" s="692"/>
      <c r="BY186" s="692"/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>
      <c r="A187" s="690"/>
      <c r="B187" s="690"/>
      <c r="C187" s="691" t="s">
        <v>3639</v>
      </c>
      <c r="D187" s="691"/>
      <c r="E187" s="692">
        <v>32.6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32.6</v>
      </c>
      <c r="Q187" s="692"/>
      <c r="R187" s="693"/>
      <c r="S187" s="693"/>
      <c r="T187" s="693"/>
      <c r="U187" s="692" t="s">
        <v>2990</v>
      </c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725"/>
      <c r="AF187" s="957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0</v>
      </c>
      <c r="BU187" s="692"/>
      <c r="BV187" s="692"/>
      <c r="BW187" s="692"/>
      <c r="BX187" s="692"/>
      <c r="BY187" s="692">
        <v>1</v>
      </c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>
      <c r="A188" s="690"/>
      <c r="B188" s="690"/>
      <c r="C188" s="691" t="s">
        <v>3640</v>
      </c>
      <c r="D188" s="691"/>
      <c r="E188" s="692">
        <v>30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>
        <f>E188</f>
        <v>30</v>
      </c>
      <c r="P188" s="692"/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725"/>
      <c r="AF188" s="957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>
        <f>CB188*5+AU188*2</f>
        <v>5</v>
      </c>
      <c r="BJ188" s="692"/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1</v>
      </c>
      <c r="BT188" s="692">
        <f t="shared" si="51"/>
        <v>0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>
      <c r="A189" s="690"/>
      <c r="B189" s="690"/>
      <c r="C189" s="691" t="s">
        <v>3641</v>
      </c>
      <c r="D189" s="691"/>
      <c r="E189" s="692">
        <v>26.9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>
        <f t="shared" ref="O189:O195" si="53">E189</f>
        <v>26.9</v>
      </c>
      <c r="P189" s="692"/>
      <c r="Q189" s="692"/>
      <c r="R189" s="693"/>
      <c r="S189" s="693"/>
      <c r="T189" s="693"/>
      <c r="U189" s="692" t="s">
        <v>1631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725"/>
      <c r="AF189" s="957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1</v>
      </c>
      <c r="BE189" s="516">
        <f t="shared" si="47"/>
        <v>0</v>
      </c>
      <c r="BF189" s="692"/>
      <c r="BG189" s="692"/>
      <c r="BH189" s="692"/>
      <c r="BI189" s="692">
        <f t="shared" ref="BI189:BI195" si="54">CB189*5+AU189*2</f>
        <v>5</v>
      </c>
      <c r="BJ189" s="692"/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1</v>
      </c>
      <c r="BT189" s="692">
        <f t="shared" si="51"/>
        <v>0</v>
      </c>
      <c r="BU189" s="692"/>
      <c r="BV189" s="692"/>
      <c r="BW189" s="692"/>
      <c r="BX189" s="692"/>
      <c r="BY189" s="692"/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>
      <c r="A190" s="690"/>
      <c r="B190" s="690"/>
      <c r="C190" s="691" t="s">
        <v>3647</v>
      </c>
      <c r="D190" s="691"/>
      <c r="E190" s="692">
        <v>20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>
        <f t="shared" si="53"/>
        <v>20</v>
      </c>
      <c r="P190" s="692"/>
      <c r="Q190" s="692"/>
      <c r="R190" s="693"/>
      <c r="S190" s="693"/>
      <c r="T190" s="693"/>
      <c r="U190" s="692" t="s">
        <v>2989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725"/>
      <c r="AF190" s="957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2</v>
      </c>
      <c r="BE190" s="516">
        <f t="shared" si="47"/>
        <v>0</v>
      </c>
      <c r="BF190" s="692"/>
      <c r="BG190" s="692"/>
      <c r="BH190" s="692"/>
      <c r="BI190" s="692">
        <f t="shared" si="54"/>
        <v>5</v>
      </c>
      <c r="BJ190" s="692"/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0</v>
      </c>
      <c r="BU190" s="692"/>
      <c r="BV190" s="692"/>
      <c r="BW190" s="692"/>
      <c r="BX190" s="692">
        <v>2</v>
      </c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>
      <c r="A191" s="690"/>
      <c r="B191" s="690"/>
      <c r="C191" s="691"/>
      <c r="D191" s="691" t="s">
        <v>3665</v>
      </c>
      <c r="E191" s="692">
        <v>26.3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>
        <f t="shared" si="53"/>
        <v>26.3</v>
      </c>
      <c r="P191" s="692"/>
      <c r="Q191" s="692"/>
      <c r="R191" s="693"/>
      <c r="S191" s="693"/>
      <c r="T191" s="693"/>
      <c r="U191" s="692" t="s">
        <v>2990</v>
      </c>
      <c r="V191" s="692"/>
      <c r="W191" s="692"/>
      <c r="X191" s="692"/>
      <c r="Y191" s="692"/>
      <c r="Z191" s="692"/>
      <c r="AA191" s="692"/>
      <c r="AB191" s="692"/>
      <c r="AC191" s="692"/>
      <c r="AD191" s="692"/>
      <c r="AE191" s="725"/>
      <c r="AF191" s="957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0</v>
      </c>
      <c r="AX191" s="692"/>
      <c r="AY191" s="692"/>
      <c r="AZ191" s="516">
        <f t="shared" si="44"/>
        <v>0</v>
      </c>
      <c r="BA191" s="516">
        <f t="shared" si="45"/>
        <v>0</v>
      </c>
      <c r="BB191" s="516"/>
      <c r="BC191" s="516"/>
      <c r="BD191" s="516">
        <f t="shared" si="46"/>
        <v>0</v>
      </c>
      <c r="BE191" s="516"/>
      <c r="BF191" s="692"/>
      <c r="BG191" s="692"/>
      <c r="BH191" s="692"/>
      <c r="BI191" s="692">
        <f t="shared" si="54"/>
        <v>0</v>
      </c>
      <c r="BJ191" s="692">
        <f t="shared" si="48"/>
        <v>0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0</v>
      </c>
      <c r="BU191" s="692"/>
      <c r="BV191" s="692"/>
      <c r="BW191" s="692"/>
      <c r="BX191" s="692"/>
      <c r="BY191" s="692"/>
      <c r="BZ191" s="692"/>
      <c r="CA191" s="692"/>
      <c r="CB191" s="692"/>
      <c r="CC191" s="692"/>
      <c r="CD191" s="692">
        <f t="shared" si="52"/>
        <v>0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>
      <c r="A192" s="690"/>
      <c r="B192" s="690"/>
      <c r="C192" s="691" t="s">
        <v>3648</v>
      </c>
      <c r="D192" s="691"/>
      <c r="E192" s="692">
        <v>26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>
        <f t="shared" si="53"/>
        <v>26</v>
      </c>
      <c r="P192" s="692"/>
      <c r="Q192" s="692"/>
      <c r="R192" s="693"/>
      <c r="S192" s="693"/>
      <c r="T192" s="693"/>
      <c r="U192" s="692" t="s">
        <v>1631</v>
      </c>
      <c r="V192" s="692"/>
      <c r="W192" s="692">
        <v>1</v>
      </c>
      <c r="X192" s="692"/>
      <c r="Y192" s="692"/>
      <c r="Z192" s="692">
        <v>1</v>
      </c>
      <c r="AA192" s="692"/>
      <c r="AB192" s="692"/>
      <c r="AC192" s="692"/>
      <c r="AD192" s="692"/>
      <c r="AE192" s="725"/>
      <c r="AF192" s="957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>
        <f t="shared" si="54"/>
        <v>5</v>
      </c>
      <c r="BJ192" s="692"/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1</v>
      </c>
      <c r="BT192" s="692">
        <f t="shared" si="51"/>
        <v>0</v>
      </c>
      <c r="BU192" s="692"/>
      <c r="BV192" s="692"/>
      <c r="BW192" s="692"/>
      <c r="BX192" s="692"/>
      <c r="BY192" s="692"/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>
      <c r="A193" s="690"/>
      <c r="B193" s="690"/>
      <c r="C193" s="691" t="s">
        <v>3649</v>
      </c>
      <c r="D193" s="691"/>
      <c r="E193" s="692">
        <v>26.1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 t="shared" si="53"/>
        <v>26.1</v>
      </c>
      <c r="P193" s="692"/>
      <c r="Q193" s="692"/>
      <c r="R193" s="693"/>
      <c r="S193" s="693"/>
      <c r="T193" s="693"/>
      <c r="U193" s="692" t="s">
        <v>1631</v>
      </c>
      <c r="V193" s="692"/>
      <c r="W193" s="692"/>
      <c r="X193" s="692"/>
      <c r="Y193" s="692"/>
      <c r="Z193" s="692"/>
      <c r="AA193" s="692"/>
      <c r="AB193" s="692"/>
      <c r="AC193" s="692"/>
      <c r="AD193" s="692"/>
      <c r="AE193" s="725"/>
      <c r="AF193" s="957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 t="shared" si="54"/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>
      <c r="A194" s="690"/>
      <c r="B194" s="690"/>
      <c r="C194" s="691" t="s">
        <v>3650</v>
      </c>
      <c r="D194" s="691"/>
      <c r="E194" s="692">
        <v>25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si="53"/>
        <v>25</v>
      </c>
      <c r="P194" s="692"/>
      <c r="Q194" s="692"/>
      <c r="R194" s="693"/>
      <c r="S194" s="693"/>
      <c r="T194" s="693"/>
      <c r="U194" s="692" t="s">
        <v>2989</v>
      </c>
      <c r="V194" s="692"/>
      <c r="W194" s="692">
        <v>1</v>
      </c>
      <c r="X194" s="692"/>
      <c r="Y194" s="692"/>
      <c r="Z194" s="692">
        <v>1</v>
      </c>
      <c r="AA194" s="692"/>
      <c r="AB194" s="692"/>
      <c r="AC194" s="692"/>
      <c r="AD194" s="692"/>
      <c r="AE194" s="725"/>
      <c r="AF194" s="957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2</v>
      </c>
      <c r="BE194" s="516">
        <f t="shared" si="47"/>
        <v>0</v>
      </c>
      <c r="BF194" s="692"/>
      <c r="BG194" s="692"/>
      <c r="BH194" s="692"/>
      <c r="BI194" s="692">
        <f t="shared" si="54"/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0</v>
      </c>
      <c r="BT194" s="692">
        <f t="shared" si="51"/>
        <v>0</v>
      </c>
      <c r="BU194" s="692"/>
      <c r="BV194" s="692"/>
      <c r="BW194" s="692"/>
      <c r="BX194" s="692">
        <v>2</v>
      </c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>
      <c r="A195" s="690"/>
      <c r="B195" s="690"/>
      <c r="C195" s="691"/>
      <c r="D195" s="691" t="s">
        <v>3667</v>
      </c>
      <c r="E195" s="692">
        <v>23.7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23.7</v>
      </c>
      <c r="P195" s="692"/>
      <c r="Q195" s="692"/>
      <c r="R195" s="693"/>
      <c r="S195" s="693"/>
      <c r="T195" s="693"/>
      <c r="U195" s="692" t="s">
        <v>2990</v>
      </c>
      <c r="V195" s="692"/>
      <c r="W195" s="692"/>
      <c r="X195" s="692"/>
      <c r="Y195" s="692"/>
      <c r="Z195" s="692"/>
      <c r="AA195" s="692"/>
      <c r="AB195" s="692"/>
      <c r="AC195" s="692"/>
      <c r="AD195" s="692"/>
      <c r="AE195" s="725"/>
      <c r="AF195" s="957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0</v>
      </c>
      <c r="AX195" s="692"/>
      <c r="AY195" s="692"/>
      <c r="AZ195" s="516">
        <f t="shared" si="44"/>
        <v>0</v>
      </c>
      <c r="BA195" s="516">
        <f t="shared" si="45"/>
        <v>0</v>
      </c>
      <c r="BB195" s="516"/>
      <c r="BC195" s="516"/>
      <c r="BD195" s="516">
        <f t="shared" si="46"/>
        <v>0</v>
      </c>
      <c r="BE195" s="516"/>
      <c r="BF195" s="692"/>
      <c r="BG195" s="692"/>
      <c r="BH195" s="692"/>
      <c r="BI195" s="692">
        <f t="shared" si="54"/>
        <v>0</v>
      </c>
      <c r="BJ195" s="692">
        <f t="shared" si="48"/>
        <v>0</v>
      </c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/>
      <c r="BY195" s="692"/>
      <c r="BZ195" s="692"/>
      <c r="CA195" s="692"/>
      <c r="CB195" s="692"/>
      <c r="CC195" s="692"/>
      <c r="CD195" s="692">
        <f t="shared" si="52"/>
        <v>0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>
      <c r="A196" s="690"/>
      <c r="B196" s="690"/>
      <c r="C196" s="691"/>
      <c r="D196" s="691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>
        <f t="shared" si="42"/>
        <v>0</v>
      </c>
      <c r="Q196" s="692"/>
      <c r="R196" s="693"/>
      <c r="S196" s="693"/>
      <c r="T196" s="693"/>
      <c r="U196" s="692"/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725"/>
      <c r="AF196" s="957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/>
      <c r="BA196" s="516"/>
      <c r="BB196" s="516"/>
      <c r="BC196" s="516"/>
      <c r="BD196" s="516"/>
      <c r="BE196" s="516"/>
      <c r="BF196" s="692"/>
      <c r="BG196" s="692"/>
      <c r="BH196" s="692"/>
      <c r="BI196" s="692"/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>
      <c r="A197" s="690"/>
      <c r="B197" s="690"/>
      <c r="C197" s="691"/>
      <c r="D197" s="699" t="s">
        <v>3694</v>
      </c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>
        <f t="shared" si="42"/>
        <v>0</v>
      </c>
      <c r="Q197" s="692"/>
      <c r="R197" s="693"/>
      <c r="S197" s="693"/>
      <c r="T197" s="693"/>
      <c r="U197" s="692"/>
      <c r="V197" s="692"/>
      <c r="W197" s="692"/>
      <c r="X197" s="692"/>
      <c r="Y197" s="692"/>
      <c r="Z197" s="692"/>
      <c r="AA197" s="692"/>
      <c r="AB197" s="692"/>
      <c r="AC197" s="692"/>
      <c r="AD197" s="692"/>
      <c r="AE197" s="725"/>
      <c r="AF197" s="957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0</v>
      </c>
      <c r="AX197" s="692"/>
      <c r="AY197" s="692"/>
      <c r="AZ197" s="516"/>
      <c r="BA197" s="516"/>
      <c r="BB197" s="516"/>
      <c r="BC197" s="516"/>
      <c r="BD197" s="516"/>
      <c r="BE197" s="516"/>
      <c r="BF197" s="692"/>
      <c r="BG197" s="692"/>
      <c r="BH197" s="692"/>
      <c r="BI197" s="692"/>
      <c r="BJ197" s="692">
        <f t="shared" si="48"/>
        <v>0</v>
      </c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0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/>
      <c r="CC197" s="692"/>
      <c r="CD197" s="692">
        <f t="shared" si="52"/>
        <v>0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>
      <c r="A198" s="690"/>
      <c r="B198" s="690"/>
      <c r="C198" s="691" t="s">
        <v>3632</v>
      </c>
      <c r="D198" s="691"/>
      <c r="E198" s="692">
        <v>34.799999999999997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>
        <f t="shared" si="42"/>
        <v>34.799999999999997</v>
      </c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725"/>
      <c r="AF198" s="957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/>
      <c r="BJ198" s="692">
        <f t="shared" si="48"/>
        <v>5</v>
      </c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0</v>
      </c>
      <c r="BT198" s="692">
        <f t="shared" si="51"/>
        <v>1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>
      <c r="A199" s="690"/>
      <c r="B199" s="690"/>
      <c r="C199" s="691" t="s">
        <v>3633</v>
      </c>
      <c r="D199" s="691"/>
      <c r="E199" s="692">
        <v>37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>
        <f t="shared" si="42"/>
        <v>37</v>
      </c>
      <c r="Q199" s="692"/>
      <c r="R199" s="693"/>
      <c r="S199" s="693"/>
      <c r="T199" s="693"/>
      <c r="U199" s="692" t="s">
        <v>3671</v>
      </c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725"/>
      <c r="AF199" s="957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4</v>
      </c>
      <c r="BE199" s="516">
        <f t="shared" si="47"/>
        <v>0</v>
      </c>
      <c r="BF199" s="692"/>
      <c r="BG199" s="692"/>
      <c r="BH199" s="692"/>
      <c r="BI199" s="692"/>
      <c r="BJ199" s="692">
        <f t="shared" si="48"/>
        <v>5</v>
      </c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/>
      <c r="BY199" s="692">
        <v>4</v>
      </c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>
      <c r="A200" s="690"/>
      <c r="B200" s="690"/>
      <c r="C200" s="691" t="s">
        <v>3634</v>
      </c>
      <c r="D200" s="691"/>
      <c r="E200" s="692">
        <v>23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>
        <f t="shared" si="42"/>
        <v>23</v>
      </c>
      <c r="Q200" s="692"/>
      <c r="R200" s="693"/>
      <c r="S200" s="693"/>
      <c r="T200" s="693"/>
      <c r="U200" s="692" t="s">
        <v>1903</v>
      </c>
      <c r="V200" s="692"/>
      <c r="W200" s="692">
        <v>1</v>
      </c>
      <c r="X200" s="692"/>
      <c r="Y200" s="692"/>
      <c r="Z200" s="692">
        <v>1</v>
      </c>
      <c r="AA200" s="692"/>
      <c r="AB200" s="692"/>
      <c r="AC200" s="692"/>
      <c r="AD200" s="692"/>
      <c r="AE200" s="725"/>
      <c r="AF200" s="957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1</v>
      </c>
      <c r="AX200" s="692"/>
      <c r="AY200" s="692"/>
      <c r="AZ200" s="516">
        <f t="shared" si="44"/>
        <v>2</v>
      </c>
      <c r="BA200" s="516">
        <f t="shared" si="45"/>
        <v>0</v>
      </c>
      <c r="BB200" s="516"/>
      <c r="BC200" s="516"/>
      <c r="BD200" s="516">
        <f t="shared" si="46"/>
        <v>1</v>
      </c>
      <c r="BE200" s="516">
        <f t="shared" si="47"/>
        <v>0</v>
      </c>
      <c r="BF200" s="692"/>
      <c r="BG200" s="692"/>
      <c r="BH200" s="692"/>
      <c r="BI200" s="692"/>
      <c r="BJ200" s="692">
        <f t="shared" si="48"/>
        <v>5</v>
      </c>
      <c r="BK200" s="692"/>
      <c r="BL200" s="692"/>
      <c r="BM200" s="692"/>
      <c r="BN200" s="692"/>
      <c r="BO200" s="692"/>
      <c r="BP200" s="692"/>
      <c r="BQ200" s="692">
        <f t="shared" si="49"/>
        <v>1</v>
      </c>
      <c r="BR200" s="692"/>
      <c r="BS200" s="692">
        <f t="shared" si="50"/>
        <v>0</v>
      </c>
      <c r="BT200" s="692">
        <f t="shared" si="51"/>
        <v>2</v>
      </c>
      <c r="BU200" s="692"/>
      <c r="BV200" s="692"/>
      <c r="BW200" s="692"/>
      <c r="BX200" s="692"/>
      <c r="BY200" s="692"/>
      <c r="BZ200" s="692"/>
      <c r="CA200" s="692"/>
      <c r="CB200" s="692">
        <v>1</v>
      </c>
      <c r="CC200" s="692"/>
      <c r="CD200" s="692">
        <f t="shared" si="52"/>
        <v>4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>
      <c r="A201" s="690"/>
      <c r="B201" s="690"/>
      <c r="C201" s="691" t="s">
        <v>3635</v>
      </c>
      <c r="D201" s="691"/>
      <c r="E201" s="692">
        <v>33.299999999999997</v>
      </c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33.299999999999997</v>
      </c>
      <c r="Q201" s="692"/>
      <c r="R201" s="693"/>
      <c r="S201" s="693"/>
      <c r="T201" s="693"/>
      <c r="U201" s="692" t="s">
        <v>1903</v>
      </c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725"/>
      <c r="AF201" s="957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>
        <v>1</v>
      </c>
      <c r="AV201" s="692"/>
      <c r="AW201" s="692">
        <f t="shared" si="43"/>
        <v>1</v>
      </c>
      <c r="AX201" s="692"/>
      <c r="AY201" s="692"/>
      <c r="AZ201" s="516">
        <f t="shared" si="44"/>
        <v>2</v>
      </c>
      <c r="BA201" s="516">
        <f t="shared" si="45"/>
        <v>0</v>
      </c>
      <c r="BB201" s="516"/>
      <c r="BC201" s="516"/>
      <c r="BD201" s="516">
        <f t="shared" si="46"/>
        <v>1</v>
      </c>
      <c r="BE201" s="516">
        <f t="shared" si="47"/>
        <v>0</v>
      </c>
      <c r="BF201" s="692"/>
      <c r="BG201" s="692"/>
      <c r="BH201" s="692"/>
      <c r="BI201" s="692"/>
      <c r="BJ201" s="692">
        <f t="shared" si="48"/>
        <v>7</v>
      </c>
      <c r="BK201" s="692"/>
      <c r="BL201" s="692"/>
      <c r="BM201" s="692"/>
      <c r="BN201" s="692"/>
      <c r="BO201" s="692"/>
      <c r="BP201" s="692"/>
      <c r="BQ201" s="692">
        <f t="shared" si="49"/>
        <v>1</v>
      </c>
      <c r="BR201" s="692"/>
      <c r="BS201" s="692">
        <f t="shared" si="50"/>
        <v>0</v>
      </c>
      <c r="BT201" s="692">
        <f t="shared" si="51"/>
        <v>2</v>
      </c>
      <c r="BU201" s="692"/>
      <c r="BV201" s="692"/>
      <c r="BW201" s="692"/>
      <c r="BX201" s="692"/>
      <c r="BY201" s="692"/>
      <c r="BZ201" s="692"/>
      <c r="CA201" s="692"/>
      <c r="CB201" s="692">
        <v>1</v>
      </c>
      <c r="CC201" s="692"/>
      <c r="CD201" s="692">
        <f t="shared" si="52"/>
        <v>4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>
      <c r="A202" s="690"/>
      <c r="B202" s="690"/>
      <c r="C202" s="691" t="s">
        <v>3636</v>
      </c>
      <c r="D202" s="691"/>
      <c r="E202" s="692">
        <v>26</v>
      </c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26</v>
      </c>
      <c r="Q202" s="692"/>
      <c r="R202" s="693"/>
      <c r="S202" s="693"/>
      <c r="T202" s="693"/>
      <c r="U202" s="692" t="s">
        <v>1631</v>
      </c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725"/>
      <c r="AF202" s="957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1</v>
      </c>
      <c r="AX202" s="692"/>
      <c r="AY202" s="692"/>
      <c r="AZ202" s="516">
        <f t="shared" si="44"/>
        <v>2</v>
      </c>
      <c r="BA202" s="516">
        <f t="shared" si="45"/>
        <v>0</v>
      </c>
      <c r="BB202" s="516"/>
      <c r="BC202" s="516"/>
      <c r="BD202" s="516">
        <f t="shared" si="46"/>
        <v>1</v>
      </c>
      <c r="BE202" s="516">
        <f t="shared" si="47"/>
        <v>0</v>
      </c>
      <c r="BF202" s="692"/>
      <c r="BG202" s="692"/>
      <c r="BH202" s="692"/>
      <c r="BI202" s="692"/>
      <c r="BJ202" s="692">
        <f t="shared" si="48"/>
        <v>5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1</v>
      </c>
      <c r="BU202" s="692"/>
      <c r="BV202" s="692"/>
      <c r="BW202" s="692"/>
      <c r="BX202" s="692"/>
      <c r="BY202" s="692"/>
      <c r="BZ202" s="692"/>
      <c r="CA202" s="692"/>
      <c r="CB202" s="692">
        <v>1</v>
      </c>
      <c r="CC202" s="692"/>
      <c r="CD202" s="692">
        <f t="shared" si="52"/>
        <v>4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>
      <c r="A203" s="690"/>
      <c r="B203" s="690"/>
      <c r="C203" s="691" t="s">
        <v>3637</v>
      </c>
      <c r="D203" s="691"/>
      <c r="E203" s="692">
        <v>30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30</v>
      </c>
      <c r="Q203" s="692"/>
      <c r="R203" s="693"/>
      <c r="S203" s="693"/>
      <c r="T203" s="693"/>
      <c r="U203" s="692" t="s">
        <v>1903</v>
      </c>
      <c r="V203" s="692"/>
      <c r="W203" s="692">
        <v>2</v>
      </c>
      <c r="X203" s="692"/>
      <c r="Y203" s="692"/>
      <c r="Z203" s="692"/>
      <c r="AA203" s="692"/>
      <c r="AB203" s="692"/>
      <c r="AC203" s="692"/>
      <c r="AD203" s="692"/>
      <c r="AE203" s="725">
        <v>1</v>
      </c>
      <c r="AF203" s="957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1</v>
      </c>
      <c r="BR203" s="692"/>
      <c r="BS203" s="692">
        <f t="shared" si="50"/>
        <v>0</v>
      </c>
      <c r="BT203" s="692">
        <f t="shared" si="51"/>
        <v>2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>
      <c r="A204" s="690"/>
      <c r="B204" s="690"/>
      <c r="C204" s="691" t="s">
        <v>3638</v>
      </c>
      <c r="D204" s="691"/>
      <c r="E204" s="640">
        <v>28.8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28.8</v>
      </c>
      <c r="Q204" s="692"/>
      <c r="R204" s="693"/>
      <c r="S204" s="693"/>
      <c r="T204" s="693"/>
      <c r="U204" s="692" t="s">
        <v>1631</v>
      </c>
      <c r="V204" s="692"/>
      <c r="W204" s="692">
        <v>1</v>
      </c>
      <c r="X204" s="692"/>
      <c r="Y204" s="692"/>
      <c r="Z204" s="692">
        <v>1</v>
      </c>
      <c r="AA204" s="692"/>
      <c r="AB204" s="692"/>
      <c r="AC204" s="692"/>
      <c r="AD204" s="692"/>
      <c r="AE204" s="725"/>
      <c r="AF204" s="957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1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1</v>
      </c>
      <c r="BU204" s="692"/>
      <c r="BV204" s="692"/>
      <c r="BW204" s="692"/>
      <c r="BX204" s="692"/>
      <c r="BY204" s="692"/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>
      <c r="A205" s="690"/>
      <c r="B205" s="690"/>
      <c r="C205" s="691" t="s">
        <v>3639</v>
      </c>
      <c r="D205" s="691"/>
      <c r="E205" s="640">
        <v>23.5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23.5</v>
      </c>
      <c r="Q205" s="692"/>
      <c r="R205" s="693"/>
      <c r="S205" s="693"/>
      <c r="T205" s="693"/>
      <c r="U205" s="692" t="s">
        <v>3718</v>
      </c>
      <c r="V205" s="692"/>
      <c r="W205" s="692">
        <v>2</v>
      </c>
      <c r="X205" s="692"/>
      <c r="Y205" s="692"/>
      <c r="Z205" s="692"/>
      <c r="AA205" s="692"/>
      <c r="AB205" s="692"/>
      <c r="AC205" s="692"/>
      <c r="AD205" s="692"/>
      <c r="AE205" s="725">
        <v>1</v>
      </c>
      <c r="AF205" s="957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3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0</v>
      </c>
      <c r="BR205" s="692"/>
      <c r="BS205" s="692">
        <f t="shared" si="50"/>
        <v>0</v>
      </c>
      <c r="BT205" s="692">
        <f t="shared" si="51"/>
        <v>0</v>
      </c>
      <c r="BU205" s="692"/>
      <c r="BV205" s="692"/>
      <c r="BW205" s="692"/>
      <c r="BX205" s="692"/>
      <c r="BY205" s="692">
        <v>3</v>
      </c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>
      <c r="A206" s="690"/>
      <c r="B206" s="690"/>
      <c r="C206" s="691" t="s">
        <v>3640</v>
      </c>
      <c r="D206" s="691"/>
      <c r="E206" s="640">
        <v>25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25</v>
      </c>
      <c r="Q206" s="692"/>
      <c r="R206" s="693"/>
      <c r="S206" s="693"/>
      <c r="T206" s="693"/>
      <c r="U206" s="692" t="s">
        <v>1903</v>
      </c>
      <c r="V206" s="692"/>
      <c r="W206" s="692">
        <v>2</v>
      </c>
      <c r="X206" s="692"/>
      <c r="Y206" s="692"/>
      <c r="Z206" s="692"/>
      <c r="AA206" s="692"/>
      <c r="AB206" s="692"/>
      <c r="AC206" s="692"/>
      <c r="AD206" s="692"/>
      <c r="AE206" s="725">
        <v>1</v>
      </c>
      <c r="AF206" s="957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/>
      <c r="AV206" s="692"/>
      <c r="AW206" s="692">
        <f t="shared" si="43"/>
        <v>0</v>
      </c>
      <c r="AX206" s="692"/>
      <c r="AY206" s="692"/>
      <c r="AZ206" s="516">
        <f t="shared" si="44"/>
        <v>0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0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/>
      <c r="CC206" s="692"/>
      <c r="CD206" s="692">
        <f t="shared" si="52"/>
        <v>0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>
      <c r="A207" s="690"/>
      <c r="B207" s="690"/>
      <c r="C207" s="691" t="s">
        <v>3641</v>
      </c>
      <c r="D207" s="691"/>
      <c r="E207" s="640">
        <v>34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34</v>
      </c>
      <c r="Q207" s="692"/>
      <c r="R207" s="693"/>
      <c r="S207" s="693"/>
      <c r="T207" s="693"/>
      <c r="U207" s="692" t="s">
        <v>1903</v>
      </c>
      <c r="V207" s="692"/>
      <c r="W207" s="692">
        <v>2</v>
      </c>
      <c r="X207" s="692"/>
      <c r="Y207" s="692"/>
      <c r="Z207" s="692"/>
      <c r="AA207" s="692"/>
      <c r="AB207" s="692"/>
      <c r="AC207" s="692"/>
      <c r="AD207" s="692"/>
      <c r="AE207" s="725">
        <v>1</v>
      </c>
      <c r="AF207" s="957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1</v>
      </c>
      <c r="BR207" s="692"/>
      <c r="BS207" s="692">
        <f t="shared" si="50"/>
        <v>0</v>
      </c>
      <c r="BT207" s="692">
        <f t="shared" si="51"/>
        <v>2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>
      <c r="A208" s="690"/>
      <c r="B208" s="690"/>
      <c r="C208" s="691" t="s">
        <v>3647</v>
      </c>
      <c r="D208" s="691"/>
      <c r="E208" s="640">
        <v>27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27</v>
      </c>
      <c r="Q208" s="692"/>
      <c r="R208" s="693"/>
      <c r="S208" s="693"/>
      <c r="T208" s="693"/>
      <c r="U208" s="692" t="s">
        <v>1631</v>
      </c>
      <c r="V208" s="692"/>
      <c r="W208" s="692">
        <v>1</v>
      </c>
      <c r="X208" s="692"/>
      <c r="Y208" s="692"/>
      <c r="Z208" s="692">
        <v>1</v>
      </c>
      <c r="AA208" s="692"/>
      <c r="AB208" s="692"/>
      <c r="AC208" s="692"/>
      <c r="AD208" s="692"/>
      <c r="AE208" s="725"/>
      <c r="AF208" s="957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>
        <v>1</v>
      </c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7</v>
      </c>
      <c r="BK208" s="692"/>
      <c r="BL208" s="692"/>
      <c r="BM208" s="692"/>
      <c r="BN208" s="692"/>
      <c r="BO208" s="692"/>
      <c r="BP208" s="692"/>
      <c r="BQ208" s="692">
        <f t="shared" si="49"/>
        <v>0</v>
      </c>
      <c r="BR208" s="692"/>
      <c r="BS208" s="692">
        <f t="shared" si="50"/>
        <v>0</v>
      </c>
      <c r="BT208" s="692">
        <f t="shared" si="51"/>
        <v>1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>
      <c r="A209" s="690"/>
      <c r="B209" s="690"/>
      <c r="C209" s="691" t="s">
        <v>3648</v>
      </c>
      <c r="D209" s="691"/>
      <c r="E209" s="640">
        <v>28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</v>
      </c>
      <c r="Q209" s="692"/>
      <c r="R209" s="693"/>
      <c r="S209" s="693"/>
      <c r="T209" s="693"/>
      <c r="U209" s="692" t="s">
        <v>2989</v>
      </c>
      <c r="V209" s="692"/>
      <c r="W209" s="692">
        <v>2</v>
      </c>
      <c r="X209" s="692"/>
      <c r="Y209" s="692"/>
      <c r="Z209" s="692"/>
      <c r="AA209" s="692"/>
      <c r="AB209" s="692"/>
      <c r="AC209" s="692"/>
      <c r="AD209" s="692"/>
      <c r="AE209" s="725">
        <v>1</v>
      </c>
      <c r="AF209" s="957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2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0</v>
      </c>
      <c r="BU209" s="692"/>
      <c r="BV209" s="692"/>
      <c r="BW209" s="692"/>
      <c r="BX209" s="692"/>
      <c r="BY209" s="692">
        <v>2</v>
      </c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>
      <c r="A210" s="690"/>
      <c r="B210" s="690"/>
      <c r="C210" s="691" t="s">
        <v>3649</v>
      </c>
      <c r="D210" s="691"/>
      <c r="E210" s="640">
        <v>35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35</v>
      </c>
      <c r="Q210" s="692"/>
      <c r="R210" s="693"/>
      <c r="S210" s="693"/>
      <c r="T210" s="693"/>
      <c r="U210" s="692" t="s">
        <v>1631</v>
      </c>
      <c r="V210" s="692"/>
      <c r="W210" s="692">
        <v>1</v>
      </c>
      <c r="X210" s="692"/>
      <c r="Y210" s="692"/>
      <c r="Z210" s="692">
        <v>1</v>
      </c>
      <c r="AA210" s="692"/>
      <c r="AB210" s="692"/>
      <c r="AC210" s="692"/>
      <c r="AD210" s="692"/>
      <c r="AE210" s="725"/>
      <c r="AF210" s="957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1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1</v>
      </c>
      <c r="BU210" s="692"/>
      <c r="BV210" s="692"/>
      <c r="BW210" s="692"/>
      <c r="BX210" s="692"/>
      <c r="BY210" s="692"/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>
      <c r="A211" s="690"/>
      <c r="B211" s="690"/>
      <c r="C211" s="691" t="s">
        <v>3650</v>
      </c>
      <c r="D211" s="691"/>
      <c r="E211" s="640">
        <v>30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30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725">
        <v>1</v>
      </c>
      <c r="AF211" s="957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1</v>
      </c>
      <c r="AX211" s="692"/>
      <c r="AY211" s="692"/>
      <c r="AZ211" s="516">
        <f t="shared" si="44"/>
        <v>2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5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>
        <v>1</v>
      </c>
      <c r="CC211" s="692"/>
      <c r="CD211" s="692">
        <f t="shared" si="52"/>
        <v>4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>
      <c r="A212" s="690"/>
      <c r="B212" s="690"/>
      <c r="C212" s="691" t="s">
        <v>3651</v>
      </c>
      <c r="D212" s="691"/>
      <c r="E212" s="640">
        <v>35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35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725">
        <v>1</v>
      </c>
      <c r="AF212" s="957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>
        <v>1</v>
      </c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7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>
      <c r="A213" s="690"/>
      <c r="B213" s="690"/>
      <c r="C213" s="691" t="s">
        <v>3652</v>
      </c>
      <c r="D213" s="691"/>
      <c r="E213" s="640">
        <v>35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35</v>
      </c>
      <c r="Q213" s="692"/>
      <c r="R213" s="693"/>
      <c r="S213" s="693"/>
      <c r="T213" s="693"/>
      <c r="U213" s="692" t="s">
        <v>2990</v>
      </c>
      <c r="V213" s="692"/>
      <c r="W213" s="692">
        <v>2</v>
      </c>
      <c r="X213" s="692"/>
      <c r="Y213" s="692"/>
      <c r="Z213" s="692"/>
      <c r="AA213" s="692"/>
      <c r="AB213" s="692"/>
      <c r="AC213" s="692"/>
      <c r="AD213" s="692"/>
      <c r="AE213" s="725">
        <v>1</v>
      </c>
      <c r="AF213" s="957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5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0</v>
      </c>
      <c r="BU213" s="692"/>
      <c r="BV213" s="692"/>
      <c r="BW213" s="692"/>
      <c r="BX213" s="692"/>
      <c r="BY213" s="692">
        <v>1</v>
      </c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>
      <c r="A214" s="690"/>
      <c r="B214" s="690"/>
      <c r="C214" s="691" t="s">
        <v>3653</v>
      </c>
      <c r="D214" s="691"/>
      <c r="E214" s="640">
        <v>35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35</v>
      </c>
      <c r="Q214" s="692"/>
      <c r="R214" s="693"/>
      <c r="S214" s="693"/>
      <c r="T214" s="693"/>
      <c r="U214" s="692" t="s">
        <v>2990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725">
        <v>1</v>
      </c>
      <c r="AF214" s="957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>
        <v>1</v>
      </c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1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7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1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>
      <c r="A215" s="690"/>
      <c r="B215" s="690"/>
      <c r="C215" s="691" t="s">
        <v>3654</v>
      </c>
      <c r="D215" s="691"/>
      <c r="E215" s="692">
        <v>21.7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>
        <f>E215</f>
        <v>21.7</v>
      </c>
      <c r="P215" s="692"/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725"/>
      <c r="AF215" s="957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1</v>
      </c>
      <c r="BT215" s="692">
        <f t="shared" si="51"/>
        <v>0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>
      <c r="A216" s="690"/>
      <c r="B216" s="690"/>
      <c r="C216" s="691" t="s">
        <v>3655</v>
      </c>
      <c r="D216" s="691"/>
      <c r="E216" s="692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>
        <f>E216</f>
        <v>30</v>
      </c>
      <c r="P216" s="692"/>
      <c r="Q216" s="692"/>
      <c r="R216" s="693"/>
      <c r="S216" s="693"/>
      <c r="T216" s="693"/>
      <c r="U216" s="692" t="s">
        <v>2990</v>
      </c>
      <c r="V216" s="692"/>
      <c r="W216" s="692"/>
      <c r="X216" s="692"/>
      <c r="Y216" s="692"/>
      <c r="Z216" s="692"/>
      <c r="AA216" s="692"/>
      <c r="AB216" s="692"/>
      <c r="AC216" s="692"/>
      <c r="AD216" s="692"/>
      <c r="AE216" s="725"/>
      <c r="AF216" s="957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0</v>
      </c>
      <c r="BR216" s="692"/>
      <c r="BS216" s="692">
        <f t="shared" si="50"/>
        <v>0</v>
      </c>
      <c r="BT216" s="692">
        <f t="shared" si="51"/>
        <v>0</v>
      </c>
      <c r="BU216" s="692"/>
      <c r="BV216" s="692"/>
      <c r="BW216" s="692"/>
      <c r="BX216" s="692">
        <v>1</v>
      </c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>
      <c r="A217" s="690"/>
      <c r="B217" s="690"/>
      <c r="C217" s="691" t="s">
        <v>3656</v>
      </c>
      <c r="D217" s="691"/>
      <c r="E217" s="692">
        <v>33.299999999999997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>
        <f>E217</f>
        <v>33.299999999999997</v>
      </c>
      <c r="P217" s="692"/>
      <c r="Q217" s="692"/>
      <c r="R217" s="693"/>
      <c r="S217" s="693"/>
      <c r="T217" s="693"/>
      <c r="U217" s="692" t="s">
        <v>1631</v>
      </c>
      <c r="V217" s="692"/>
      <c r="W217" s="692"/>
      <c r="X217" s="692"/>
      <c r="Y217" s="692"/>
      <c r="Z217" s="692"/>
      <c r="AA217" s="692"/>
      <c r="AB217" s="692"/>
      <c r="AC217" s="692"/>
      <c r="AD217" s="692"/>
      <c r="AE217" s="725"/>
      <c r="AF217" s="957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/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5</v>
      </c>
      <c r="BK217" s="692"/>
      <c r="BL217" s="692"/>
      <c r="BM217" s="692"/>
      <c r="BN217" s="692"/>
      <c r="BO217" s="692"/>
      <c r="BP217" s="692"/>
      <c r="BQ217" s="692">
        <f t="shared" si="49"/>
        <v>0</v>
      </c>
      <c r="BR217" s="692"/>
      <c r="BS217" s="692">
        <f t="shared" si="50"/>
        <v>1</v>
      </c>
      <c r="BT217" s="692">
        <f t="shared" si="51"/>
        <v>0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>
      <c r="A218" s="690"/>
      <c r="B218" s="690"/>
      <c r="C218" s="691" t="s">
        <v>3719</v>
      </c>
      <c r="D218" s="691"/>
      <c r="E218" s="692">
        <v>27.3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>
        <f>E218</f>
        <v>27.3</v>
      </c>
      <c r="P218" s="692"/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725">
        <v>1</v>
      </c>
      <c r="AF218" s="957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>
        <v>1</v>
      </c>
      <c r="BY218" s="692"/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>
      <c r="A219" s="690"/>
      <c r="B219" s="690"/>
      <c r="C219" s="691"/>
      <c r="D219" s="691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0</v>
      </c>
      <c r="Q219" s="692"/>
      <c r="R219" s="693"/>
      <c r="S219" s="693"/>
      <c r="T219" s="693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725"/>
      <c r="AF219" s="957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>
        <f t="shared" si="43"/>
        <v>0</v>
      </c>
      <c r="AX219" s="692"/>
      <c r="AY219" s="692"/>
      <c r="AZ219" s="516"/>
      <c r="BA219" s="516"/>
      <c r="BB219" s="516"/>
      <c r="BC219" s="516"/>
      <c r="BD219" s="516"/>
      <c r="BE219" s="516"/>
      <c r="BF219" s="692"/>
      <c r="BG219" s="692"/>
      <c r="BH219" s="692"/>
      <c r="BI219" s="692"/>
      <c r="BJ219" s="692">
        <f t="shared" si="48"/>
        <v>0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/>
      <c r="BZ219" s="692"/>
      <c r="CA219" s="692"/>
      <c r="CB219" s="692"/>
      <c r="CC219" s="692"/>
      <c r="CD219" s="692">
        <f t="shared" si="52"/>
        <v>0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>
      <c r="A220" s="690"/>
      <c r="B220" s="690"/>
      <c r="C220" s="691"/>
      <c r="D220" s="699" t="s">
        <v>3695</v>
      </c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>
        <f t="shared" ref="P220" si="55">E220</f>
        <v>0</v>
      </c>
      <c r="Q220" s="692"/>
      <c r="R220" s="693"/>
      <c r="S220" s="693"/>
      <c r="T220" s="693"/>
      <c r="U220" s="692"/>
      <c r="V220" s="692"/>
      <c r="W220" s="692"/>
      <c r="X220" s="692"/>
      <c r="Y220" s="692"/>
      <c r="Z220" s="692"/>
      <c r="AA220" s="692"/>
      <c r="AB220" s="692"/>
      <c r="AC220" s="692"/>
      <c r="AD220" s="692"/>
      <c r="AE220" s="725"/>
      <c r="AF220" s="957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ref="AW220:AW225" si="56">CB220</f>
        <v>0</v>
      </c>
      <c r="AX220" s="692"/>
      <c r="AY220" s="692"/>
      <c r="AZ220" s="516"/>
      <c r="BA220" s="516"/>
      <c r="BB220" s="516"/>
      <c r="BC220" s="516"/>
      <c r="BD220" s="516"/>
      <c r="BE220" s="516"/>
      <c r="BF220" s="692"/>
      <c r="BG220" s="692"/>
      <c r="BH220" s="692"/>
      <c r="BI220" s="692"/>
      <c r="BJ220" s="692">
        <f t="shared" ref="BJ220" si="57">CB220*5+AU220*2</f>
        <v>0</v>
      </c>
      <c r="BK220" s="692"/>
      <c r="BL220" s="692"/>
      <c r="BM220" s="692"/>
      <c r="BN220" s="692"/>
      <c r="BO220" s="692"/>
      <c r="BP220" s="692"/>
      <c r="BQ220" s="692">
        <f t="shared" ref="BQ220:BQ226" si="58">IF(U220="G",1,)</f>
        <v>0</v>
      </c>
      <c r="BR220" s="692"/>
      <c r="BS220" s="692">
        <f t="shared" ref="BS220:BS226" si="59">IF(O220&lt;&gt;0,IF(U220="I",1,IF(U220="G",2,)),)</f>
        <v>0</v>
      </c>
      <c r="BT220" s="692">
        <f t="shared" ref="BT220:BT226" si="60">IF(P220&lt;&gt;0,IF(U220="I",1,IF(U220="G",2,)),)</f>
        <v>0</v>
      </c>
      <c r="BU220" s="692"/>
      <c r="BV220" s="692"/>
      <c r="BW220" s="692"/>
      <c r="BX220" s="692"/>
      <c r="BY220" s="692"/>
      <c r="BZ220" s="692"/>
      <c r="CA220" s="692"/>
      <c r="CB220" s="692"/>
      <c r="CC220" s="692"/>
      <c r="CD220" s="692">
        <f t="shared" ref="CD220:CD226" si="61">CB220*4</f>
        <v>0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>
      <c r="A221" s="690"/>
      <c r="B221" s="690"/>
      <c r="C221" s="691" t="s">
        <v>3632</v>
      </c>
      <c r="D221" s="691"/>
      <c r="E221" s="692">
        <v>32.700000000000003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32.700000000000003</v>
      </c>
      <c r="P221" s="692"/>
      <c r="Q221" s="692"/>
      <c r="R221" s="693"/>
      <c r="S221" s="693"/>
      <c r="T221" s="693"/>
      <c r="U221" s="692" t="s">
        <v>2989</v>
      </c>
      <c r="V221" s="692"/>
      <c r="W221" s="692">
        <v>2</v>
      </c>
      <c r="X221" s="692"/>
      <c r="Y221" s="692"/>
      <c r="Z221" s="692"/>
      <c r="AA221" s="692"/>
      <c r="AB221" s="692"/>
      <c r="AC221" s="692"/>
      <c r="AD221" s="692"/>
      <c r="AE221" s="725">
        <v>1</v>
      </c>
      <c r="AF221" s="957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>
        <v>1</v>
      </c>
      <c r="AV221" s="692"/>
      <c r="AW221" s="692">
        <f t="shared" si="56"/>
        <v>1</v>
      </c>
      <c r="AX221" s="692"/>
      <c r="AY221" s="692"/>
      <c r="AZ221" s="516">
        <f t="shared" ref="AZ221:AZ226" si="62">IF(C221&lt;&gt;0,AW221+CB221+CC221,)</f>
        <v>2</v>
      </c>
      <c r="BA221" s="516">
        <f t="shared" ref="BA221:BA226" si="63">IF(D221&lt;&gt;0,AW221+CB221+CC221,)</f>
        <v>0</v>
      </c>
      <c r="BB221" s="516"/>
      <c r="BC221" s="516"/>
      <c r="BD221" s="516"/>
      <c r="BE221" s="516">
        <f t="shared" ref="BE221:BE226" si="64">IF(D221&lt;&gt;0,IF(OR(LEN(U221)=1,LEN(U221)=2),1,VALUE(LEFT(U221,1))),)</f>
        <v>0</v>
      </c>
      <c r="BF221" s="692">
        <v>2</v>
      </c>
      <c r="BG221" s="692"/>
      <c r="BH221" s="692"/>
      <c r="BI221" s="692">
        <f t="shared" ref="BI221:BI226" si="65">CB221*5+AU221*2</f>
        <v>7</v>
      </c>
      <c r="BJ221" s="692"/>
      <c r="BK221" s="692"/>
      <c r="BL221" s="692"/>
      <c r="BM221" s="692"/>
      <c r="BN221" s="692"/>
      <c r="BO221" s="692"/>
      <c r="BP221" s="692"/>
      <c r="BQ221" s="692">
        <f t="shared" si="58"/>
        <v>0</v>
      </c>
      <c r="BR221" s="692"/>
      <c r="BS221" s="692">
        <f t="shared" si="59"/>
        <v>0</v>
      </c>
      <c r="BT221" s="692">
        <f t="shared" si="60"/>
        <v>0</v>
      </c>
      <c r="BU221" s="692"/>
      <c r="BV221" s="692"/>
      <c r="BW221" s="692"/>
      <c r="BX221" s="692">
        <v>2</v>
      </c>
      <c r="BY221" s="692"/>
      <c r="BZ221" s="692"/>
      <c r="CA221" s="692"/>
      <c r="CB221" s="692">
        <v>1</v>
      </c>
      <c r="CC221" s="692"/>
      <c r="CD221" s="692">
        <f t="shared" si="61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>
      <c r="A222" s="690"/>
      <c r="B222" s="690"/>
      <c r="C222" s="691" t="s">
        <v>3633</v>
      </c>
      <c r="D222" s="691"/>
      <c r="E222" s="692">
        <v>32.200000000000003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 t="shared" ref="O222:O226" si="66">E222</f>
        <v>32.200000000000003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725"/>
      <c r="AF222" s="957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56"/>
        <v>1</v>
      </c>
      <c r="AX222" s="692"/>
      <c r="AY222" s="692"/>
      <c r="AZ222" s="516">
        <f t="shared" si="62"/>
        <v>2</v>
      </c>
      <c r="BA222" s="516">
        <f t="shared" si="63"/>
        <v>0</v>
      </c>
      <c r="BB222" s="516"/>
      <c r="BC222" s="516"/>
      <c r="BD222" s="516">
        <f t="shared" ref="BD222:BD226" si="67">IF(C222&lt;&gt;0,IF(OR(LEN(U222)=1,LEN(U222)=2),1,VALUE(LEFT(U222,1))),)</f>
        <v>1</v>
      </c>
      <c r="BE222" s="516">
        <f t="shared" si="64"/>
        <v>0</v>
      </c>
      <c r="BF222" s="692"/>
      <c r="BG222" s="692"/>
      <c r="BH222" s="692"/>
      <c r="BI222" s="692">
        <f t="shared" si="65"/>
        <v>5</v>
      </c>
      <c r="BJ222" s="692"/>
      <c r="BK222" s="692"/>
      <c r="BL222" s="692"/>
      <c r="BM222" s="692"/>
      <c r="BN222" s="692"/>
      <c r="BO222" s="692"/>
      <c r="BP222" s="692"/>
      <c r="BQ222" s="692">
        <f t="shared" si="58"/>
        <v>0</v>
      </c>
      <c r="BR222" s="692"/>
      <c r="BS222" s="692">
        <f t="shared" si="59"/>
        <v>1</v>
      </c>
      <c r="BT222" s="692">
        <f t="shared" si="60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61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>
      <c r="A223" s="690"/>
      <c r="B223" s="690"/>
      <c r="C223" s="691" t="s">
        <v>3634</v>
      </c>
      <c r="D223" s="691"/>
      <c r="E223" s="692">
        <v>28.7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 t="shared" si="66"/>
        <v>28.7</v>
      </c>
      <c r="P223" s="692"/>
      <c r="Q223" s="692"/>
      <c r="R223" s="693"/>
      <c r="S223" s="693"/>
      <c r="T223" s="693"/>
      <c r="U223" s="692" t="s">
        <v>1631</v>
      </c>
      <c r="V223" s="692"/>
      <c r="W223" s="692"/>
      <c r="X223" s="692"/>
      <c r="Y223" s="692"/>
      <c r="Z223" s="692"/>
      <c r="AA223" s="692"/>
      <c r="AB223" s="692"/>
      <c r="AC223" s="692"/>
      <c r="AD223" s="692"/>
      <c r="AE223" s="725"/>
      <c r="AF223" s="957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56"/>
        <v>1</v>
      </c>
      <c r="AX223" s="692"/>
      <c r="AY223" s="692"/>
      <c r="AZ223" s="516">
        <f t="shared" si="62"/>
        <v>2</v>
      </c>
      <c r="BA223" s="516">
        <f t="shared" si="63"/>
        <v>0</v>
      </c>
      <c r="BB223" s="516"/>
      <c r="BC223" s="516"/>
      <c r="BD223" s="516">
        <f t="shared" si="67"/>
        <v>1</v>
      </c>
      <c r="BE223" s="516">
        <f t="shared" si="64"/>
        <v>0</v>
      </c>
      <c r="BF223" s="692"/>
      <c r="BG223" s="692"/>
      <c r="BH223" s="692"/>
      <c r="BI223" s="692">
        <f t="shared" si="65"/>
        <v>5</v>
      </c>
      <c r="BJ223" s="692"/>
      <c r="BK223" s="692"/>
      <c r="BL223" s="692"/>
      <c r="BM223" s="692"/>
      <c r="BN223" s="692"/>
      <c r="BO223" s="692"/>
      <c r="BP223" s="692"/>
      <c r="BQ223" s="692">
        <f t="shared" si="58"/>
        <v>0</v>
      </c>
      <c r="BR223" s="692"/>
      <c r="BS223" s="692">
        <f t="shared" si="59"/>
        <v>1</v>
      </c>
      <c r="BT223" s="692">
        <f t="shared" si="60"/>
        <v>0</v>
      </c>
      <c r="BU223" s="692"/>
      <c r="BV223" s="692"/>
      <c r="BW223" s="692"/>
      <c r="BX223" s="692"/>
      <c r="BY223" s="692"/>
      <c r="BZ223" s="692"/>
      <c r="CA223" s="692"/>
      <c r="CB223" s="692">
        <v>1</v>
      </c>
      <c r="CC223" s="692"/>
      <c r="CD223" s="692">
        <f t="shared" si="61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>
      <c r="A224" s="690"/>
      <c r="B224" s="690"/>
      <c r="C224" s="691" t="s">
        <v>3635</v>
      </c>
      <c r="D224" s="691"/>
      <c r="E224" s="692">
        <v>31.5</v>
      </c>
      <c r="F224" s="692"/>
      <c r="G224" s="692"/>
      <c r="H224" s="692"/>
      <c r="I224" s="692"/>
      <c r="J224" s="692"/>
      <c r="K224" s="692"/>
      <c r="L224" s="692"/>
      <c r="M224" s="692"/>
      <c r="N224" s="692"/>
      <c r="O224" s="692">
        <f t="shared" si="66"/>
        <v>31.5</v>
      </c>
      <c r="P224" s="692"/>
      <c r="Q224" s="692"/>
      <c r="R224" s="693"/>
      <c r="S224" s="693"/>
      <c r="T224" s="693"/>
      <c r="U224" s="692" t="s">
        <v>1631</v>
      </c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725"/>
      <c r="AF224" s="957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56"/>
        <v>1</v>
      </c>
      <c r="AX224" s="692"/>
      <c r="AY224" s="692"/>
      <c r="AZ224" s="516">
        <f t="shared" si="62"/>
        <v>2</v>
      </c>
      <c r="BA224" s="516">
        <f t="shared" si="63"/>
        <v>0</v>
      </c>
      <c r="BB224" s="516"/>
      <c r="BC224" s="516"/>
      <c r="BD224" s="516">
        <f t="shared" si="67"/>
        <v>1</v>
      </c>
      <c r="BE224" s="516">
        <f t="shared" si="64"/>
        <v>0</v>
      </c>
      <c r="BF224" s="692"/>
      <c r="BG224" s="692"/>
      <c r="BH224" s="692"/>
      <c r="BI224" s="692">
        <f t="shared" si="65"/>
        <v>5</v>
      </c>
      <c r="BJ224" s="692"/>
      <c r="BK224" s="692"/>
      <c r="BL224" s="692"/>
      <c r="BM224" s="692"/>
      <c r="BN224" s="692"/>
      <c r="BO224" s="692"/>
      <c r="BP224" s="692"/>
      <c r="BQ224" s="692">
        <f t="shared" si="58"/>
        <v>0</v>
      </c>
      <c r="BR224" s="692"/>
      <c r="BS224" s="692">
        <f t="shared" si="59"/>
        <v>1</v>
      </c>
      <c r="BT224" s="692">
        <f t="shared" si="60"/>
        <v>0</v>
      </c>
      <c r="BU224" s="692"/>
      <c r="BV224" s="692"/>
      <c r="BW224" s="692"/>
      <c r="BX224" s="692"/>
      <c r="BY224" s="692"/>
      <c r="BZ224" s="692"/>
      <c r="CA224" s="692"/>
      <c r="CB224" s="692">
        <v>1</v>
      </c>
      <c r="CC224" s="692"/>
      <c r="CD224" s="692">
        <f t="shared" si="61"/>
        <v>4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>
      <c r="A225" s="690"/>
      <c r="B225" s="690"/>
      <c r="C225" s="691" t="s">
        <v>3636</v>
      </c>
      <c r="D225" s="691"/>
      <c r="E225" s="692">
        <v>27</v>
      </c>
      <c r="F225" s="692"/>
      <c r="G225" s="692"/>
      <c r="H225" s="692"/>
      <c r="I225" s="692"/>
      <c r="J225" s="692"/>
      <c r="K225" s="692"/>
      <c r="L225" s="692"/>
      <c r="M225" s="692"/>
      <c r="N225" s="692"/>
      <c r="O225" s="692">
        <f t="shared" si="66"/>
        <v>27</v>
      </c>
      <c r="P225" s="692"/>
      <c r="Q225" s="692"/>
      <c r="R225" s="693"/>
      <c r="S225" s="693"/>
      <c r="T225" s="693"/>
      <c r="U225" s="692" t="s">
        <v>1631</v>
      </c>
      <c r="V225" s="692"/>
      <c r="W225" s="692">
        <v>1</v>
      </c>
      <c r="X225" s="692"/>
      <c r="Y225" s="692"/>
      <c r="Z225" s="692">
        <v>1</v>
      </c>
      <c r="AA225" s="692"/>
      <c r="AB225" s="692"/>
      <c r="AC225" s="692"/>
      <c r="AD225" s="692"/>
      <c r="AE225" s="725"/>
      <c r="AF225" s="957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>
        <v>1</v>
      </c>
      <c r="AV225" s="692"/>
      <c r="AW225" s="692">
        <f t="shared" si="56"/>
        <v>1</v>
      </c>
      <c r="AX225" s="692"/>
      <c r="AY225" s="692"/>
      <c r="AZ225" s="516">
        <f t="shared" si="62"/>
        <v>2</v>
      </c>
      <c r="BA225" s="516">
        <f t="shared" si="63"/>
        <v>0</v>
      </c>
      <c r="BB225" s="516"/>
      <c r="BC225" s="516"/>
      <c r="BD225" s="516">
        <f t="shared" si="67"/>
        <v>1</v>
      </c>
      <c r="BE225" s="516">
        <f t="shared" si="64"/>
        <v>0</v>
      </c>
      <c r="BF225" s="692"/>
      <c r="BG225" s="692"/>
      <c r="BH225" s="692"/>
      <c r="BI225" s="692">
        <f t="shared" si="65"/>
        <v>7</v>
      </c>
      <c r="BJ225" s="692"/>
      <c r="BK225" s="692"/>
      <c r="BL225" s="692"/>
      <c r="BM225" s="692"/>
      <c r="BN225" s="692"/>
      <c r="BO225" s="692"/>
      <c r="BP225" s="692"/>
      <c r="BQ225" s="692">
        <f t="shared" si="58"/>
        <v>0</v>
      </c>
      <c r="BR225" s="692"/>
      <c r="BS225" s="692">
        <f t="shared" si="59"/>
        <v>1</v>
      </c>
      <c r="BT225" s="692">
        <f t="shared" si="60"/>
        <v>0</v>
      </c>
      <c r="BU225" s="692"/>
      <c r="BV225" s="692"/>
      <c r="BW225" s="692"/>
      <c r="BX225" s="692"/>
      <c r="BY225" s="692"/>
      <c r="BZ225" s="692"/>
      <c r="CA225" s="692"/>
      <c r="CB225" s="692">
        <v>1</v>
      </c>
      <c r="CC225" s="692"/>
      <c r="CD225" s="692">
        <f t="shared" si="61"/>
        <v>4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>
      <c r="A226" s="690"/>
      <c r="B226" s="690"/>
      <c r="C226" s="691" t="s">
        <v>3637</v>
      </c>
      <c r="D226" s="691"/>
      <c r="E226" s="692">
        <v>28.9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 t="shared" si="66"/>
        <v>28.9</v>
      </c>
      <c r="P226" s="692"/>
      <c r="Q226" s="692"/>
      <c r="R226" s="693"/>
      <c r="S226" s="693"/>
      <c r="T226" s="693"/>
      <c r="U226" s="692" t="s">
        <v>2990</v>
      </c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725"/>
      <c r="AF226" s="957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516">
        <f t="shared" si="62"/>
        <v>1</v>
      </c>
      <c r="BA226" s="516">
        <f t="shared" si="63"/>
        <v>0</v>
      </c>
      <c r="BB226" s="516"/>
      <c r="BC226" s="516"/>
      <c r="BD226" s="516">
        <f t="shared" si="67"/>
        <v>1</v>
      </c>
      <c r="BE226" s="516">
        <f t="shared" si="64"/>
        <v>0</v>
      </c>
      <c r="BF226" s="692"/>
      <c r="BG226" s="692"/>
      <c r="BH226" s="692"/>
      <c r="BI226" s="692">
        <f t="shared" si="65"/>
        <v>5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1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>
      <c r="A227" s="690"/>
      <c r="B227" s="690"/>
      <c r="C227" s="691"/>
      <c r="D227" s="691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3"/>
      <c r="S227" s="693"/>
      <c r="T227" s="693"/>
      <c r="U227" s="692"/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725"/>
      <c r="AF227" s="957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/>
      <c r="AX227" s="692"/>
      <c r="AY227" s="692"/>
      <c r="AZ227" s="516"/>
      <c r="BA227" s="516"/>
      <c r="BB227" s="516"/>
      <c r="BC227" s="516"/>
      <c r="BD227" s="516"/>
      <c r="BE227" s="516"/>
      <c r="BF227" s="692"/>
      <c r="BG227" s="692"/>
      <c r="BH227" s="692"/>
      <c r="BI227" s="692"/>
      <c r="BJ227" s="692"/>
      <c r="BK227" s="692"/>
      <c r="BL227" s="692"/>
      <c r="BM227" s="692"/>
      <c r="BN227" s="692"/>
      <c r="BO227" s="692"/>
      <c r="BP227" s="692"/>
      <c r="BQ227" s="692"/>
      <c r="BR227" s="692"/>
      <c r="BS227" s="692"/>
      <c r="BT227" s="692"/>
      <c r="BU227" s="692"/>
      <c r="BV227" s="692"/>
      <c r="BW227" s="692"/>
      <c r="BX227" s="692"/>
      <c r="BY227" s="692"/>
      <c r="BZ227" s="692"/>
      <c r="CA227" s="692"/>
      <c r="CB227" s="692"/>
      <c r="CC227" s="692"/>
      <c r="CD227" s="692"/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>
      <c r="A228" s="690"/>
      <c r="B228" s="690"/>
      <c r="C228" s="691"/>
      <c r="D228" s="699" t="s">
        <v>3812</v>
      </c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>
        <f t="shared" si="42"/>
        <v>0</v>
      </c>
      <c r="Q228" s="692"/>
      <c r="R228" s="693"/>
      <c r="S228" s="693"/>
      <c r="T228" s="693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725"/>
      <c r="AF228" s="957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43"/>
        <v>0</v>
      </c>
      <c r="AX228" s="692"/>
      <c r="AY228" s="692"/>
      <c r="AZ228" s="516"/>
      <c r="BA228" s="516"/>
      <c r="BB228" s="516"/>
      <c r="BC228" s="516"/>
      <c r="BD228" s="516"/>
      <c r="BE228" s="516"/>
      <c r="BF228" s="692"/>
      <c r="BG228" s="692"/>
      <c r="BH228" s="692"/>
      <c r="BI228" s="692"/>
      <c r="BJ228" s="692">
        <f t="shared" si="48"/>
        <v>0</v>
      </c>
      <c r="BK228" s="692"/>
      <c r="BL228" s="692"/>
      <c r="BM228" s="692"/>
      <c r="BN228" s="692"/>
      <c r="BO228" s="692"/>
      <c r="BP228" s="692"/>
      <c r="BQ228" s="692">
        <f t="shared" si="49"/>
        <v>0</v>
      </c>
      <c r="BR228" s="692"/>
      <c r="BS228" s="692">
        <f t="shared" si="50"/>
        <v>0</v>
      </c>
      <c r="BT228" s="692">
        <f t="shared" si="51"/>
        <v>0</v>
      </c>
      <c r="BU228" s="692"/>
      <c r="BV228" s="692"/>
      <c r="BW228" s="692"/>
      <c r="BX228" s="692"/>
      <c r="BY228" s="692"/>
      <c r="BZ228" s="692"/>
      <c r="CA228" s="692"/>
      <c r="CB228" s="692"/>
      <c r="CC228" s="692"/>
      <c r="CD228" s="692">
        <f t="shared" si="52"/>
        <v>0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>
      <c r="A229" s="690"/>
      <c r="B229" s="690"/>
      <c r="C229" s="691" t="s">
        <v>3632</v>
      </c>
      <c r="D229" s="691"/>
      <c r="E229" s="640">
        <v>20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>E229</f>
        <v>20</v>
      </c>
      <c r="P229" s="692"/>
      <c r="Q229" s="692"/>
      <c r="R229" s="693"/>
      <c r="S229" s="693"/>
      <c r="T229" s="693"/>
      <c r="U229" s="692" t="s">
        <v>2989</v>
      </c>
      <c r="V229" s="692"/>
      <c r="W229" s="692">
        <v>2</v>
      </c>
      <c r="X229" s="692"/>
      <c r="Y229" s="692"/>
      <c r="Z229" s="692"/>
      <c r="AA229" s="692"/>
      <c r="AB229" s="692"/>
      <c r="AC229" s="692"/>
      <c r="AD229" s="692"/>
      <c r="AE229" s="725">
        <v>1</v>
      </c>
      <c r="AF229" s="957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43"/>
        <v>0</v>
      </c>
      <c r="AX229" s="692"/>
      <c r="AY229" s="692"/>
      <c r="AZ229" s="516">
        <f t="shared" si="44"/>
        <v>0</v>
      </c>
      <c r="BA229" s="516">
        <f t="shared" si="45"/>
        <v>0</v>
      </c>
      <c r="BB229" s="516"/>
      <c r="BC229" s="516"/>
      <c r="BD229" s="516">
        <f t="shared" si="46"/>
        <v>2</v>
      </c>
      <c r="BE229" s="516">
        <f t="shared" si="47"/>
        <v>0</v>
      </c>
      <c r="BF229" s="692"/>
      <c r="BG229" s="692"/>
      <c r="BH229" s="692"/>
      <c r="BI229" s="692">
        <f t="shared" ref="BI229:BI243" si="68">CB229*5+AU229*2</f>
        <v>0</v>
      </c>
      <c r="BJ229" s="692"/>
      <c r="BK229" s="692"/>
      <c r="BL229" s="692"/>
      <c r="BM229" s="692"/>
      <c r="BN229" s="692"/>
      <c r="BO229" s="692"/>
      <c r="BP229" s="692"/>
      <c r="BQ229" s="692">
        <f t="shared" si="49"/>
        <v>0</v>
      </c>
      <c r="BR229" s="692"/>
      <c r="BS229" s="692">
        <f t="shared" si="50"/>
        <v>0</v>
      </c>
      <c r="BT229" s="692">
        <f t="shared" si="51"/>
        <v>0</v>
      </c>
      <c r="BU229" s="692"/>
      <c r="BV229" s="692"/>
      <c r="BW229" s="692"/>
      <c r="BX229" s="692">
        <v>2</v>
      </c>
      <c r="BY229" s="692"/>
      <c r="BZ229" s="692"/>
      <c r="CA229" s="692"/>
      <c r="CB229" s="692"/>
      <c r="CC229" s="692"/>
      <c r="CD229" s="692">
        <f t="shared" si="52"/>
        <v>0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>
      <c r="A230" s="690"/>
      <c r="B230" s="690"/>
      <c r="C230" s="691" t="s">
        <v>3633</v>
      </c>
      <c r="D230" s="691"/>
      <c r="E230" s="640">
        <v>30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ref="O230:O239" si="69">E230</f>
        <v>30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725"/>
      <c r="AF230" s="957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43"/>
        <v>1</v>
      </c>
      <c r="AX230" s="692"/>
      <c r="AY230" s="692"/>
      <c r="AZ230" s="516">
        <f t="shared" si="44"/>
        <v>2</v>
      </c>
      <c r="BA230" s="516">
        <f t="shared" si="45"/>
        <v>0</v>
      </c>
      <c r="BB230" s="516"/>
      <c r="BC230" s="516"/>
      <c r="BD230" s="516">
        <f t="shared" si="46"/>
        <v>1</v>
      </c>
      <c r="BE230" s="516">
        <f t="shared" si="47"/>
        <v>0</v>
      </c>
      <c r="BF230" s="692"/>
      <c r="BG230" s="692"/>
      <c r="BH230" s="692"/>
      <c r="BI230" s="692">
        <f t="shared" si="68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49"/>
        <v>0</v>
      </c>
      <c r="BR230" s="692"/>
      <c r="BS230" s="692">
        <f t="shared" si="50"/>
        <v>1</v>
      </c>
      <c r="BT230" s="692">
        <f t="shared" si="51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52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>
      <c r="A231" s="690"/>
      <c r="B231" s="690"/>
      <c r="C231" s="691" t="s">
        <v>3634</v>
      </c>
      <c r="D231" s="691"/>
      <c r="E231" s="640">
        <v>30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9"/>
        <v>30</v>
      </c>
      <c r="P231" s="692"/>
      <c r="Q231" s="692"/>
      <c r="R231" s="693"/>
      <c r="S231" s="693"/>
      <c r="T231" s="693"/>
      <c r="U231" s="692" t="s">
        <v>1631</v>
      </c>
      <c r="V231" s="692"/>
      <c r="W231" s="692">
        <v>1</v>
      </c>
      <c r="X231" s="692"/>
      <c r="Y231" s="692"/>
      <c r="Z231" s="692">
        <v>1</v>
      </c>
      <c r="AA231" s="692"/>
      <c r="AB231" s="692"/>
      <c r="AC231" s="692"/>
      <c r="AD231" s="692"/>
      <c r="AE231" s="725"/>
      <c r="AF231" s="957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>
        <f t="shared" si="43"/>
        <v>0</v>
      </c>
      <c r="AX231" s="692"/>
      <c r="AY231" s="692"/>
      <c r="AZ231" s="516">
        <f t="shared" si="44"/>
        <v>0</v>
      </c>
      <c r="BA231" s="516">
        <f t="shared" si="45"/>
        <v>0</v>
      </c>
      <c r="BB231" s="516"/>
      <c r="BC231" s="516"/>
      <c r="BD231" s="516">
        <f t="shared" si="46"/>
        <v>1</v>
      </c>
      <c r="BE231" s="516">
        <f t="shared" si="47"/>
        <v>0</v>
      </c>
      <c r="BF231" s="692"/>
      <c r="BG231" s="692"/>
      <c r="BH231" s="692"/>
      <c r="BI231" s="692">
        <f t="shared" si="68"/>
        <v>0</v>
      </c>
      <c r="BJ231" s="692"/>
      <c r="BK231" s="692"/>
      <c r="BL231" s="692"/>
      <c r="BM231" s="692"/>
      <c r="BN231" s="692"/>
      <c r="BO231" s="692"/>
      <c r="BP231" s="692"/>
      <c r="BQ231" s="692">
        <f t="shared" si="49"/>
        <v>0</v>
      </c>
      <c r="BR231" s="692"/>
      <c r="BS231" s="692">
        <f t="shared" si="50"/>
        <v>1</v>
      </c>
      <c r="BT231" s="692">
        <f t="shared" si="51"/>
        <v>0</v>
      </c>
      <c r="BU231" s="692"/>
      <c r="BV231" s="692"/>
      <c r="BW231" s="692"/>
      <c r="BX231" s="692"/>
      <c r="BY231" s="692"/>
      <c r="BZ231" s="692"/>
      <c r="CA231" s="692"/>
      <c r="CB231" s="692"/>
      <c r="CC231" s="692"/>
      <c r="CD231" s="692">
        <f t="shared" si="52"/>
        <v>0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>
      <c r="A232" s="690"/>
      <c r="B232" s="690"/>
      <c r="C232" s="691" t="s">
        <v>3635</v>
      </c>
      <c r="D232" s="691"/>
      <c r="E232" s="640">
        <v>30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>
        <f t="shared" si="69"/>
        <v>30</v>
      </c>
      <c r="P232" s="692"/>
      <c r="Q232" s="692"/>
      <c r="R232" s="693"/>
      <c r="S232" s="693"/>
      <c r="T232" s="693"/>
      <c r="U232" s="692" t="s">
        <v>1631</v>
      </c>
      <c r="V232" s="692"/>
      <c r="W232" s="692">
        <v>1</v>
      </c>
      <c r="X232" s="692"/>
      <c r="Y232" s="692"/>
      <c r="Z232" s="692">
        <v>1</v>
      </c>
      <c r="AA232" s="692"/>
      <c r="AB232" s="692"/>
      <c r="AC232" s="692"/>
      <c r="AD232" s="692"/>
      <c r="AE232" s="725"/>
      <c r="AF232" s="957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>
        <f t="shared" si="43"/>
        <v>0</v>
      </c>
      <c r="AX232" s="692"/>
      <c r="AY232" s="692"/>
      <c r="AZ232" s="516">
        <f t="shared" si="44"/>
        <v>0</v>
      </c>
      <c r="BA232" s="516">
        <f t="shared" si="45"/>
        <v>0</v>
      </c>
      <c r="BB232" s="516"/>
      <c r="BC232" s="516"/>
      <c r="BD232" s="516">
        <f t="shared" si="46"/>
        <v>1</v>
      </c>
      <c r="BE232" s="516">
        <f t="shared" si="47"/>
        <v>0</v>
      </c>
      <c r="BF232" s="692"/>
      <c r="BG232" s="692"/>
      <c r="BH232" s="692"/>
      <c r="BI232" s="692">
        <f t="shared" si="68"/>
        <v>0</v>
      </c>
      <c r="BJ232" s="692"/>
      <c r="BK232" s="692"/>
      <c r="BL232" s="692"/>
      <c r="BM232" s="692"/>
      <c r="BN232" s="692"/>
      <c r="BO232" s="692"/>
      <c r="BP232" s="692"/>
      <c r="BQ232" s="692">
        <f t="shared" si="49"/>
        <v>0</v>
      </c>
      <c r="BR232" s="692"/>
      <c r="BS232" s="692">
        <f t="shared" si="50"/>
        <v>1</v>
      </c>
      <c r="BT232" s="692">
        <f t="shared" si="51"/>
        <v>0</v>
      </c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>
        <f t="shared" si="52"/>
        <v>0</v>
      </c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>
      <c r="A233" s="690"/>
      <c r="B233" s="690"/>
      <c r="C233" s="691" t="s">
        <v>3636</v>
      </c>
      <c r="D233" s="691"/>
      <c r="E233" s="640">
        <v>32</v>
      </c>
      <c r="F233" s="692"/>
      <c r="G233" s="692"/>
      <c r="H233" s="692"/>
      <c r="I233" s="692"/>
      <c r="J233" s="692"/>
      <c r="K233" s="692"/>
      <c r="L233" s="692"/>
      <c r="M233" s="692"/>
      <c r="N233" s="692"/>
      <c r="O233" s="692">
        <f t="shared" si="69"/>
        <v>32</v>
      </c>
      <c r="P233" s="692"/>
      <c r="Q233" s="692"/>
      <c r="R233" s="693"/>
      <c r="S233" s="693"/>
      <c r="T233" s="693"/>
      <c r="U233" s="692" t="s">
        <v>1631</v>
      </c>
      <c r="V233" s="692"/>
      <c r="W233" s="692">
        <v>1</v>
      </c>
      <c r="X233" s="692"/>
      <c r="Y233" s="692"/>
      <c r="Z233" s="692">
        <v>1</v>
      </c>
      <c r="AA233" s="692"/>
      <c r="AB233" s="692"/>
      <c r="AC233" s="692"/>
      <c r="AD233" s="692"/>
      <c r="AE233" s="725"/>
      <c r="AF233" s="957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1</v>
      </c>
      <c r="AX233" s="692"/>
      <c r="AY233" s="692"/>
      <c r="AZ233" s="516">
        <f t="shared" si="44"/>
        <v>2</v>
      </c>
      <c r="BA233" s="516">
        <f t="shared" si="45"/>
        <v>0</v>
      </c>
      <c r="BB233" s="516"/>
      <c r="BC233" s="516"/>
      <c r="BD233" s="516">
        <f t="shared" si="46"/>
        <v>1</v>
      </c>
      <c r="BE233" s="516">
        <f t="shared" si="47"/>
        <v>0</v>
      </c>
      <c r="BF233" s="692"/>
      <c r="BG233" s="692"/>
      <c r="BH233" s="692"/>
      <c r="BI233" s="692">
        <f t="shared" si="68"/>
        <v>5</v>
      </c>
      <c r="BJ233" s="692"/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1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>
        <v>1</v>
      </c>
      <c r="CC233" s="692"/>
      <c r="CD233" s="692">
        <f t="shared" si="52"/>
        <v>4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>
      <c r="A234" s="690"/>
      <c r="B234" s="690"/>
      <c r="C234" s="691" t="s">
        <v>3637</v>
      </c>
      <c r="D234" s="691"/>
      <c r="E234" s="640">
        <v>30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 t="shared" si="69"/>
        <v>30</v>
      </c>
      <c r="P234" s="692"/>
      <c r="Q234" s="692"/>
      <c r="R234" s="693"/>
      <c r="S234" s="693"/>
      <c r="T234" s="693"/>
      <c r="U234" s="692" t="s">
        <v>1903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725">
        <v>1</v>
      </c>
      <c r="AF234" s="957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>
        <v>1</v>
      </c>
      <c r="AV234" s="692"/>
      <c r="AW234" s="692">
        <f t="shared" si="43"/>
        <v>1</v>
      </c>
      <c r="AX234" s="692"/>
      <c r="AY234" s="692"/>
      <c r="AZ234" s="516">
        <f t="shared" si="44"/>
        <v>2</v>
      </c>
      <c r="BA234" s="516">
        <f t="shared" si="45"/>
        <v>0</v>
      </c>
      <c r="BB234" s="516"/>
      <c r="BC234" s="516"/>
      <c r="BD234" s="516">
        <f t="shared" si="46"/>
        <v>1</v>
      </c>
      <c r="BE234" s="516">
        <f t="shared" si="47"/>
        <v>0</v>
      </c>
      <c r="BF234" s="692"/>
      <c r="BG234" s="692"/>
      <c r="BH234" s="692"/>
      <c r="BI234" s="692">
        <f t="shared" si="68"/>
        <v>7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1</v>
      </c>
      <c r="BR234" s="692"/>
      <c r="BS234" s="692">
        <f t="shared" si="50"/>
        <v>2</v>
      </c>
      <c r="BT234" s="692">
        <f t="shared" si="51"/>
        <v>0</v>
      </c>
      <c r="BU234" s="692"/>
      <c r="BV234" s="692"/>
      <c r="BW234" s="692"/>
      <c r="BX234" s="692"/>
      <c r="BY234" s="692"/>
      <c r="BZ234" s="692"/>
      <c r="CA234" s="692"/>
      <c r="CB234" s="692">
        <v>1</v>
      </c>
      <c r="CC234" s="692"/>
      <c r="CD234" s="692">
        <f t="shared" si="52"/>
        <v>4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>
      <c r="A235" s="690"/>
      <c r="B235" s="690"/>
      <c r="C235" s="691" t="s">
        <v>3638</v>
      </c>
      <c r="D235" s="691"/>
      <c r="E235" s="640">
        <v>32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si="69"/>
        <v>32</v>
      </c>
      <c r="P235" s="692"/>
      <c r="Q235" s="692"/>
      <c r="R235" s="693"/>
      <c r="S235" s="693"/>
      <c r="T235" s="693"/>
      <c r="U235" s="692" t="s">
        <v>2989</v>
      </c>
      <c r="V235" s="692"/>
      <c r="W235" s="692">
        <v>2</v>
      </c>
      <c r="X235" s="692"/>
      <c r="Y235" s="692"/>
      <c r="Z235" s="692"/>
      <c r="AA235" s="692"/>
      <c r="AB235" s="692"/>
      <c r="AC235" s="692"/>
      <c r="AD235" s="692"/>
      <c r="AE235" s="725">
        <v>1</v>
      </c>
      <c r="AF235" s="957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/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2</v>
      </c>
      <c r="BE235" s="516">
        <f t="shared" si="47"/>
        <v>0</v>
      </c>
      <c r="BF235" s="692"/>
      <c r="BG235" s="692"/>
      <c r="BH235" s="692"/>
      <c r="BI235" s="692">
        <f t="shared" si="68"/>
        <v>5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0</v>
      </c>
      <c r="BT235" s="692">
        <f t="shared" si="51"/>
        <v>0</v>
      </c>
      <c r="BU235" s="692"/>
      <c r="BV235" s="692"/>
      <c r="BW235" s="692"/>
      <c r="BX235" s="692">
        <v>2</v>
      </c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>
      <c r="A236" s="690"/>
      <c r="B236" s="690"/>
      <c r="C236" s="691" t="s">
        <v>3639</v>
      </c>
      <c r="D236" s="691"/>
      <c r="E236" s="640">
        <v>27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27</v>
      </c>
      <c r="P236" s="692"/>
      <c r="Q236" s="692"/>
      <c r="R236" s="693"/>
      <c r="S236" s="693"/>
      <c r="T236" s="693"/>
      <c r="U236" s="692" t="s">
        <v>2989</v>
      </c>
      <c r="V236" s="692"/>
      <c r="W236" s="692">
        <v>2</v>
      </c>
      <c r="X236" s="692"/>
      <c r="Y236" s="692"/>
      <c r="Z236" s="692"/>
      <c r="AA236" s="692"/>
      <c r="AB236" s="692"/>
      <c r="AC236" s="692"/>
      <c r="AD236" s="692"/>
      <c r="AE236" s="725">
        <v>1</v>
      </c>
      <c r="AF236" s="957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1</v>
      </c>
      <c r="AX236" s="692"/>
      <c r="AY236" s="692"/>
      <c r="AZ236" s="516">
        <f t="shared" si="44"/>
        <v>2</v>
      </c>
      <c r="BA236" s="516">
        <f t="shared" si="45"/>
        <v>0</v>
      </c>
      <c r="BB236" s="516"/>
      <c r="BC236" s="516"/>
      <c r="BD236" s="516">
        <f t="shared" si="46"/>
        <v>2</v>
      </c>
      <c r="BE236" s="516">
        <f t="shared" si="47"/>
        <v>0</v>
      </c>
      <c r="BF236" s="692"/>
      <c r="BG236" s="692"/>
      <c r="BH236" s="692"/>
      <c r="BI236" s="692">
        <f t="shared" si="68"/>
        <v>5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0</v>
      </c>
      <c r="BT236" s="692">
        <f t="shared" si="51"/>
        <v>0</v>
      </c>
      <c r="BU236" s="692"/>
      <c r="BV236" s="692"/>
      <c r="BW236" s="692"/>
      <c r="BX236" s="692">
        <v>2</v>
      </c>
      <c r="BY236" s="692"/>
      <c r="BZ236" s="692"/>
      <c r="CA236" s="692"/>
      <c r="CB236" s="692">
        <v>1</v>
      </c>
      <c r="CC236" s="692"/>
      <c r="CD236" s="692">
        <f t="shared" si="52"/>
        <v>4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>
      <c r="A237" s="690"/>
      <c r="B237" s="690"/>
      <c r="C237" s="691" t="s">
        <v>3640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1903</v>
      </c>
      <c r="V237" s="692"/>
      <c r="W237" s="692">
        <v>2</v>
      </c>
      <c r="X237" s="692"/>
      <c r="Y237" s="692"/>
      <c r="Z237" s="692"/>
      <c r="AA237" s="692"/>
      <c r="AB237" s="692"/>
      <c r="AC237" s="692"/>
      <c r="AD237" s="692"/>
      <c r="AE237" s="725">
        <v>1</v>
      </c>
      <c r="AF237" s="957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1</v>
      </c>
      <c r="AX237" s="692"/>
      <c r="AY237" s="692"/>
      <c r="AZ237" s="516">
        <f t="shared" si="44"/>
        <v>2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5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1</v>
      </c>
      <c r="BR237" s="692"/>
      <c r="BS237" s="692">
        <f t="shared" si="50"/>
        <v>2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>
        <v>1</v>
      </c>
      <c r="CC237" s="692"/>
      <c r="CD237" s="692">
        <f t="shared" si="52"/>
        <v>4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>
      <c r="A238" s="690"/>
      <c r="B238" s="690"/>
      <c r="C238" s="691" t="s">
        <v>3641</v>
      </c>
      <c r="D238" s="691"/>
      <c r="E238" s="640">
        <v>30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30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725"/>
      <c r="AF238" s="957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>
        <v>1</v>
      </c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7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>
      <c r="A239" s="690"/>
      <c r="B239" s="690"/>
      <c r="C239" s="691" t="s">
        <v>3647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2990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725">
        <v>1</v>
      </c>
      <c r="AF239" s="957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/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5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0</v>
      </c>
      <c r="BR239" s="692"/>
      <c r="BS239" s="692">
        <f t="shared" si="50"/>
        <v>0</v>
      </c>
      <c r="BT239" s="692">
        <f t="shared" si="51"/>
        <v>0</v>
      </c>
      <c r="BU239" s="692"/>
      <c r="BV239" s="692"/>
      <c r="BW239" s="692"/>
      <c r="BX239" s="692">
        <v>1</v>
      </c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>
      <c r="A240" s="690"/>
      <c r="B240" s="690"/>
      <c r="C240" s="691"/>
      <c r="D240" s="691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>
        <f t="shared" si="42"/>
        <v>0</v>
      </c>
      <c r="Q240" s="692"/>
      <c r="R240" s="693"/>
      <c r="S240" s="693"/>
      <c r="T240" s="693"/>
      <c r="U240" s="692"/>
      <c r="V240" s="692"/>
      <c r="W240" s="692"/>
      <c r="X240" s="692"/>
      <c r="Y240" s="692"/>
      <c r="Z240" s="692"/>
      <c r="AA240" s="692"/>
      <c r="AB240" s="692"/>
      <c r="AC240" s="692"/>
      <c r="AD240" s="692"/>
      <c r="AE240" s="725"/>
      <c r="AF240" s="957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0</v>
      </c>
      <c r="AX240" s="692"/>
      <c r="AY240" s="692"/>
      <c r="AZ240" s="516"/>
      <c r="BA240" s="516"/>
      <c r="BB240" s="516"/>
      <c r="BC240" s="516"/>
      <c r="BD240" s="516"/>
      <c r="BE240" s="516"/>
      <c r="BF240" s="692"/>
      <c r="BG240" s="692"/>
      <c r="BH240" s="692"/>
      <c r="BI240" s="692">
        <f t="shared" si="68"/>
        <v>0</v>
      </c>
      <c r="BJ240" s="692">
        <f t="shared" si="48"/>
        <v>0</v>
      </c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/>
      <c r="BY240" s="692"/>
      <c r="BZ240" s="692"/>
      <c r="CA240" s="692"/>
      <c r="CB240" s="692"/>
      <c r="CC240" s="692"/>
      <c r="CD240" s="692">
        <f t="shared" si="52"/>
        <v>0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7" s="696" customFormat="1">
      <c r="A241" s="690"/>
      <c r="B241" s="690"/>
      <c r="C241" s="691"/>
      <c r="D241" s="699" t="s">
        <v>3696</v>
      </c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3"/>
      <c r="S241" s="693"/>
      <c r="T241" s="693"/>
      <c r="U241" s="692"/>
      <c r="V241" s="692"/>
      <c r="W241" s="692"/>
      <c r="X241" s="692"/>
      <c r="Y241" s="692"/>
      <c r="Z241" s="692"/>
      <c r="AA241" s="692"/>
      <c r="AB241" s="692"/>
      <c r="AC241" s="692"/>
      <c r="AD241" s="692"/>
      <c r="AE241" s="725"/>
      <c r="AF241" s="957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0</v>
      </c>
      <c r="AX241" s="692"/>
      <c r="AY241" s="692"/>
      <c r="AZ241" s="516"/>
      <c r="BA241" s="516"/>
      <c r="BB241" s="516"/>
      <c r="BC241" s="516"/>
      <c r="BD241" s="516"/>
      <c r="BE241" s="516"/>
      <c r="BF241" s="692"/>
      <c r="BG241" s="692"/>
      <c r="BH241" s="692"/>
      <c r="BI241" s="692">
        <f t="shared" si="68"/>
        <v>0</v>
      </c>
      <c r="BJ241" s="692">
        <f t="shared" si="48"/>
        <v>0</v>
      </c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/>
      <c r="BY241" s="692"/>
      <c r="BZ241" s="692"/>
      <c r="CA241" s="692"/>
      <c r="CB241" s="692"/>
      <c r="CC241" s="692"/>
      <c r="CD241" s="692">
        <f t="shared" si="52"/>
        <v>0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7" s="696" customFormat="1">
      <c r="A242" s="690"/>
      <c r="B242" s="690"/>
      <c r="C242" s="691" t="s">
        <v>3811</v>
      </c>
      <c r="D242" s="691"/>
      <c r="E242" s="692">
        <v>5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>E242</f>
        <v>5</v>
      </c>
      <c r="P242" s="692"/>
      <c r="Q242" s="692"/>
      <c r="R242" s="693"/>
      <c r="S242" s="693"/>
      <c r="T242" s="693"/>
      <c r="U242" s="692" t="s">
        <v>2989</v>
      </c>
      <c r="V242" s="692"/>
      <c r="W242" s="692"/>
      <c r="X242" s="692"/>
      <c r="Y242" s="692"/>
      <c r="Z242" s="692"/>
      <c r="AA242" s="692"/>
      <c r="AB242" s="692"/>
      <c r="AC242" s="692"/>
      <c r="AD242" s="692"/>
      <c r="AE242" s="725"/>
      <c r="AF242" s="957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0</v>
      </c>
      <c r="AX242" s="692"/>
      <c r="AY242" s="692"/>
      <c r="AZ242" s="516">
        <f t="shared" si="44"/>
        <v>0</v>
      </c>
      <c r="BA242" s="516">
        <f t="shared" si="45"/>
        <v>0</v>
      </c>
      <c r="BB242" s="516"/>
      <c r="BC242" s="516"/>
      <c r="BD242" s="516">
        <f t="shared" si="46"/>
        <v>2</v>
      </c>
      <c r="BE242" s="516">
        <f t="shared" si="47"/>
        <v>0</v>
      </c>
      <c r="BF242" s="692"/>
      <c r="BG242" s="692"/>
      <c r="BH242" s="692"/>
      <c r="BI242" s="692">
        <f t="shared" si="68"/>
        <v>0</v>
      </c>
      <c r="BJ242" s="692">
        <f t="shared" si="48"/>
        <v>0</v>
      </c>
      <c r="BK242" s="692"/>
      <c r="BL242" s="692"/>
      <c r="BM242" s="692"/>
      <c r="BN242" s="692"/>
      <c r="BO242" s="692"/>
      <c r="BP242" s="692"/>
      <c r="BQ242" s="692">
        <f t="shared" si="49"/>
        <v>0</v>
      </c>
      <c r="BR242" s="692"/>
      <c r="BS242" s="692">
        <f t="shared" si="50"/>
        <v>0</v>
      </c>
      <c r="BT242" s="692">
        <f t="shared" si="51"/>
        <v>0</v>
      </c>
      <c r="BU242" s="692"/>
      <c r="BV242" s="692"/>
      <c r="BW242" s="692"/>
      <c r="BX242" s="692">
        <v>2</v>
      </c>
      <c r="BY242" s="692"/>
      <c r="BZ242" s="692"/>
      <c r="CA242" s="692"/>
      <c r="CB242" s="692"/>
      <c r="CC242" s="692"/>
      <c r="CD242" s="692">
        <f t="shared" si="52"/>
        <v>0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7" s="696" customFormat="1">
      <c r="A243" s="690"/>
      <c r="B243" s="690"/>
      <c r="C243" s="691" t="s">
        <v>3632</v>
      </c>
      <c r="D243" s="691"/>
      <c r="E243" s="692">
        <v>6.8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ref="O243:O253" si="70">E243</f>
        <v>6.8</v>
      </c>
      <c r="P243" s="692"/>
      <c r="Q243" s="692"/>
      <c r="R243" s="693"/>
      <c r="S243" s="693"/>
      <c r="T243" s="693"/>
      <c r="U243" s="692" t="s">
        <v>2989</v>
      </c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725"/>
      <c r="AF243" s="957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>
        <f t="shared" si="43"/>
        <v>0</v>
      </c>
      <c r="AX243" s="692"/>
      <c r="AY243" s="692"/>
      <c r="AZ243" s="516">
        <f t="shared" si="44"/>
        <v>0</v>
      </c>
      <c r="BA243" s="516">
        <f t="shared" si="45"/>
        <v>0</v>
      </c>
      <c r="BB243" s="516"/>
      <c r="BC243" s="516"/>
      <c r="BD243" s="516">
        <f t="shared" si="46"/>
        <v>2</v>
      </c>
      <c r="BE243" s="516">
        <f t="shared" si="47"/>
        <v>0</v>
      </c>
      <c r="BF243" s="692"/>
      <c r="BG243" s="692"/>
      <c r="BH243" s="692"/>
      <c r="BI243" s="692">
        <f t="shared" si="68"/>
        <v>0</v>
      </c>
      <c r="BJ243" s="692">
        <f t="shared" si="48"/>
        <v>0</v>
      </c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0</v>
      </c>
      <c r="BT243" s="692">
        <f t="shared" si="51"/>
        <v>0</v>
      </c>
      <c r="BU243" s="692"/>
      <c r="BV243" s="692"/>
      <c r="BW243" s="692"/>
      <c r="BX243" s="692">
        <v>2</v>
      </c>
      <c r="BY243" s="692"/>
      <c r="BZ243" s="692"/>
      <c r="CA243" s="692"/>
      <c r="CB243" s="692"/>
      <c r="CC243" s="692"/>
      <c r="CD243" s="692">
        <f t="shared" si="52"/>
        <v>0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7" s="696" customFormat="1">
      <c r="A244" s="690"/>
      <c r="B244" s="690"/>
      <c r="C244" s="691" t="s">
        <v>3633</v>
      </c>
      <c r="D244" s="691"/>
      <c r="E244" s="692">
        <v>41.5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70"/>
        <v>41.5</v>
      </c>
      <c r="P244" s="692"/>
      <c r="Q244" s="692"/>
      <c r="R244" s="693"/>
      <c r="S244" s="693"/>
      <c r="T244" s="693"/>
      <c r="U244" s="692" t="s">
        <v>1903</v>
      </c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725"/>
      <c r="AF244" s="957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ref="BI244:BI253" si="71">CB244*5+AU244*2</f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1</v>
      </c>
      <c r="BR244" s="692"/>
      <c r="BS244" s="692">
        <f t="shared" si="50"/>
        <v>2</v>
      </c>
      <c r="BT244" s="692">
        <f t="shared" si="51"/>
        <v>0</v>
      </c>
      <c r="BU244" s="692"/>
      <c r="BV244" s="692"/>
      <c r="BW244" s="692"/>
      <c r="BX244" s="692"/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7" s="696" customFormat="1">
      <c r="A245" s="690"/>
      <c r="B245" s="690"/>
      <c r="C245" s="691" t="s">
        <v>3634</v>
      </c>
      <c r="D245" s="691"/>
      <c r="E245" s="692">
        <v>36.9</v>
      </c>
      <c r="F245" s="692"/>
      <c r="G245" s="692"/>
      <c r="H245" s="692"/>
      <c r="I245" s="692"/>
      <c r="J245" s="692"/>
      <c r="K245" s="692"/>
      <c r="L245" s="692"/>
      <c r="M245" s="692"/>
      <c r="N245" s="692"/>
      <c r="O245" s="692">
        <f t="shared" si="70"/>
        <v>36.9</v>
      </c>
      <c r="P245" s="692"/>
      <c r="Q245" s="692"/>
      <c r="R245" s="693"/>
      <c r="S245" s="693"/>
      <c r="T245" s="693"/>
      <c r="U245" s="692" t="s">
        <v>1903</v>
      </c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725"/>
      <c r="AF245" s="957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1</v>
      </c>
      <c r="AX245" s="692"/>
      <c r="AY245" s="692"/>
      <c r="AZ245" s="516">
        <f t="shared" si="44"/>
        <v>2</v>
      </c>
      <c r="BA245" s="516">
        <f t="shared" si="45"/>
        <v>0</v>
      </c>
      <c r="BB245" s="516"/>
      <c r="BC245" s="516"/>
      <c r="BD245" s="516">
        <f t="shared" si="46"/>
        <v>1</v>
      </c>
      <c r="BE245" s="516">
        <f t="shared" si="47"/>
        <v>0</v>
      </c>
      <c r="BF245" s="692"/>
      <c r="BG245" s="692"/>
      <c r="BH245" s="692"/>
      <c r="BI245" s="692">
        <f t="shared" si="71"/>
        <v>5</v>
      </c>
      <c r="BJ245" s="692"/>
      <c r="BK245" s="692"/>
      <c r="BL245" s="692"/>
      <c r="BM245" s="692"/>
      <c r="BN245" s="692"/>
      <c r="BO245" s="692"/>
      <c r="BP245" s="692"/>
      <c r="BQ245" s="692">
        <f t="shared" si="49"/>
        <v>1</v>
      </c>
      <c r="BR245" s="692"/>
      <c r="BS245" s="692">
        <f t="shared" si="50"/>
        <v>2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>
        <v>1</v>
      </c>
      <c r="CC245" s="692"/>
      <c r="CD245" s="692">
        <f t="shared" si="52"/>
        <v>4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7" s="696" customFormat="1">
      <c r="A246" s="690"/>
      <c r="B246" s="690"/>
      <c r="C246" s="691" t="s">
        <v>3635</v>
      </c>
      <c r="D246" s="691"/>
      <c r="E246" s="692">
        <v>35.6</v>
      </c>
      <c r="F246" s="692"/>
      <c r="G246" s="692"/>
      <c r="H246" s="692"/>
      <c r="I246" s="692"/>
      <c r="J246" s="692"/>
      <c r="K246" s="692"/>
      <c r="L246" s="692"/>
      <c r="M246" s="692"/>
      <c r="N246" s="692"/>
      <c r="O246" s="692">
        <f t="shared" si="70"/>
        <v>35.6</v>
      </c>
      <c r="P246" s="692"/>
      <c r="Q246" s="692"/>
      <c r="R246" s="693"/>
      <c r="S246" s="693"/>
      <c r="T246" s="693"/>
      <c r="U246" s="692" t="s">
        <v>1631</v>
      </c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725"/>
      <c r="AF246" s="957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>
        <f t="shared" si="44"/>
        <v>0</v>
      </c>
      <c r="BA246" s="516">
        <f t="shared" si="45"/>
        <v>0</v>
      </c>
      <c r="BB246" s="516"/>
      <c r="BC246" s="516"/>
      <c r="BD246" s="516">
        <f t="shared" si="46"/>
        <v>1</v>
      </c>
      <c r="BE246" s="516">
        <f t="shared" si="47"/>
        <v>0</v>
      </c>
      <c r="BF246" s="692"/>
      <c r="BG246" s="692"/>
      <c r="BH246" s="692"/>
      <c r="BI246" s="692">
        <f t="shared" si="71"/>
        <v>0</v>
      </c>
      <c r="BJ246" s="692"/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1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7" s="696" customFormat="1">
      <c r="A247" s="690"/>
      <c r="B247" s="690"/>
      <c r="C247" s="691" t="s">
        <v>3636</v>
      </c>
      <c r="D247" s="691"/>
      <c r="E247" s="692">
        <v>35.1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 t="shared" si="70"/>
        <v>35.1</v>
      </c>
      <c r="P247" s="692"/>
      <c r="Q247" s="692"/>
      <c r="R247" s="693"/>
      <c r="S247" s="693"/>
      <c r="T247" s="693"/>
      <c r="U247" s="692" t="s">
        <v>1631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725"/>
      <c r="AF247" s="957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>
        <v>1</v>
      </c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1</v>
      </c>
      <c r="BE247" s="516">
        <f t="shared" si="47"/>
        <v>0</v>
      </c>
      <c r="BF247" s="692"/>
      <c r="BG247" s="692"/>
      <c r="BH247" s="692"/>
      <c r="BI247" s="692">
        <f t="shared" si="71"/>
        <v>2</v>
      </c>
      <c r="BJ247" s="692"/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1</v>
      </c>
      <c r="BT247" s="692">
        <f t="shared" si="51"/>
        <v>0</v>
      </c>
      <c r="BU247" s="692"/>
      <c r="BV247" s="692"/>
      <c r="BW247" s="692"/>
      <c r="BX247" s="692"/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7" s="696" customFormat="1">
      <c r="A248" s="690"/>
      <c r="B248" s="690"/>
      <c r="C248" s="691" t="s">
        <v>3637</v>
      </c>
      <c r="D248" s="691"/>
      <c r="E248" s="692">
        <v>37.799999999999997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si="70"/>
        <v>37.799999999999997</v>
      </c>
      <c r="P248" s="692"/>
      <c r="Q248" s="692"/>
      <c r="R248" s="693"/>
      <c r="S248" s="693"/>
      <c r="T248" s="693"/>
      <c r="U248" s="692" t="s">
        <v>1903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725"/>
      <c r="AF248" s="957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ref="AW248:AW255" si="72">CB248</f>
        <v>1</v>
      </c>
      <c r="AX248" s="692"/>
      <c r="AY248" s="692"/>
      <c r="AZ248" s="516">
        <f t="shared" ref="AZ248:AZ255" si="73">IF(C248&lt;&gt;0,AW248+CB248+CC248,)</f>
        <v>2</v>
      </c>
      <c r="BA248" s="516">
        <f t="shared" ref="BA248:BA255" si="74">IF(D248&lt;&gt;0,AW248+CB248+CC248,)</f>
        <v>0</v>
      </c>
      <c r="BB248" s="516"/>
      <c r="BC248" s="516"/>
      <c r="BD248" s="516">
        <f t="shared" ref="BD248:BD255" si="75">IF(C248&lt;&gt;0,IF(OR(LEN(U248)=1,LEN(U248)=2),1,VALUE(LEFT(U248,1))),)</f>
        <v>1</v>
      </c>
      <c r="BE248" s="516">
        <f t="shared" ref="BE248:BE255" si="76">IF(D248&lt;&gt;0,IF(OR(LEN(U248)=1,LEN(U248)=2),1,VALUE(LEFT(U248,1))),)</f>
        <v>0</v>
      </c>
      <c r="BF248" s="692"/>
      <c r="BG248" s="692"/>
      <c r="BH248" s="692"/>
      <c r="BI248" s="692">
        <f t="shared" si="71"/>
        <v>5</v>
      </c>
      <c r="BJ248" s="692"/>
      <c r="BK248" s="692"/>
      <c r="BL248" s="692"/>
      <c r="BM248" s="692"/>
      <c r="BN248" s="692"/>
      <c r="BO248" s="692"/>
      <c r="BP248" s="692"/>
      <c r="BQ248" s="692">
        <f t="shared" ref="BQ248:BQ255" si="77">IF(U248="G",1,)</f>
        <v>1</v>
      </c>
      <c r="BR248" s="692"/>
      <c r="BS248" s="692">
        <f t="shared" ref="BS248:BS255" si="78">IF(O248&lt;&gt;0,IF(U248="I",1,IF(U248="G",2,)),)</f>
        <v>2</v>
      </c>
      <c r="BT248" s="692">
        <f t="shared" ref="BT248:BT255" si="79">IF(P248&lt;&gt;0,IF(U248="I",1,IF(U248="G",2,)),)</f>
        <v>0</v>
      </c>
      <c r="BU248" s="692"/>
      <c r="BV248" s="692"/>
      <c r="BW248" s="692"/>
      <c r="BX248" s="692"/>
      <c r="BY248" s="692"/>
      <c r="BZ248" s="692"/>
      <c r="CA248" s="692"/>
      <c r="CB248" s="692">
        <v>1</v>
      </c>
      <c r="CC248" s="692"/>
      <c r="CD248" s="692">
        <f t="shared" ref="CD248:CD255" si="80">CB248*4</f>
        <v>4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7" s="696" customFormat="1">
      <c r="A249" s="690"/>
      <c r="B249" s="690"/>
      <c r="C249" s="691" t="s">
        <v>3638</v>
      </c>
      <c r="D249" s="691"/>
      <c r="E249" s="692">
        <v>41.6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41.6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725"/>
      <c r="AF249" s="957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72"/>
        <v>1</v>
      </c>
      <c r="AX249" s="692"/>
      <c r="AY249" s="692"/>
      <c r="AZ249" s="516">
        <f t="shared" si="73"/>
        <v>2</v>
      </c>
      <c r="BA249" s="516">
        <f t="shared" si="74"/>
        <v>0</v>
      </c>
      <c r="BB249" s="516"/>
      <c r="BC249" s="516"/>
      <c r="BD249" s="516">
        <f t="shared" si="75"/>
        <v>1</v>
      </c>
      <c r="BE249" s="516">
        <f t="shared" si="76"/>
        <v>0</v>
      </c>
      <c r="BF249" s="692"/>
      <c r="BG249" s="692"/>
      <c r="BH249" s="692"/>
      <c r="BI249" s="692">
        <f t="shared" si="71"/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77"/>
        <v>1</v>
      </c>
      <c r="BR249" s="692"/>
      <c r="BS249" s="692">
        <f t="shared" si="78"/>
        <v>2</v>
      </c>
      <c r="BT249" s="692">
        <f t="shared" si="79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80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7" s="696" customFormat="1">
      <c r="A250" s="690"/>
      <c r="B250" s="690"/>
      <c r="C250" s="691" t="s">
        <v>3639</v>
      </c>
      <c r="D250" s="691"/>
      <c r="E250" s="692">
        <v>40.9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40.9</v>
      </c>
      <c r="P250" s="692"/>
      <c r="Q250" s="692"/>
      <c r="R250" s="693"/>
      <c r="S250" s="693"/>
      <c r="T250" s="693"/>
      <c r="U250" s="692" t="s">
        <v>1631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725"/>
      <c r="AF250" s="957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72"/>
        <v>1</v>
      </c>
      <c r="AX250" s="692"/>
      <c r="AY250" s="692"/>
      <c r="AZ250" s="516">
        <f t="shared" si="73"/>
        <v>2</v>
      </c>
      <c r="BA250" s="516">
        <f t="shared" si="74"/>
        <v>0</v>
      </c>
      <c r="BB250" s="516"/>
      <c r="BC250" s="516"/>
      <c r="BD250" s="516">
        <f t="shared" si="75"/>
        <v>1</v>
      </c>
      <c r="BE250" s="516">
        <f t="shared" si="76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77"/>
        <v>0</v>
      </c>
      <c r="BR250" s="692"/>
      <c r="BS250" s="692">
        <f t="shared" si="78"/>
        <v>1</v>
      </c>
      <c r="BT250" s="692">
        <f t="shared" si="79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80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7" s="696" customFormat="1">
      <c r="A251" s="690"/>
      <c r="B251" s="690"/>
      <c r="C251" s="691" t="s">
        <v>3640</v>
      </c>
      <c r="D251" s="691"/>
      <c r="E251" s="692">
        <v>39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39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725"/>
      <c r="AF251" s="957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72"/>
        <v>1</v>
      </c>
      <c r="AX251" s="692"/>
      <c r="AY251" s="692"/>
      <c r="AZ251" s="516">
        <f t="shared" si="73"/>
        <v>2</v>
      </c>
      <c r="BA251" s="516">
        <f t="shared" si="74"/>
        <v>0</v>
      </c>
      <c r="BB251" s="516"/>
      <c r="BC251" s="516"/>
      <c r="BD251" s="516">
        <f t="shared" si="75"/>
        <v>1</v>
      </c>
      <c r="BE251" s="516">
        <f t="shared" si="76"/>
        <v>0</v>
      </c>
      <c r="BF251" s="692"/>
      <c r="BG251" s="692"/>
      <c r="BH251" s="692"/>
      <c r="BI251" s="692">
        <f t="shared" si="71"/>
        <v>5</v>
      </c>
      <c r="BJ251" s="692"/>
      <c r="BK251" s="692"/>
      <c r="BL251" s="692"/>
      <c r="BM251" s="692"/>
      <c r="BN251" s="692"/>
      <c r="BO251" s="692"/>
      <c r="BP251" s="692"/>
      <c r="BQ251" s="692">
        <f t="shared" si="77"/>
        <v>0</v>
      </c>
      <c r="BR251" s="692"/>
      <c r="BS251" s="692">
        <f t="shared" si="78"/>
        <v>1</v>
      </c>
      <c r="BT251" s="692">
        <f t="shared" si="79"/>
        <v>0</v>
      </c>
      <c r="BU251" s="692"/>
      <c r="BV251" s="692"/>
      <c r="BW251" s="692"/>
      <c r="BX251" s="692"/>
      <c r="BY251" s="692"/>
      <c r="BZ251" s="692"/>
      <c r="CA251" s="692"/>
      <c r="CB251" s="692">
        <v>1</v>
      </c>
      <c r="CC251" s="692"/>
      <c r="CD251" s="692">
        <f t="shared" si="80"/>
        <v>4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7" s="696" customFormat="1">
      <c r="A252" s="690"/>
      <c r="B252" s="690"/>
      <c r="C252" s="691" t="s">
        <v>3641</v>
      </c>
      <c r="D252" s="691"/>
      <c r="E252" s="692">
        <v>38.9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38.9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725"/>
      <c r="AF252" s="957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72"/>
        <v>1</v>
      </c>
      <c r="AX252" s="692"/>
      <c r="AY252" s="692"/>
      <c r="AZ252" s="516">
        <f t="shared" si="73"/>
        <v>2</v>
      </c>
      <c r="BA252" s="516">
        <f t="shared" si="74"/>
        <v>0</v>
      </c>
      <c r="BB252" s="516"/>
      <c r="BC252" s="516"/>
      <c r="BD252" s="516">
        <f t="shared" si="75"/>
        <v>1</v>
      </c>
      <c r="BE252" s="516">
        <f t="shared" si="76"/>
        <v>0</v>
      </c>
      <c r="BF252" s="692"/>
      <c r="BG252" s="692"/>
      <c r="BH252" s="692"/>
      <c r="BI252" s="692">
        <f t="shared" si="71"/>
        <v>7</v>
      </c>
      <c r="BJ252" s="692"/>
      <c r="BK252" s="692"/>
      <c r="BL252" s="692"/>
      <c r="BM252" s="692"/>
      <c r="BN252" s="692"/>
      <c r="BO252" s="692"/>
      <c r="BP252" s="692"/>
      <c r="BQ252" s="692">
        <f t="shared" si="77"/>
        <v>0</v>
      </c>
      <c r="BR252" s="692"/>
      <c r="BS252" s="692">
        <f t="shared" si="78"/>
        <v>1</v>
      </c>
      <c r="BT252" s="692">
        <f t="shared" si="79"/>
        <v>0</v>
      </c>
      <c r="BU252" s="692"/>
      <c r="BV252" s="692"/>
      <c r="BW252" s="692"/>
      <c r="BX252" s="692"/>
      <c r="BY252" s="692"/>
      <c r="BZ252" s="692"/>
      <c r="CA252" s="692"/>
      <c r="CB252" s="692">
        <v>1</v>
      </c>
      <c r="CC252" s="692"/>
      <c r="CD252" s="692">
        <f t="shared" si="80"/>
        <v>4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7" s="696" customFormat="1">
      <c r="A253" s="690"/>
      <c r="B253" s="690"/>
      <c r="C253" s="691" t="s">
        <v>3647</v>
      </c>
      <c r="D253" s="691"/>
      <c r="E253" s="692">
        <v>27.9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27.9</v>
      </c>
      <c r="P253" s="692"/>
      <c r="Q253" s="692"/>
      <c r="R253" s="693"/>
      <c r="S253" s="693"/>
      <c r="T253" s="693"/>
      <c r="U253" s="692" t="s">
        <v>2990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725"/>
      <c r="AF253" s="957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si="72"/>
        <v>1</v>
      </c>
      <c r="AX253" s="692"/>
      <c r="AY253" s="692"/>
      <c r="AZ253" s="516">
        <f t="shared" si="73"/>
        <v>2</v>
      </c>
      <c r="BA253" s="516">
        <f t="shared" si="74"/>
        <v>0</v>
      </c>
      <c r="BB253" s="516"/>
      <c r="BC253" s="516"/>
      <c r="BD253" s="516">
        <f t="shared" si="75"/>
        <v>1</v>
      </c>
      <c r="BE253" s="516">
        <f t="shared" si="76"/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si="77"/>
        <v>0</v>
      </c>
      <c r="BR253" s="692"/>
      <c r="BS253" s="692">
        <f t="shared" si="78"/>
        <v>0</v>
      </c>
      <c r="BT253" s="692">
        <f t="shared" si="79"/>
        <v>0</v>
      </c>
      <c r="BU253" s="692"/>
      <c r="BV253" s="692"/>
      <c r="BW253" s="692"/>
      <c r="BX253" s="692">
        <v>1</v>
      </c>
      <c r="BY253" s="692"/>
      <c r="BZ253" s="692"/>
      <c r="CA253" s="692"/>
      <c r="CB253" s="692">
        <v>1</v>
      </c>
      <c r="CC253" s="692"/>
      <c r="CD253" s="692">
        <f t="shared" si="80"/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7" s="696" customFormat="1">
      <c r="A254" s="690"/>
      <c r="B254" s="690"/>
      <c r="C254" s="691"/>
      <c r="D254" s="691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3"/>
      <c r="S254" s="693"/>
      <c r="T254" s="693"/>
      <c r="U254" s="692"/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725"/>
      <c r="AF254" s="957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0</v>
      </c>
      <c r="AX254" s="692"/>
      <c r="AY254" s="692"/>
      <c r="AZ254" s="516">
        <f t="shared" si="73"/>
        <v>0</v>
      </c>
      <c r="BA254" s="516">
        <f t="shared" si="74"/>
        <v>0</v>
      </c>
      <c r="BB254" s="516"/>
      <c r="BC254" s="516"/>
      <c r="BD254" s="516">
        <f t="shared" si="75"/>
        <v>0</v>
      </c>
      <c r="BE254" s="516">
        <f t="shared" si="76"/>
        <v>0</v>
      </c>
      <c r="BF254" s="692"/>
      <c r="BG254" s="692"/>
      <c r="BH254" s="692"/>
      <c r="BI254" s="692"/>
      <c r="BJ254" s="692">
        <f>CB254*5+AU254*2</f>
        <v>0</v>
      </c>
      <c r="BK254" s="692"/>
      <c r="BL254" s="692"/>
      <c r="BM254" s="692"/>
      <c r="BN254" s="692"/>
      <c r="BO254" s="692"/>
      <c r="BP254" s="692"/>
      <c r="BQ254" s="692">
        <f t="shared" si="77"/>
        <v>0</v>
      </c>
      <c r="BR254" s="692"/>
      <c r="BS254" s="692">
        <f t="shared" si="78"/>
        <v>0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/>
      <c r="CC254" s="692"/>
      <c r="CD254" s="692">
        <f t="shared" si="80"/>
        <v>0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7" s="696" customFormat="1">
      <c r="A255" s="690"/>
      <c r="B255" s="690"/>
      <c r="C255" s="691"/>
      <c r="D255" s="691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3"/>
      <c r="S255" s="693"/>
      <c r="T255" s="693"/>
      <c r="U255" s="692"/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725"/>
      <c r="AF255" s="957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0</v>
      </c>
      <c r="AX255" s="692"/>
      <c r="AY255" s="692"/>
      <c r="AZ255" s="516">
        <f t="shared" si="73"/>
        <v>0</v>
      </c>
      <c r="BA255" s="516">
        <f t="shared" si="74"/>
        <v>0</v>
      </c>
      <c r="BB255" s="516"/>
      <c r="BC255" s="516"/>
      <c r="BD255" s="516">
        <f t="shared" si="75"/>
        <v>0</v>
      </c>
      <c r="BE255" s="516">
        <f t="shared" si="76"/>
        <v>0</v>
      </c>
      <c r="BF255" s="692"/>
      <c r="BG255" s="692"/>
      <c r="BH255" s="692"/>
      <c r="BI255" s="692"/>
      <c r="BJ255" s="692">
        <f>CB255*5+AU255*2</f>
        <v>0</v>
      </c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0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/>
      <c r="CC255" s="692"/>
      <c r="CD255" s="692">
        <f t="shared" si="80"/>
        <v>0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7" s="4" customFormat="1">
      <c r="A256" s="486">
        <f>MATCH(C256,$C$5:$C$700,0)</f>
        <v>252</v>
      </c>
      <c r="B256" s="56"/>
      <c r="C256" s="507" t="s">
        <v>1568</v>
      </c>
      <c r="D256" s="507"/>
      <c r="E256" s="508">
        <f t="shared" ref="E256:AN256" si="81">SUM(E110:E255)</f>
        <v>4021.3000000000011</v>
      </c>
      <c r="F256" s="508">
        <f t="shared" si="81"/>
        <v>0</v>
      </c>
      <c r="G256" s="508">
        <f t="shared" si="81"/>
        <v>0</v>
      </c>
      <c r="H256" s="508">
        <f t="shared" si="81"/>
        <v>0</v>
      </c>
      <c r="I256" s="508">
        <f t="shared" si="81"/>
        <v>0</v>
      </c>
      <c r="J256" s="508">
        <f t="shared" si="81"/>
        <v>0</v>
      </c>
      <c r="K256" s="508">
        <f t="shared" si="81"/>
        <v>0</v>
      </c>
      <c r="L256" s="508">
        <f t="shared" si="81"/>
        <v>0</v>
      </c>
      <c r="M256" s="508">
        <f t="shared" si="81"/>
        <v>0</v>
      </c>
      <c r="N256" s="508">
        <f t="shared" si="81"/>
        <v>0</v>
      </c>
      <c r="O256" s="508">
        <f t="shared" si="81"/>
        <v>1518.9</v>
      </c>
      <c r="P256" s="508">
        <f t="shared" si="81"/>
        <v>2537.4</v>
      </c>
      <c r="Q256" s="508">
        <f t="shared" si="81"/>
        <v>0</v>
      </c>
      <c r="R256" s="508">
        <f t="shared" si="81"/>
        <v>0</v>
      </c>
      <c r="S256" s="508">
        <f t="shared" si="81"/>
        <v>0</v>
      </c>
      <c r="T256" s="509">
        <f t="shared" si="81"/>
        <v>0</v>
      </c>
      <c r="U256" s="509">
        <f t="shared" si="81"/>
        <v>0</v>
      </c>
      <c r="V256" s="509">
        <f t="shared" si="81"/>
        <v>1</v>
      </c>
      <c r="W256" s="509">
        <f t="shared" si="81"/>
        <v>80</v>
      </c>
      <c r="X256" s="509">
        <f t="shared" si="81"/>
        <v>0</v>
      </c>
      <c r="Y256" s="509">
        <f t="shared" si="81"/>
        <v>0</v>
      </c>
      <c r="Z256" s="509">
        <f t="shared" si="81"/>
        <v>31</v>
      </c>
      <c r="AA256" s="509">
        <f>SUM(AA110:AA255)</f>
        <v>0</v>
      </c>
      <c r="AB256" s="509">
        <f t="shared" si="81"/>
        <v>0</v>
      </c>
      <c r="AC256" s="509">
        <f t="shared" si="81"/>
        <v>0</v>
      </c>
      <c r="AD256" s="509">
        <f>SUM(AD110:AD255)</f>
        <v>0</v>
      </c>
      <c r="AE256" s="511">
        <f t="shared" si="81"/>
        <v>25</v>
      </c>
      <c r="AF256" s="958">
        <f>SUM(AF110:AF255)</f>
        <v>0</v>
      </c>
      <c r="AG256" s="509">
        <f t="shared" si="81"/>
        <v>0</v>
      </c>
      <c r="AH256" s="509">
        <f t="shared" si="81"/>
        <v>0</v>
      </c>
      <c r="AI256" s="509">
        <f t="shared" si="81"/>
        <v>0</v>
      </c>
      <c r="AJ256" s="509">
        <f t="shared" si="81"/>
        <v>0</v>
      </c>
      <c r="AK256" s="509">
        <f t="shared" si="81"/>
        <v>0</v>
      </c>
      <c r="AL256" s="509">
        <f t="shared" si="81"/>
        <v>0</v>
      </c>
      <c r="AM256" s="509">
        <f t="shared" si="81"/>
        <v>0</v>
      </c>
      <c r="AN256" s="509">
        <f t="shared" si="81"/>
        <v>0</v>
      </c>
      <c r="AO256" s="509">
        <f t="shared" ref="AO256:BV256" si="82">SUM(AO110:AO255)</f>
        <v>0</v>
      </c>
      <c r="AP256" s="509">
        <f t="shared" si="82"/>
        <v>0</v>
      </c>
      <c r="AQ256" s="509">
        <f t="shared" si="82"/>
        <v>0</v>
      </c>
      <c r="AR256" s="509">
        <f t="shared" si="82"/>
        <v>0</v>
      </c>
      <c r="AS256" s="509">
        <f>SUM(AS110:AS255)</f>
        <v>0</v>
      </c>
      <c r="AT256" s="509">
        <f>SUM(AT110:AT255)</f>
        <v>0</v>
      </c>
      <c r="AU256" s="509">
        <f t="shared" si="82"/>
        <v>24</v>
      </c>
      <c r="AV256" s="509">
        <f t="shared" si="82"/>
        <v>0</v>
      </c>
      <c r="AW256" s="509">
        <f t="shared" si="82"/>
        <v>114</v>
      </c>
      <c r="AX256" s="509">
        <f t="shared" si="82"/>
        <v>0</v>
      </c>
      <c r="AY256" s="509">
        <f t="shared" si="82"/>
        <v>0</v>
      </c>
      <c r="AZ256" s="509">
        <f t="shared" si="82"/>
        <v>176</v>
      </c>
      <c r="BA256" s="509">
        <f t="shared" si="82"/>
        <v>55</v>
      </c>
      <c r="BB256" s="509">
        <f t="shared" si="82"/>
        <v>0</v>
      </c>
      <c r="BC256" s="509">
        <f t="shared" si="82"/>
        <v>0</v>
      </c>
      <c r="BD256" s="509">
        <f t="shared" si="82"/>
        <v>124</v>
      </c>
      <c r="BE256" s="509">
        <f t="shared" si="82"/>
        <v>48</v>
      </c>
      <c r="BF256" s="509">
        <f t="shared" si="82"/>
        <v>2</v>
      </c>
      <c r="BG256" s="509">
        <f t="shared" si="82"/>
        <v>0</v>
      </c>
      <c r="BH256" s="509">
        <f t="shared" si="82"/>
        <v>0</v>
      </c>
      <c r="BI256" s="509">
        <f t="shared" si="82"/>
        <v>186</v>
      </c>
      <c r="BJ256" s="509">
        <f t="shared" si="82"/>
        <v>437</v>
      </c>
      <c r="BK256" s="509">
        <f t="shared" si="82"/>
        <v>0</v>
      </c>
      <c r="BL256" s="509">
        <f t="shared" si="82"/>
        <v>0</v>
      </c>
      <c r="BM256" s="509">
        <f t="shared" si="82"/>
        <v>0</v>
      </c>
      <c r="BN256" s="509">
        <f t="shared" si="82"/>
        <v>0</v>
      </c>
      <c r="BO256" s="509">
        <f t="shared" si="82"/>
        <v>0</v>
      </c>
      <c r="BP256" s="509">
        <f t="shared" si="82"/>
        <v>0</v>
      </c>
      <c r="BQ256" s="509">
        <f t="shared" si="82"/>
        <v>21</v>
      </c>
      <c r="BR256" s="509">
        <f t="shared" si="82"/>
        <v>0</v>
      </c>
      <c r="BS256" s="509">
        <f t="shared" si="82"/>
        <v>37</v>
      </c>
      <c r="BT256" s="509">
        <f t="shared" si="82"/>
        <v>66</v>
      </c>
      <c r="BU256" s="509">
        <f t="shared" si="82"/>
        <v>0</v>
      </c>
      <c r="BV256" s="509">
        <f t="shared" si="82"/>
        <v>0</v>
      </c>
      <c r="BW256" s="509">
        <f t="shared" ref="BW256:DH256" si="83">SUM(BW110:BW255)</f>
        <v>0</v>
      </c>
      <c r="BX256" s="509">
        <f t="shared" si="83"/>
        <v>28</v>
      </c>
      <c r="BY256" s="509">
        <f t="shared" si="83"/>
        <v>67</v>
      </c>
      <c r="BZ256" s="509">
        <f t="shared" si="83"/>
        <v>0</v>
      </c>
      <c r="CA256" s="509">
        <f t="shared" si="83"/>
        <v>0</v>
      </c>
      <c r="CB256" s="509">
        <f t="shared" si="83"/>
        <v>115</v>
      </c>
      <c r="CC256" s="509">
        <f t="shared" si="83"/>
        <v>2</v>
      </c>
      <c r="CD256" s="509">
        <f t="shared" si="83"/>
        <v>460</v>
      </c>
      <c r="CE256" s="509">
        <f t="shared" si="83"/>
        <v>9</v>
      </c>
      <c r="CF256" s="509">
        <f t="shared" si="83"/>
        <v>15</v>
      </c>
      <c r="CG256" s="509">
        <f t="shared" si="83"/>
        <v>12</v>
      </c>
      <c r="CH256" s="509">
        <f t="shared" si="83"/>
        <v>24</v>
      </c>
      <c r="CI256" s="509">
        <f>SUM(CI110:CI255)</f>
        <v>0</v>
      </c>
      <c r="CJ256" s="509">
        <f t="shared" si="83"/>
        <v>26</v>
      </c>
      <c r="CK256" s="509">
        <f t="shared" si="83"/>
        <v>0</v>
      </c>
      <c r="CL256" s="509">
        <f t="shared" si="83"/>
        <v>0</v>
      </c>
      <c r="CM256" s="509">
        <f t="shared" si="83"/>
        <v>0</v>
      </c>
      <c r="CN256" s="509">
        <f t="shared" si="83"/>
        <v>24</v>
      </c>
      <c r="CO256" s="509">
        <f>SUM(CO110:CO255)</f>
        <v>20</v>
      </c>
      <c r="CP256" s="509">
        <f t="shared" si="83"/>
        <v>0</v>
      </c>
      <c r="CQ256" s="509">
        <f t="shared" si="83"/>
        <v>2</v>
      </c>
      <c r="CR256" s="509">
        <f t="shared" si="83"/>
        <v>0</v>
      </c>
      <c r="CS256" s="509">
        <f t="shared" si="83"/>
        <v>0</v>
      </c>
      <c r="CT256" s="509">
        <f t="shared" si="83"/>
        <v>0</v>
      </c>
      <c r="CU256" s="509">
        <f t="shared" si="83"/>
        <v>1</v>
      </c>
      <c r="CV256" s="509">
        <f t="shared" si="83"/>
        <v>1</v>
      </c>
      <c r="CW256" s="509">
        <f t="shared" si="83"/>
        <v>2</v>
      </c>
      <c r="CX256" s="509">
        <f t="shared" si="83"/>
        <v>0</v>
      </c>
      <c r="CY256" s="509">
        <f t="shared" ref="CY256" si="84">SUM(CY110:CY255)</f>
        <v>0</v>
      </c>
      <c r="CZ256" s="509">
        <f>SUM(CZ110:CZ255)</f>
        <v>0</v>
      </c>
      <c r="DA256" s="509">
        <f>SUM(DA110:DA255)</f>
        <v>0</v>
      </c>
      <c r="DB256" s="509">
        <f t="shared" si="83"/>
        <v>0</v>
      </c>
      <c r="DC256" s="509">
        <f t="shared" si="83"/>
        <v>0</v>
      </c>
      <c r="DD256" s="509">
        <f t="shared" si="83"/>
        <v>0</v>
      </c>
      <c r="DE256" s="509">
        <f t="shared" si="83"/>
        <v>0</v>
      </c>
      <c r="DF256" s="509">
        <f t="shared" si="83"/>
        <v>0</v>
      </c>
      <c r="DG256" s="518">
        <f t="shared" si="83"/>
        <v>0</v>
      </c>
      <c r="DH256" s="518">
        <f t="shared" si="83"/>
        <v>0</v>
      </c>
      <c r="DI256" s="518">
        <f t="shared" ref="DI256:EN256" si="85">SUM(DI110:DI255)</f>
        <v>0</v>
      </c>
      <c r="DJ256" s="518">
        <f t="shared" si="85"/>
        <v>0</v>
      </c>
      <c r="DK256" s="518">
        <f t="shared" si="85"/>
        <v>0</v>
      </c>
      <c r="DL256" s="518">
        <f t="shared" si="85"/>
        <v>0</v>
      </c>
      <c r="DM256" s="518">
        <f t="shared" si="85"/>
        <v>0</v>
      </c>
      <c r="DN256" s="518">
        <f t="shared" si="85"/>
        <v>0</v>
      </c>
      <c r="DO256" s="518">
        <f t="shared" si="85"/>
        <v>0</v>
      </c>
      <c r="DP256" s="518">
        <f t="shared" si="85"/>
        <v>0</v>
      </c>
      <c r="DQ256" s="518">
        <f t="shared" si="85"/>
        <v>0</v>
      </c>
      <c r="DR256" s="518">
        <f t="shared" si="85"/>
        <v>0</v>
      </c>
      <c r="DS256" s="509">
        <f t="shared" si="85"/>
        <v>0</v>
      </c>
      <c r="DT256" s="509">
        <f t="shared" si="85"/>
        <v>0</v>
      </c>
      <c r="DU256" s="509">
        <f t="shared" si="85"/>
        <v>0</v>
      </c>
      <c r="DV256" s="509">
        <f t="shared" si="85"/>
        <v>0</v>
      </c>
      <c r="DW256" s="509">
        <f t="shared" si="85"/>
        <v>0</v>
      </c>
      <c r="DX256" s="509">
        <f t="shared" si="85"/>
        <v>0</v>
      </c>
      <c r="DY256" s="509">
        <f t="shared" si="85"/>
        <v>0</v>
      </c>
      <c r="DZ256" s="509">
        <f t="shared" si="85"/>
        <v>0</v>
      </c>
      <c r="EA256" s="509">
        <f t="shared" si="85"/>
        <v>0</v>
      </c>
      <c r="EB256" s="509">
        <f t="shared" si="85"/>
        <v>0</v>
      </c>
      <c r="EC256" s="509">
        <f t="shared" si="85"/>
        <v>0</v>
      </c>
      <c r="ED256" s="509">
        <f t="shared" si="85"/>
        <v>0</v>
      </c>
      <c r="EE256" s="509">
        <f t="shared" si="85"/>
        <v>0</v>
      </c>
      <c r="EF256" s="509">
        <f t="shared" si="85"/>
        <v>0</v>
      </c>
      <c r="EG256" s="509">
        <f t="shared" si="85"/>
        <v>0</v>
      </c>
      <c r="EH256" s="509">
        <f t="shared" si="85"/>
        <v>0</v>
      </c>
      <c r="EI256" s="509">
        <f t="shared" si="85"/>
        <v>0</v>
      </c>
      <c r="EJ256" s="509">
        <f t="shared" si="85"/>
        <v>0</v>
      </c>
      <c r="EK256" s="509">
        <f t="shared" si="85"/>
        <v>0</v>
      </c>
      <c r="EL256" s="509">
        <f t="shared" si="85"/>
        <v>0</v>
      </c>
      <c r="EM256" s="509">
        <f t="shared" si="85"/>
        <v>0</v>
      </c>
      <c r="EN256" s="509">
        <f t="shared" si="85"/>
        <v>0</v>
      </c>
      <c r="EO256" s="509">
        <f t="shared" ref="EO256:FO256" si="86">SUM(EO110:EO255)</f>
        <v>0</v>
      </c>
      <c r="EP256" s="509">
        <f t="shared" si="86"/>
        <v>0</v>
      </c>
      <c r="EQ256" s="509">
        <f t="shared" si="86"/>
        <v>0</v>
      </c>
      <c r="ER256" s="509">
        <f t="shared" si="86"/>
        <v>0</v>
      </c>
      <c r="ES256" s="509">
        <f t="shared" si="86"/>
        <v>0</v>
      </c>
      <c r="ET256" s="509">
        <f t="shared" si="86"/>
        <v>0</v>
      </c>
      <c r="EU256" s="509">
        <f t="shared" si="86"/>
        <v>0</v>
      </c>
      <c r="EV256" s="509">
        <f t="shared" si="86"/>
        <v>0</v>
      </c>
      <c r="EW256" s="509">
        <f t="shared" si="86"/>
        <v>0</v>
      </c>
      <c r="EX256" s="509">
        <f t="shared" si="86"/>
        <v>0</v>
      </c>
      <c r="EY256" s="509">
        <f t="shared" si="86"/>
        <v>0</v>
      </c>
      <c r="EZ256" s="509">
        <f t="shared" si="86"/>
        <v>0</v>
      </c>
      <c r="FA256" s="509">
        <f t="shared" si="86"/>
        <v>0</v>
      </c>
      <c r="FB256" s="509">
        <f t="shared" si="86"/>
        <v>0</v>
      </c>
      <c r="FC256" s="509">
        <f t="shared" si="86"/>
        <v>0</v>
      </c>
      <c r="FD256" s="509">
        <f t="shared" si="86"/>
        <v>0</v>
      </c>
      <c r="FE256" s="509">
        <f t="shared" si="86"/>
        <v>0</v>
      </c>
      <c r="FF256" s="509">
        <f t="shared" si="86"/>
        <v>0</v>
      </c>
      <c r="FG256" s="509">
        <f t="shared" si="86"/>
        <v>0</v>
      </c>
      <c r="FH256" s="509">
        <f t="shared" si="86"/>
        <v>0</v>
      </c>
      <c r="FI256" s="509">
        <f t="shared" si="86"/>
        <v>0</v>
      </c>
      <c r="FJ256" s="509">
        <f t="shared" si="86"/>
        <v>0</v>
      </c>
      <c r="FK256" s="509">
        <f t="shared" si="86"/>
        <v>0</v>
      </c>
      <c r="FL256" s="509">
        <f t="shared" si="86"/>
        <v>0</v>
      </c>
      <c r="FM256" s="509">
        <f t="shared" si="86"/>
        <v>0</v>
      </c>
      <c r="FN256" s="509">
        <f t="shared" si="86"/>
        <v>0</v>
      </c>
      <c r="FO256" s="509">
        <f t="shared" si="86"/>
        <v>0</v>
      </c>
      <c r="FP256" s="509"/>
      <c r="FQ256" s="508"/>
      <c r="FU256" s="4">
        <f>DY256-FM256</f>
        <v>0</v>
      </c>
    </row>
    <row r="257" spans="1:177" s="4" customFormat="1">
      <c r="A257" s="56"/>
      <c r="B257" s="56">
        <v>4</v>
      </c>
      <c r="C257" s="501" t="s">
        <v>3697</v>
      </c>
      <c r="D257" s="502"/>
      <c r="E257" s="503"/>
      <c r="F257" s="503"/>
      <c r="G257" s="503"/>
      <c r="H257" s="503"/>
      <c r="I257" s="503"/>
      <c r="J257" s="503"/>
      <c r="K257" s="503"/>
      <c r="L257" s="503"/>
      <c r="M257" s="503"/>
      <c r="N257" s="503"/>
      <c r="O257" s="503"/>
      <c r="P257" s="503"/>
      <c r="Q257" s="503"/>
      <c r="R257" s="503"/>
      <c r="S257" s="503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954"/>
      <c r="AF257" s="959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19"/>
      <c r="DH257" s="519"/>
      <c r="DI257" s="519"/>
      <c r="DJ257" s="519"/>
      <c r="DK257" s="519"/>
      <c r="DL257" s="519"/>
      <c r="DM257" s="519"/>
      <c r="DN257" s="519"/>
      <c r="DO257" s="519"/>
      <c r="DP257" s="519"/>
      <c r="DQ257" s="519"/>
      <c r="DR257" s="519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5"/>
      <c r="FU257" s="4">
        <f>DY257-FM257</f>
        <v>0</v>
      </c>
    </row>
    <row r="258" spans="1:177" s="696" customFormat="1">
      <c r="A258" s="690"/>
      <c r="B258" s="690"/>
      <c r="C258" s="691"/>
      <c r="D258" s="691" t="s">
        <v>3698</v>
      </c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>
        <f>E258</f>
        <v>0</v>
      </c>
      <c r="Q258" s="692"/>
      <c r="R258" s="693"/>
      <c r="S258" s="693"/>
      <c r="T258" s="692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725"/>
      <c r="AF258" s="957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>
        <f>IF(C258&lt;&gt;0,CC258+CB258+AW258,)</f>
        <v>0</v>
      </c>
      <c r="BA258" s="692">
        <f>IF(D258&lt;&gt;0,CC258+CB258+AW258,)</f>
        <v>0</v>
      </c>
      <c r="BB258" s="692"/>
      <c r="BC258" s="692"/>
      <c r="BD258" s="692"/>
      <c r="BE258" s="692">
        <v>1</v>
      </c>
      <c r="BF258" s="692"/>
      <c r="BG258" s="692"/>
      <c r="BH258" s="692"/>
      <c r="BI258" s="692">
        <f>IF(O258&lt;&gt;0,AU258*2+CB258*5,)</f>
        <v>0</v>
      </c>
      <c r="BJ258" s="692">
        <f>IF(P258&lt;&gt;0,AU258*2+CB258*5,)</f>
        <v>0</v>
      </c>
      <c r="BK258" s="692"/>
      <c r="BL258" s="692"/>
      <c r="BM258" s="692"/>
      <c r="BN258" s="692"/>
      <c r="BO258" s="692"/>
      <c r="BP258" s="692"/>
      <c r="BQ258" s="692">
        <f>IF(U258="G",1,)</f>
        <v>0</v>
      </c>
      <c r="BR258" s="692"/>
      <c r="BS258" s="692">
        <f>IF(O258&lt;&gt;0,IF(U258="I",1,IF(U258="G",2,)),)</f>
        <v>0</v>
      </c>
      <c r="BT258" s="692">
        <f>IF(P258&lt;&gt;0,IF(U258="I",1,IF(U258="G",2,)),)</f>
        <v>0</v>
      </c>
      <c r="BU258" s="692"/>
      <c r="BV258" s="692"/>
      <c r="BW258" s="692"/>
      <c r="BX258" s="692"/>
      <c r="BY258" s="692">
        <v>1</v>
      </c>
      <c r="BZ258" s="692"/>
      <c r="CA258" s="692"/>
      <c r="CB258" s="692"/>
      <c r="CC258" s="692"/>
      <c r="CD258" s="692">
        <f>CB258*4</f>
        <v>0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>
      <c r="A259" s="690"/>
      <c r="B259" s="690"/>
      <c r="C259" s="691"/>
      <c r="D259" s="691" t="s">
        <v>3699</v>
      </c>
      <c r="E259" s="692">
        <v>38</v>
      </c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>
        <f t="shared" ref="P259:P276" si="87">E259</f>
        <v>38</v>
      </c>
      <c r="Q259" s="692"/>
      <c r="R259" s="693"/>
      <c r="S259" s="693"/>
      <c r="T259" s="692"/>
      <c r="U259" s="692" t="s">
        <v>2989</v>
      </c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725"/>
      <c r="AF259" s="957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>
        <v>1</v>
      </c>
      <c r="AV259" s="692"/>
      <c r="AW259" s="692"/>
      <c r="AX259" s="692"/>
      <c r="AY259" s="692"/>
      <c r="AZ259" s="692">
        <f t="shared" ref="AZ259:AZ322" si="88">IF(C259&lt;&gt;0,CC259+CB259+AW259,)</f>
        <v>0</v>
      </c>
      <c r="BA259" s="692">
        <f t="shared" ref="BA259:BA322" si="89">IF(D259&lt;&gt;0,CC259+CB259+AW259,)</f>
        <v>1</v>
      </c>
      <c r="BB259" s="692"/>
      <c r="BC259" s="692"/>
      <c r="BD259" s="692"/>
      <c r="BE259" s="692">
        <v>2</v>
      </c>
      <c r="BF259" s="692"/>
      <c r="BG259" s="692"/>
      <c r="BH259" s="692"/>
      <c r="BI259" s="692">
        <f t="shared" ref="BI259:BI322" si="90">IF(O259&lt;&gt;0,AU259*2+CB259*5,)</f>
        <v>0</v>
      </c>
      <c r="BJ259" s="692">
        <f t="shared" ref="BJ259:BJ322" si="91">IF(P259&lt;&gt;0,AU259*2+CB259*5,)</f>
        <v>7</v>
      </c>
      <c r="BK259" s="692"/>
      <c r="BL259" s="692"/>
      <c r="BM259" s="692"/>
      <c r="BN259" s="692"/>
      <c r="BO259" s="692"/>
      <c r="BP259" s="692"/>
      <c r="BQ259" s="692">
        <f t="shared" ref="BQ259:BQ322" si="92">IF(U259="G",1,)</f>
        <v>0</v>
      </c>
      <c r="BR259" s="692"/>
      <c r="BS259" s="692">
        <f t="shared" ref="BS259:BS322" si="93">IF(O259&lt;&gt;0,IF(U259="I",1,IF(U259="G",2,)),)</f>
        <v>0</v>
      </c>
      <c r="BT259" s="692">
        <f t="shared" ref="BT259:BT322" si="94">IF(P259&lt;&gt;0,IF(U259="I",1,IF(U259="G",2,)),)</f>
        <v>0</v>
      </c>
      <c r="BU259" s="692"/>
      <c r="BV259" s="692"/>
      <c r="BW259" s="692"/>
      <c r="BX259" s="692"/>
      <c r="BY259" s="692">
        <v>2</v>
      </c>
      <c r="BZ259" s="692"/>
      <c r="CA259" s="692"/>
      <c r="CB259" s="692">
        <v>1</v>
      </c>
      <c r="CC259" s="692"/>
      <c r="CD259" s="692">
        <f t="shared" ref="CD259:CD322" si="95">CB259*4</f>
        <v>4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>
      <c r="A260" s="690"/>
      <c r="B260" s="690"/>
      <c r="C260" s="691"/>
      <c r="D260" s="691" t="s">
        <v>3700</v>
      </c>
      <c r="E260" s="692">
        <v>41.6</v>
      </c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>
        <f t="shared" si="87"/>
        <v>41.6</v>
      </c>
      <c r="Q260" s="692"/>
      <c r="R260" s="693"/>
      <c r="S260" s="693"/>
      <c r="T260" s="692"/>
      <c r="U260" s="692" t="s">
        <v>1631</v>
      </c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725"/>
      <c r="AF260" s="957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v>1</v>
      </c>
      <c r="AX260" s="692"/>
      <c r="AY260" s="692"/>
      <c r="AZ260" s="692">
        <f t="shared" si="88"/>
        <v>0</v>
      </c>
      <c r="BA260" s="692">
        <f t="shared" si="89"/>
        <v>2</v>
      </c>
      <c r="BB260" s="692"/>
      <c r="BC260" s="692"/>
      <c r="BD260" s="692"/>
      <c r="BE260" s="692">
        <v>1</v>
      </c>
      <c r="BF260" s="692"/>
      <c r="BG260" s="692"/>
      <c r="BH260" s="692"/>
      <c r="BI260" s="692">
        <f t="shared" si="90"/>
        <v>0</v>
      </c>
      <c r="BJ260" s="692">
        <f t="shared" si="91"/>
        <v>5</v>
      </c>
      <c r="BK260" s="692"/>
      <c r="BL260" s="692"/>
      <c r="BM260" s="692"/>
      <c r="BN260" s="692"/>
      <c r="BO260" s="692"/>
      <c r="BP260" s="692"/>
      <c r="BQ260" s="692">
        <f t="shared" si="92"/>
        <v>0</v>
      </c>
      <c r="BR260" s="692"/>
      <c r="BS260" s="692">
        <f t="shared" si="93"/>
        <v>0</v>
      </c>
      <c r="BT260" s="692">
        <f t="shared" si="94"/>
        <v>1</v>
      </c>
      <c r="BU260" s="692"/>
      <c r="BV260" s="692"/>
      <c r="BW260" s="692"/>
      <c r="BX260" s="692"/>
      <c r="BY260" s="692"/>
      <c r="BZ260" s="692"/>
      <c r="CA260" s="692"/>
      <c r="CB260" s="692">
        <v>1</v>
      </c>
      <c r="CC260" s="692"/>
      <c r="CD260" s="692">
        <f t="shared" si="95"/>
        <v>4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696" customFormat="1">
      <c r="A261" s="690"/>
      <c r="B261" s="690"/>
      <c r="C261" s="691" t="s">
        <v>3701</v>
      </c>
      <c r="D261" s="691"/>
      <c r="E261" s="692">
        <v>44.8</v>
      </c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>
        <f t="shared" si="87"/>
        <v>44.8</v>
      </c>
      <c r="Q261" s="692"/>
      <c r="R261" s="693"/>
      <c r="S261" s="693"/>
      <c r="T261" s="692"/>
      <c r="U261" s="692" t="s">
        <v>1631</v>
      </c>
      <c r="V261" s="692"/>
      <c r="W261" s="692"/>
      <c r="X261" s="692"/>
      <c r="Y261" s="692"/>
      <c r="Z261" s="692"/>
      <c r="AA261" s="692"/>
      <c r="AB261" s="692"/>
      <c r="AC261" s="692"/>
      <c r="AD261" s="692"/>
      <c r="AE261" s="725"/>
      <c r="AF261" s="957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>
        <v>1</v>
      </c>
      <c r="AX261" s="692"/>
      <c r="AY261" s="692"/>
      <c r="AZ261" s="692">
        <f t="shared" si="88"/>
        <v>2</v>
      </c>
      <c r="BA261" s="692">
        <f t="shared" si="89"/>
        <v>0</v>
      </c>
      <c r="BB261" s="692"/>
      <c r="BC261" s="692"/>
      <c r="BD261" s="692">
        <v>1</v>
      </c>
      <c r="BE261" s="692"/>
      <c r="BF261" s="692"/>
      <c r="BG261" s="692"/>
      <c r="BH261" s="692"/>
      <c r="BI261" s="692">
        <f t="shared" si="90"/>
        <v>0</v>
      </c>
      <c r="BJ261" s="692">
        <f t="shared" si="91"/>
        <v>5</v>
      </c>
      <c r="BK261" s="692"/>
      <c r="BL261" s="692"/>
      <c r="BM261" s="692"/>
      <c r="BN261" s="692"/>
      <c r="BO261" s="692"/>
      <c r="BP261" s="692"/>
      <c r="BQ261" s="692">
        <f t="shared" si="92"/>
        <v>0</v>
      </c>
      <c r="BR261" s="692"/>
      <c r="BS261" s="692">
        <f t="shared" si="93"/>
        <v>0</v>
      </c>
      <c r="BT261" s="692">
        <f t="shared" si="94"/>
        <v>1</v>
      </c>
      <c r="BU261" s="692"/>
      <c r="BV261" s="692"/>
      <c r="BW261" s="692"/>
      <c r="BX261" s="692"/>
      <c r="BY261" s="692"/>
      <c r="BZ261" s="692"/>
      <c r="CA261" s="692"/>
      <c r="CB261" s="692">
        <v>1</v>
      </c>
      <c r="CC261" s="692"/>
      <c r="CD261" s="692">
        <f t="shared" si="95"/>
        <v>4</v>
      </c>
      <c r="CE261" s="692"/>
      <c r="CF261" s="692"/>
      <c r="CG261" s="692"/>
      <c r="CH261" s="692"/>
      <c r="CI261" s="692"/>
      <c r="CJ261" s="692"/>
      <c r="CK261" s="692"/>
      <c r="CL261" s="692"/>
      <c r="CM261" s="692"/>
      <c r="CN261" s="692"/>
      <c r="CO261" s="692"/>
      <c r="CP261" s="692"/>
      <c r="CQ261" s="692"/>
      <c r="CR261" s="692"/>
      <c r="CS261" s="692"/>
      <c r="CT261" s="692"/>
      <c r="CU261" s="692"/>
      <c r="CV261" s="692"/>
      <c r="CW261" s="692"/>
      <c r="CX261" s="694"/>
      <c r="CY261" s="694"/>
      <c r="CZ261" s="694"/>
      <c r="DA261" s="694"/>
      <c r="DB261" s="694"/>
      <c r="DC261" s="694"/>
      <c r="DD261" s="694"/>
      <c r="DE261" s="694"/>
      <c r="DF261" s="694"/>
      <c r="DG261" s="695"/>
      <c r="DH261" s="695"/>
      <c r="DI261" s="695"/>
      <c r="DJ261" s="695"/>
      <c r="DK261" s="695"/>
      <c r="DL261" s="695"/>
      <c r="DM261" s="695"/>
      <c r="DN261" s="695"/>
      <c r="DO261" s="695"/>
      <c r="DP261" s="695"/>
      <c r="DQ261" s="695"/>
      <c r="DR261" s="695"/>
      <c r="DS261" s="694"/>
      <c r="DT261" s="694"/>
      <c r="DU261" s="694"/>
      <c r="DV261" s="694"/>
      <c r="DW261" s="694"/>
      <c r="DX261" s="694"/>
      <c r="DY261" s="694"/>
      <c r="DZ261" s="694"/>
      <c r="EA261" s="694"/>
      <c r="EB261" s="694"/>
      <c r="EC261" s="694"/>
      <c r="ED261" s="694"/>
      <c r="EE261" s="694"/>
      <c r="EF261" s="694"/>
      <c r="EG261" s="694"/>
      <c r="EH261" s="694"/>
      <c r="EI261" s="694"/>
      <c r="EJ261" s="694"/>
      <c r="EK261" s="694"/>
      <c r="EL261" s="694"/>
      <c r="EM261" s="694"/>
      <c r="EN261" s="694"/>
      <c r="EO261" s="694"/>
      <c r="EP261" s="694"/>
      <c r="EQ261" s="694"/>
      <c r="ER261" s="694"/>
      <c r="ES261" s="694"/>
      <c r="ET261" s="694"/>
      <c r="EU261" s="694"/>
      <c r="EV261" s="694"/>
      <c r="EW261" s="694"/>
      <c r="EX261" s="694"/>
      <c r="EY261" s="694"/>
      <c r="EZ261" s="694"/>
      <c r="FA261" s="694"/>
      <c r="FB261" s="694"/>
      <c r="FC261" s="694"/>
      <c r="FD261" s="694"/>
      <c r="FE261" s="694"/>
      <c r="FF261" s="694"/>
      <c r="FG261" s="694"/>
      <c r="FH261" s="694"/>
      <c r="FI261" s="694"/>
      <c r="FJ261" s="694"/>
      <c r="FK261" s="694"/>
      <c r="FL261" s="694"/>
      <c r="FM261" s="694"/>
      <c r="FN261" s="694"/>
      <c r="FO261" s="694"/>
      <c r="FP261" s="694"/>
      <c r="FQ261" s="697"/>
    </row>
    <row r="262" spans="1:177" s="696" customFormat="1">
      <c r="A262" s="690"/>
      <c r="B262" s="690"/>
      <c r="C262" s="691"/>
      <c r="D262" s="691" t="s">
        <v>3702</v>
      </c>
      <c r="E262" s="692">
        <v>10.3</v>
      </c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>
        <f t="shared" si="87"/>
        <v>10.3</v>
      </c>
      <c r="Q262" s="692"/>
      <c r="R262" s="693"/>
      <c r="S262" s="693"/>
      <c r="T262" s="692"/>
      <c r="U262" s="692" t="s">
        <v>1631</v>
      </c>
      <c r="V262" s="692"/>
      <c r="W262" s="692"/>
      <c r="X262" s="692"/>
      <c r="Y262" s="692"/>
      <c r="Z262" s="692"/>
      <c r="AA262" s="692"/>
      <c r="AB262" s="692"/>
      <c r="AC262" s="692"/>
      <c r="AD262" s="692"/>
      <c r="AE262" s="725"/>
      <c r="AF262" s="957"/>
      <c r="AG262" s="692"/>
      <c r="AH262" s="692"/>
      <c r="AI262" s="692"/>
      <c r="AJ262" s="692"/>
      <c r="AK262" s="692"/>
      <c r="AL262" s="692"/>
      <c r="AM262" s="692"/>
      <c r="AN262" s="692"/>
      <c r="AO262" s="692"/>
      <c r="AP262" s="692"/>
      <c r="AQ262" s="692"/>
      <c r="AR262" s="692"/>
      <c r="AS262" s="692"/>
      <c r="AT262" s="692"/>
      <c r="AU262" s="692"/>
      <c r="AV262" s="692"/>
      <c r="AW262" s="692"/>
      <c r="AX262" s="692"/>
      <c r="AY262" s="692"/>
      <c r="AZ262" s="692">
        <f t="shared" si="88"/>
        <v>0</v>
      </c>
      <c r="BA262" s="692">
        <f t="shared" si="89"/>
        <v>1</v>
      </c>
      <c r="BB262" s="692"/>
      <c r="BC262" s="692"/>
      <c r="BD262" s="692"/>
      <c r="BE262" s="692">
        <v>1</v>
      </c>
      <c r="BF262" s="692"/>
      <c r="BG262" s="692"/>
      <c r="BH262" s="692"/>
      <c r="BI262" s="692">
        <f t="shared" si="90"/>
        <v>0</v>
      </c>
      <c r="BJ262" s="692">
        <f t="shared" si="91"/>
        <v>5</v>
      </c>
      <c r="BK262" s="692"/>
      <c r="BL262" s="692"/>
      <c r="BM262" s="692"/>
      <c r="BN262" s="692"/>
      <c r="BO262" s="692"/>
      <c r="BP262" s="692"/>
      <c r="BQ262" s="692">
        <f t="shared" si="92"/>
        <v>0</v>
      </c>
      <c r="BR262" s="692"/>
      <c r="BS262" s="692">
        <f t="shared" si="93"/>
        <v>0</v>
      </c>
      <c r="BT262" s="692">
        <f t="shared" si="94"/>
        <v>1</v>
      </c>
      <c r="BU262" s="692"/>
      <c r="BV262" s="692"/>
      <c r="BW262" s="692"/>
      <c r="BX262" s="692"/>
      <c r="BY262" s="692"/>
      <c r="BZ262" s="692"/>
      <c r="CA262" s="692"/>
      <c r="CB262" s="692">
        <v>1</v>
      </c>
      <c r="CC262" s="692"/>
      <c r="CD262" s="692">
        <f t="shared" si="95"/>
        <v>4</v>
      </c>
      <c r="CE262" s="692"/>
      <c r="CF262" s="692"/>
      <c r="CG262" s="692"/>
      <c r="CH262" s="692"/>
      <c r="CI262" s="692"/>
      <c r="CJ262" s="692"/>
      <c r="CK262" s="692"/>
      <c r="CL262" s="692"/>
      <c r="CM262" s="692"/>
      <c r="CN262" s="692"/>
      <c r="CO262" s="692"/>
      <c r="CP262" s="692"/>
      <c r="CQ262" s="692"/>
      <c r="CR262" s="692"/>
      <c r="CS262" s="692"/>
      <c r="CT262" s="692"/>
      <c r="CU262" s="692"/>
      <c r="CV262" s="692"/>
      <c r="CW262" s="692"/>
      <c r="CX262" s="694"/>
      <c r="CY262" s="694"/>
      <c r="CZ262" s="694"/>
      <c r="DA262" s="694"/>
      <c r="DB262" s="694"/>
      <c r="DC262" s="694"/>
      <c r="DD262" s="694"/>
      <c r="DE262" s="694"/>
      <c r="DF262" s="694"/>
      <c r="DG262" s="695"/>
      <c r="DH262" s="695"/>
      <c r="DI262" s="695"/>
      <c r="DJ262" s="695"/>
      <c r="DK262" s="695"/>
      <c r="DL262" s="695"/>
      <c r="DM262" s="695"/>
      <c r="DN262" s="695"/>
      <c r="DO262" s="695"/>
      <c r="DP262" s="695"/>
      <c r="DQ262" s="695"/>
      <c r="DR262" s="695"/>
      <c r="DS262" s="694"/>
      <c r="DT262" s="694"/>
      <c r="DU262" s="694"/>
      <c r="DV262" s="694"/>
      <c r="DW262" s="694"/>
      <c r="DX262" s="694"/>
      <c r="DY262" s="694"/>
      <c r="DZ262" s="694"/>
      <c r="EA262" s="694"/>
      <c r="EB262" s="694"/>
      <c r="EC262" s="694"/>
      <c r="ED262" s="694"/>
      <c r="EE262" s="694"/>
      <c r="EF262" s="694"/>
      <c r="EG262" s="694"/>
      <c r="EH262" s="694"/>
      <c r="EI262" s="694"/>
      <c r="EJ262" s="694"/>
      <c r="EK262" s="694"/>
      <c r="EL262" s="694"/>
      <c r="EM262" s="694"/>
      <c r="EN262" s="694"/>
      <c r="EO262" s="694"/>
      <c r="EP262" s="694"/>
      <c r="EQ262" s="694"/>
      <c r="ER262" s="694"/>
      <c r="ES262" s="694"/>
      <c r="ET262" s="694"/>
      <c r="EU262" s="694"/>
      <c r="EV262" s="694"/>
      <c r="EW262" s="694"/>
      <c r="EX262" s="694"/>
      <c r="EY262" s="694"/>
      <c r="EZ262" s="694"/>
      <c r="FA262" s="694"/>
      <c r="FB262" s="694"/>
      <c r="FC262" s="694"/>
      <c r="FD262" s="694"/>
      <c r="FE262" s="694"/>
      <c r="FF262" s="694"/>
      <c r="FG262" s="694"/>
      <c r="FH262" s="694"/>
      <c r="FI262" s="694"/>
      <c r="FJ262" s="694"/>
      <c r="FK262" s="694"/>
      <c r="FL262" s="694"/>
      <c r="FM262" s="694"/>
      <c r="FN262" s="694"/>
      <c r="FO262" s="694"/>
      <c r="FP262" s="694"/>
      <c r="FQ262" s="697"/>
    </row>
    <row r="263" spans="1:177" s="696" customFormat="1">
      <c r="A263" s="690"/>
      <c r="B263" s="690"/>
      <c r="C263" s="691"/>
      <c r="D263" s="691" t="s">
        <v>3703</v>
      </c>
      <c r="E263" s="692">
        <v>23.5</v>
      </c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 t="shared" si="87"/>
        <v>23.5</v>
      </c>
      <c r="Q263" s="692"/>
      <c r="R263" s="693"/>
      <c r="S263" s="693"/>
      <c r="T263" s="692"/>
      <c r="U263" s="692" t="s">
        <v>1631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725"/>
      <c r="AF263" s="957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>
        <v>1</v>
      </c>
      <c r="AX263" s="692"/>
      <c r="AY263" s="692"/>
      <c r="AZ263" s="692">
        <f t="shared" si="88"/>
        <v>0</v>
      </c>
      <c r="BA263" s="692">
        <f t="shared" si="89"/>
        <v>2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 t="shared" si="90"/>
        <v>0</v>
      </c>
      <c r="BJ263" s="692">
        <f t="shared" si="91"/>
        <v>5</v>
      </c>
      <c r="BK263" s="692"/>
      <c r="BL263" s="692"/>
      <c r="BM263" s="692"/>
      <c r="BN263" s="692"/>
      <c r="BO263" s="692"/>
      <c r="BP263" s="692"/>
      <c r="BQ263" s="692">
        <f t="shared" si="92"/>
        <v>0</v>
      </c>
      <c r="BR263" s="692"/>
      <c r="BS263" s="692">
        <f t="shared" si="93"/>
        <v>0</v>
      </c>
      <c r="BT263" s="692">
        <f t="shared" si="94"/>
        <v>1</v>
      </c>
      <c r="BU263" s="692"/>
      <c r="BV263" s="692"/>
      <c r="BW263" s="692"/>
      <c r="BX263" s="692"/>
      <c r="BY263" s="692"/>
      <c r="BZ263" s="692"/>
      <c r="CA263" s="692"/>
      <c r="CB263" s="692">
        <v>1</v>
      </c>
      <c r="CC263" s="692"/>
      <c r="CD263" s="692">
        <f t="shared" si="95"/>
        <v>4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>
      <c r="A264" s="690"/>
      <c r="B264" s="690"/>
      <c r="C264" s="691"/>
      <c r="D264" s="691" t="s">
        <v>3704</v>
      </c>
      <c r="E264" s="692">
        <v>42.7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si="87"/>
        <v>42.7</v>
      </c>
      <c r="Q264" s="692"/>
      <c r="R264" s="693"/>
      <c r="S264" s="693"/>
      <c r="T264" s="692"/>
      <c r="U264" s="692" t="s">
        <v>1631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725"/>
      <c r="AF264" s="957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>
        <v>1</v>
      </c>
      <c r="AX264" s="692"/>
      <c r="AY264" s="692"/>
      <c r="AZ264" s="692">
        <f t="shared" si="88"/>
        <v>0</v>
      </c>
      <c r="BA264" s="692">
        <f t="shared" si="89"/>
        <v>2</v>
      </c>
      <c r="BB264" s="692"/>
      <c r="BC264" s="692"/>
      <c r="BD264" s="692"/>
      <c r="BE264" s="692">
        <v>1</v>
      </c>
      <c r="BF264" s="692"/>
      <c r="BG264" s="692"/>
      <c r="BH264" s="692"/>
      <c r="BI264" s="692">
        <f t="shared" si="90"/>
        <v>0</v>
      </c>
      <c r="BJ264" s="692">
        <f t="shared" si="91"/>
        <v>5</v>
      </c>
      <c r="BK264" s="692"/>
      <c r="BL264" s="692"/>
      <c r="BM264" s="692"/>
      <c r="BN264" s="692"/>
      <c r="BO264" s="692"/>
      <c r="BP264" s="692"/>
      <c r="BQ264" s="692">
        <f t="shared" si="92"/>
        <v>0</v>
      </c>
      <c r="BR264" s="692"/>
      <c r="BS264" s="692">
        <f t="shared" si="93"/>
        <v>0</v>
      </c>
      <c r="BT264" s="692">
        <f t="shared" si="94"/>
        <v>1</v>
      </c>
      <c r="BU264" s="692"/>
      <c r="BV264" s="692"/>
      <c r="BW264" s="692"/>
      <c r="BX264" s="692"/>
      <c r="BY264" s="692"/>
      <c r="BZ264" s="692"/>
      <c r="CA264" s="692"/>
      <c r="CB264" s="692">
        <v>1</v>
      </c>
      <c r="CC264" s="692"/>
      <c r="CD264" s="692">
        <f t="shared" si="95"/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>
      <c r="A265" s="690"/>
      <c r="B265" s="690"/>
      <c r="C265" s="691"/>
      <c r="D265" s="691" t="s">
        <v>3705</v>
      </c>
      <c r="E265" s="692">
        <v>37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37</v>
      </c>
      <c r="Q265" s="692"/>
      <c r="R265" s="693"/>
      <c r="S265" s="693"/>
      <c r="T265" s="692"/>
      <c r="U265" s="692" t="s">
        <v>1903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725"/>
      <c r="AF265" s="957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1</v>
      </c>
      <c r="BR265" s="692"/>
      <c r="BS265" s="692">
        <f t="shared" si="93"/>
        <v>0</v>
      </c>
      <c r="BT265" s="692">
        <f t="shared" si="94"/>
        <v>2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>
      <c r="A266" s="690"/>
      <c r="B266" s="690"/>
      <c r="C266" s="691"/>
      <c r="D266" s="691" t="s">
        <v>3706</v>
      </c>
      <c r="E266" s="692">
        <v>33.799999999999997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33.799999999999997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725"/>
      <c r="AF266" s="957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>
        <v>1</v>
      </c>
      <c r="AV266" s="692"/>
      <c r="AW266" s="692">
        <v>1</v>
      </c>
      <c r="AX266" s="692"/>
      <c r="AY266" s="692"/>
      <c r="AZ266" s="692">
        <f t="shared" si="88"/>
        <v>0</v>
      </c>
      <c r="BA266" s="692">
        <f t="shared" si="89"/>
        <v>2</v>
      </c>
      <c r="BB266" s="692"/>
      <c r="BC266" s="692"/>
      <c r="BD266" s="692"/>
      <c r="BE266" s="692">
        <v>1</v>
      </c>
      <c r="BF266" s="692"/>
      <c r="BG266" s="692"/>
      <c r="BH266" s="692"/>
      <c r="BI266" s="692">
        <f t="shared" si="90"/>
        <v>0</v>
      </c>
      <c r="BJ266" s="692">
        <f t="shared" si="91"/>
        <v>7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>
      <c r="A267" s="690"/>
      <c r="B267" s="690"/>
      <c r="C267" s="691"/>
      <c r="D267" s="691" t="s">
        <v>3707</v>
      </c>
      <c r="E267" s="692">
        <v>45.7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45.7</v>
      </c>
      <c r="Q267" s="692"/>
      <c r="R267" s="693"/>
      <c r="S267" s="693"/>
      <c r="T267" s="692"/>
      <c r="U267" s="692" t="s">
        <v>1903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725"/>
      <c r="AF267" s="957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>
        <v>1</v>
      </c>
      <c r="AX267" s="692"/>
      <c r="AY267" s="692"/>
      <c r="AZ267" s="692">
        <f t="shared" si="88"/>
        <v>0</v>
      </c>
      <c r="BA267" s="692">
        <f t="shared" si="89"/>
        <v>2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1</v>
      </c>
      <c r="BR267" s="692"/>
      <c r="BS267" s="692">
        <f t="shared" si="93"/>
        <v>0</v>
      </c>
      <c r="BT267" s="692">
        <f t="shared" si="94"/>
        <v>2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>
      <c r="A268" s="690"/>
      <c r="B268" s="690"/>
      <c r="C268" s="691"/>
      <c r="D268" s="691" t="s">
        <v>3708</v>
      </c>
      <c r="E268" s="692">
        <v>35.9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35.9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725"/>
      <c r="AF268" s="957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>
      <c r="A269" s="690"/>
      <c r="B269" s="690"/>
      <c r="C269" s="691"/>
      <c r="D269" s="691" t="s">
        <v>3709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3718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725"/>
      <c r="AF269" s="957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3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0</v>
      </c>
      <c r="BU269" s="692"/>
      <c r="BV269" s="692"/>
      <c r="BW269" s="692"/>
      <c r="BX269" s="692">
        <v>1</v>
      </c>
      <c r="BY269" s="692">
        <v>2</v>
      </c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>
        <v>8</v>
      </c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>
      <c r="A270" s="690"/>
      <c r="B270" s="690"/>
      <c r="C270" s="691"/>
      <c r="D270" s="691" t="s">
        <v>3710</v>
      </c>
      <c r="E270" s="692">
        <v>42.4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42.4</v>
      </c>
      <c r="Q270" s="692"/>
      <c r="R270" s="693"/>
      <c r="S270" s="693"/>
      <c r="T270" s="692"/>
      <c r="U270" s="692" t="s">
        <v>3671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725"/>
      <c r="AF270" s="957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>
        <f t="shared" si="88"/>
        <v>0</v>
      </c>
      <c r="BA270" s="692">
        <f t="shared" si="89"/>
        <v>0</v>
      </c>
      <c r="BB270" s="692"/>
      <c r="BC270" s="692"/>
      <c r="BD270" s="692"/>
      <c r="BE270" s="692">
        <v>2</v>
      </c>
      <c r="BF270" s="692"/>
      <c r="BG270" s="692"/>
      <c r="BH270" s="692"/>
      <c r="BI270" s="692">
        <f t="shared" si="90"/>
        <v>0</v>
      </c>
      <c r="BJ270" s="692">
        <f t="shared" si="91"/>
        <v>0</v>
      </c>
      <c r="BK270" s="692"/>
      <c r="BL270" s="692"/>
      <c r="BM270" s="692"/>
      <c r="BN270" s="692"/>
      <c r="BO270" s="692"/>
      <c r="BP270" s="692"/>
      <c r="BQ270" s="692">
        <f t="shared" si="92"/>
        <v>0</v>
      </c>
      <c r="BR270" s="692"/>
      <c r="BS270" s="692">
        <f t="shared" si="93"/>
        <v>0</v>
      </c>
      <c r="BT270" s="692">
        <f t="shared" si="94"/>
        <v>0</v>
      </c>
      <c r="BU270" s="692"/>
      <c r="BV270" s="692"/>
      <c r="BW270" s="692"/>
      <c r="BX270" s="692"/>
      <c r="BY270" s="692">
        <v>2</v>
      </c>
      <c r="BZ270" s="692"/>
      <c r="CA270" s="692"/>
      <c r="CB270" s="692"/>
      <c r="CC270" s="692"/>
      <c r="CD270" s="692">
        <f t="shared" si="95"/>
        <v>0</v>
      </c>
      <c r="CE270" s="692"/>
      <c r="CF270" s="692">
        <v>6</v>
      </c>
      <c r="CG270" s="692"/>
      <c r="CH270" s="692">
        <v>12</v>
      </c>
      <c r="CI270" s="692"/>
      <c r="CJ270" s="692">
        <v>12</v>
      </c>
      <c r="CK270" s="692"/>
      <c r="CL270" s="692"/>
      <c r="CM270" s="692"/>
      <c r="CN270" s="692">
        <v>8</v>
      </c>
      <c r="CO270" s="692">
        <v>12</v>
      </c>
      <c r="CP270" s="692"/>
      <c r="CQ270" s="692"/>
      <c r="CR270" s="692"/>
      <c r="CS270" s="692"/>
      <c r="CT270" s="692"/>
      <c r="CU270" s="692"/>
      <c r="CV270" s="692">
        <v>2</v>
      </c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>
      <c r="A271" s="690"/>
      <c r="B271" s="690"/>
      <c r="C271" s="691" t="s">
        <v>3711</v>
      </c>
      <c r="D271" s="691"/>
      <c r="E271" s="692">
        <v>36.200000000000003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36.200000000000003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725"/>
      <c r="AF271" s="957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/>
      <c r="AV271" s="692"/>
      <c r="AW271" s="692">
        <v>1</v>
      </c>
      <c r="AX271" s="692"/>
      <c r="AY271" s="692"/>
      <c r="AZ271" s="692">
        <f t="shared" si="88"/>
        <v>2</v>
      </c>
      <c r="BA271" s="692">
        <f t="shared" si="89"/>
        <v>0</v>
      </c>
      <c r="BB271" s="692"/>
      <c r="BC271" s="692"/>
      <c r="BD271" s="692">
        <v>1</v>
      </c>
      <c r="BE271" s="692"/>
      <c r="BF271" s="692"/>
      <c r="BG271" s="692"/>
      <c r="BH271" s="692"/>
      <c r="BI271" s="692">
        <f t="shared" si="90"/>
        <v>0</v>
      </c>
      <c r="BJ271" s="692">
        <f t="shared" si="91"/>
        <v>5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>
      <c r="A272" s="690"/>
      <c r="B272" s="690"/>
      <c r="C272" s="691"/>
      <c r="D272" s="691" t="s">
        <v>3712</v>
      </c>
      <c r="E272" s="692">
        <v>17.399999999999999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17.399999999999999</v>
      </c>
      <c r="Q272" s="692"/>
      <c r="R272" s="693"/>
      <c r="S272" s="693"/>
      <c r="T272" s="692"/>
      <c r="U272" s="692" t="s">
        <v>3718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725"/>
      <c r="AF272" s="957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3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0</v>
      </c>
      <c r="BR272" s="692"/>
      <c r="BS272" s="692">
        <f t="shared" si="93"/>
        <v>0</v>
      </c>
      <c r="BT272" s="692">
        <f t="shared" si="94"/>
        <v>0</v>
      </c>
      <c r="BU272" s="692"/>
      <c r="BV272" s="692"/>
      <c r="BW272" s="692"/>
      <c r="BX272" s="692">
        <v>1</v>
      </c>
      <c r="BY272" s="692">
        <v>2</v>
      </c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>
        <v>8</v>
      </c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>
      <c r="A273" s="690"/>
      <c r="B273" s="690"/>
      <c r="C273" s="691"/>
      <c r="D273" s="691" t="s">
        <v>3816</v>
      </c>
      <c r="E273" s="692">
        <v>30.5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30.5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725"/>
      <c r="AF273" s="957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>
        <v>1</v>
      </c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7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>
      <c r="A274" s="690"/>
      <c r="B274" s="690"/>
      <c r="C274" s="691"/>
      <c r="D274" s="691" t="s">
        <v>3713</v>
      </c>
      <c r="E274" s="692">
        <v>30.5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30.5</v>
      </c>
      <c r="Q274" s="692"/>
      <c r="R274" s="693"/>
      <c r="S274" s="693"/>
      <c r="T274" s="692"/>
      <c r="U274" s="692" t="s">
        <v>1631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725"/>
      <c r="AF274" s="957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1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1</v>
      </c>
      <c r="BU274" s="692"/>
      <c r="BV274" s="692"/>
      <c r="BW274" s="692"/>
      <c r="BX274" s="692"/>
      <c r="BY274" s="692"/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/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>
      <c r="A275" s="690"/>
      <c r="B275" s="690"/>
      <c r="C275" s="691"/>
      <c r="D275" s="691" t="s">
        <v>3714</v>
      </c>
      <c r="E275" s="692">
        <v>40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40</v>
      </c>
      <c r="Q275" s="692"/>
      <c r="R275" s="693"/>
      <c r="S275" s="693"/>
      <c r="T275" s="692"/>
      <c r="U275" s="692" t="s">
        <v>3718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725"/>
      <c r="AF275" s="957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>
        <v>1</v>
      </c>
      <c r="AX275" s="692"/>
      <c r="AY275" s="692"/>
      <c r="AZ275" s="692">
        <f t="shared" si="88"/>
        <v>0</v>
      </c>
      <c r="BA275" s="692">
        <f t="shared" si="89"/>
        <v>2</v>
      </c>
      <c r="BB275" s="692"/>
      <c r="BC275" s="692"/>
      <c r="BD275" s="692"/>
      <c r="BE275" s="692">
        <v>3</v>
      </c>
      <c r="BF275" s="692"/>
      <c r="BG275" s="692"/>
      <c r="BH275" s="692"/>
      <c r="BI275" s="692">
        <f t="shared" si="90"/>
        <v>0</v>
      </c>
      <c r="BJ275" s="692">
        <f t="shared" si="91"/>
        <v>5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>
        <v>1</v>
      </c>
      <c r="BY275" s="692">
        <v>2</v>
      </c>
      <c r="BZ275" s="692"/>
      <c r="CA275" s="692"/>
      <c r="CB275" s="692">
        <v>1</v>
      </c>
      <c r="CC275" s="692"/>
      <c r="CD275" s="692">
        <f t="shared" si="95"/>
        <v>4</v>
      </c>
      <c r="CE275" s="692"/>
      <c r="CF275" s="692"/>
      <c r="CG275" s="692"/>
      <c r="CH275" s="692"/>
      <c r="CI275" s="692"/>
      <c r="CJ275" s="692"/>
      <c r="CK275" s="692"/>
      <c r="CL275" s="692"/>
      <c r="CM275" s="692"/>
      <c r="CN275" s="692">
        <v>8</v>
      </c>
      <c r="CO275" s="692"/>
      <c r="CP275" s="692"/>
      <c r="CQ275" s="692"/>
      <c r="CR275" s="692"/>
      <c r="CS275" s="692"/>
      <c r="CT275" s="692"/>
      <c r="CU275" s="692"/>
      <c r="CV275" s="692"/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>
      <c r="A276" s="690"/>
      <c r="B276" s="690"/>
      <c r="C276" s="691"/>
      <c r="D276" s="691" t="s">
        <v>3663</v>
      </c>
      <c r="E276" s="692">
        <v>53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53</v>
      </c>
      <c r="Q276" s="692"/>
      <c r="R276" s="693"/>
      <c r="S276" s="693"/>
      <c r="T276" s="692"/>
      <c r="U276" s="692" t="s">
        <v>2990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725"/>
      <c r="AF276" s="957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>
        <f t="shared" si="88"/>
        <v>0</v>
      </c>
      <c r="BA276" s="692">
        <f t="shared" si="89"/>
        <v>0</v>
      </c>
      <c r="BB276" s="692"/>
      <c r="BC276" s="692"/>
      <c r="BD276" s="692"/>
      <c r="BE276" s="692">
        <v>1</v>
      </c>
      <c r="BF276" s="692"/>
      <c r="BG276" s="692"/>
      <c r="BH276" s="692"/>
      <c r="BI276" s="692">
        <f t="shared" si="90"/>
        <v>0</v>
      </c>
      <c r="BJ276" s="692">
        <f t="shared" si="91"/>
        <v>0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0</v>
      </c>
      <c r="BU276" s="692"/>
      <c r="BV276" s="692"/>
      <c r="BW276" s="692"/>
      <c r="BX276" s="692"/>
      <c r="BY276" s="692"/>
      <c r="BZ276" s="692"/>
      <c r="CA276" s="692"/>
      <c r="CB276" s="692"/>
      <c r="CC276" s="692"/>
      <c r="CD276" s="692">
        <f t="shared" si="95"/>
        <v>0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>
      <c r="A277" s="690"/>
      <c r="B277" s="690"/>
      <c r="C277" s="691"/>
      <c r="D277" s="691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3"/>
      <c r="S277" s="693"/>
      <c r="T277" s="692"/>
      <c r="U277" s="692"/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725"/>
      <c r="AF277" s="957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>
        <f t="shared" si="88"/>
        <v>0</v>
      </c>
      <c r="BA277" s="692">
        <f t="shared" si="89"/>
        <v>0</v>
      </c>
      <c r="BB277" s="692"/>
      <c r="BC277" s="692"/>
      <c r="BD277" s="692"/>
      <c r="BE277" s="692"/>
      <c r="BF277" s="692"/>
      <c r="BG277" s="692"/>
      <c r="BH277" s="692"/>
      <c r="BI277" s="692">
        <f t="shared" si="90"/>
        <v>0</v>
      </c>
      <c r="BJ277" s="692">
        <f t="shared" si="91"/>
        <v>0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/>
      <c r="BY277" s="692"/>
      <c r="BZ277" s="692"/>
      <c r="CA277" s="692"/>
      <c r="CB277" s="692"/>
      <c r="CC277" s="692"/>
      <c r="CD277" s="692">
        <f t="shared" si="95"/>
        <v>0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/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>
      <c r="A278" s="690"/>
      <c r="B278" s="690"/>
      <c r="C278" s="691"/>
      <c r="D278" s="699" t="s">
        <v>3715</v>
      </c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3"/>
      <c r="S278" s="693"/>
      <c r="T278" s="692"/>
      <c r="U278" s="692"/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725"/>
      <c r="AF278" s="957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>
        <f t="shared" si="88"/>
        <v>0</v>
      </c>
      <c r="BA278" s="692">
        <f t="shared" si="89"/>
        <v>0</v>
      </c>
      <c r="BB278" s="692"/>
      <c r="BC278" s="692"/>
      <c r="BD278" s="692"/>
      <c r="BE278" s="692"/>
      <c r="BF278" s="692"/>
      <c r="BG278" s="692"/>
      <c r="BH278" s="692"/>
      <c r="BI278" s="692">
        <f t="shared" si="90"/>
        <v>0</v>
      </c>
      <c r="BJ278" s="692">
        <f t="shared" si="91"/>
        <v>0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0</v>
      </c>
      <c r="BU278" s="692"/>
      <c r="BV278" s="692"/>
      <c r="BW278" s="692"/>
      <c r="BX278" s="692"/>
      <c r="BY278" s="692"/>
      <c r="BZ278" s="692"/>
      <c r="CA278" s="692"/>
      <c r="CB278" s="692"/>
      <c r="CC278" s="692"/>
      <c r="CD278" s="692">
        <f t="shared" si="95"/>
        <v>0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>
      <c r="A279" s="690"/>
      <c r="B279" s="690"/>
      <c r="C279" s="691" t="s">
        <v>3632</v>
      </c>
      <c r="D279" s="691"/>
      <c r="E279" s="692">
        <v>42.8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>
        <f>E279</f>
        <v>42.8</v>
      </c>
      <c r="P279" s="692"/>
      <c r="Q279" s="692"/>
      <c r="R279" s="693"/>
      <c r="S279" s="693"/>
      <c r="T279" s="692"/>
      <c r="U279" s="692" t="s">
        <v>2989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725"/>
      <c r="AF279" s="957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>
        <v>1</v>
      </c>
      <c r="AV279" s="692"/>
      <c r="AW279" s="692"/>
      <c r="AX279" s="692"/>
      <c r="AY279" s="692"/>
      <c r="AZ279" s="692">
        <f t="shared" si="88"/>
        <v>1</v>
      </c>
      <c r="BA279" s="692">
        <f t="shared" si="89"/>
        <v>0</v>
      </c>
      <c r="BB279" s="692"/>
      <c r="BC279" s="692"/>
      <c r="BD279" s="692">
        <v>1</v>
      </c>
      <c r="BE279" s="692"/>
      <c r="BF279" s="692"/>
      <c r="BG279" s="692"/>
      <c r="BH279" s="692"/>
      <c r="BI279" s="692">
        <f t="shared" si="90"/>
        <v>7</v>
      </c>
      <c r="BJ279" s="692">
        <f t="shared" si="91"/>
        <v>0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0</v>
      </c>
      <c r="BU279" s="692"/>
      <c r="BV279" s="692"/>
      <c r="BW279" s="692"/>
      <c r="BX279" s="692">
        <v>2</v>
      </c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>
      <c r="A280" s="690"/>
      <c r="B280" s="690"/>
      <c r="C280" s="691" t="s">
        <v>3633</v>
      </c>
      <c r="D280" s="691"/>
      <c r="E280" s="692">
        <v>44.4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>
        <f t="shared" ref="O280:O285" si="96">E280</f>
        <v>44.4</v>
      </c>
      <c r="P280" s="692"/>
      <c r="Q280" s="692"/>
      <c r="R280" s="693"/>
      <c r="S280" s="693"/>
      <c r="T280" s="692"/>
      <c r="U280" s="692" t="s">
        <v>1631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725"/>
      <c r="AF280" s="957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2</v>
      </c>
      <c r="BA280" s="692">
        <f t="shared" si="89"/>
        <v>0</v>
      </c>
      <c r="BB280" s="692"/>
      <c r="BC280" s="692"/>
      <c r="BD280" s="692">
        <v>1</v>
      </c>
      <c r="BE280" s="692"/>
      <c r="BF280" s="692"/>
      <c r="BG280" s="692"/>
      <c r="BH280" s="692"/>
      <c r="BI280" s="692">
        <f t="shared" si="90"/>
        <v>5</v>
      </c>
      <c r="BJ280" s="692">
        <f t="shared" si="91"/>
        <v>0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1</v>
      </c>
      <c r="BT280" s="692">
        <f t="shared" si="94"/>
        <v>0</v>
      </c>
      <c r="BU280" s="692"/>
      <c r="BV280" s="692"/>
      <c r="BW280" s="692"/>
      <c r="BX280" s="692"/>
      <c r="BY280" s="692"/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/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>
      <c r="A281" s="690"/>
      <c r="B281" s="690"/>
      <c r="C281" s="691" t="s">
        <v>3634</v>
      </c>
      <c r="D281" s="691"/>
      <c r="E281" s="692">
        <v>26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>
        <f t="shared" si="96"/>
        <v>26</v>
      </c>
      <c r="P281" s="692"/>
      <c r="Q281" s="692"/>
      <c r="R281" s="693"/>
      <c r="S281" s="693"/>
      <c r="T281" s="692"/>
      <c r="U281" s="692" t="s">
        <v>1631</v>
      </c>
      <c r="V281" s="692"/>
      <c r="W281" s="692">
        <v>1</v>
      </c>
      <c r="X281" s="692"/>
      <c r="Y281" s="692"/>
      <c r="Z281" s="692">
        <v>1</v>
      </c>
      <c r="AA281" s="692"/>
      <c r="AB281" s="692"/>
      <c r="AC281" s="692"/>
      <c r="AD281" s="692"/>
      <c r="AE281" s="725"/>
      <c r="AF281" s="957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>
        <v>1</v>
      </c>
      <c r="AX281" s="692"/>
      <c r="AY281" s="692"/>
      <c r="AZ281" s="692">
        <f t="shared" si="88"/>
        <v>2</v>
      </c>
      <c r="BA281" s="692">
        <f t="shared" si="89"/>
        <v>0</v>
      </c>
      <c r="BB281" s="692"/>
      <c r="BC281" s="692"/>
      <c r="BD281" s="692">
        <v>1</v>
      </c>
      <c r="BE281" s="692"/>
      <c r="BF281" s="692"/>
      <c r="BG281" s="692"/>
      <c r="BH281" s="692"/>
      <c r="BI281" s="692">
        <f t="shared" si="90"/>
        <v>5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1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>
        <v>1</v>
      </c>
      <c r="CC281" s="692"/>
      <c r="CD281" s="692">
        <f t="shared" si="95"/>
        <v>4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>
      <c r="A282" s="690"/>
      <c r="B282" s="690"/>
      <c r="C282" s="691" t="s">
        <v>3635</v>
      </c>
      <c r="D282" s="691"/>
      <c r="E282" s="692">
        <v>25.6</v>
      </c>
      <c r="F282" s="692"/>
      <c r="G282" s="692"/>
      <c r="H282" s="692"/>
      <c r="I282" s="692"/>
      <c r="J282" s="692"/>
      <c r="K282" s="692"/>
      <c r="L282" s="692"/>
      <c r="M282" s="692"/>
      <c r="N282" s="692"/>
      <c r="O282" s="692">
        <f t="shared" si="96"/>
        <v>25.6</v>
      </c>
      <c r="P282" s="692"/>
      <c r="Q282" s="692"/>
      <c r="R282" s="693"/>
      <c r="S282" s="693"/>
      <c r="T282" s="692"/>
      <c r="U282" s="692" t="s">
        <v>1631</v>
      </c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725"/>
      <c r="AF282" s="957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>
        <v>1</v>
      </c>
      <c r="AX282" s="692"/>
      <c r="AY282" s="692"/>
      <c r="AZ282" s="692">
        <f t="shared" si="88"/>
        <v>2</v>
      </c>
      <c r="BA282" s="692">
        <f t="shared" si="89"/>
        <v>0</v>
      </c>
      <c r="BB282" s="692"/>
      <c r="BC282" s="692"/>
      <c r="BD282" s="692">
        <v>1</v>
      </c>
      <c r="BE282" s="692"/>
      <c r="BF282" s="692"/>
      <c r="BG282" s="692"/>
      <c r="BH282" s="692"/>
      <c r="BI282" s="692">
        <f t="shared" si="90"/>
        <v>5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1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>
        <v>1</v>
      </c>
      <c r="CC282" s="692"/>
      <c r="CD282" s="692">
        <f t="shared" si="95"/>
        <v>4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>
      <c r="A283" s="690"/>
      <c r="B283" s="690"/>
      <c r="C283" s="691" t="s">
        <v>3636</v>
      </c>
      <c r="D283" s="691"/>
      <c r="E283" s="692">
        <v>41.4</v>
      </c>
      <c r="F283" s="692"/>
      <c r="G283" s="692"/>
      <c r="H283" s="692"/>
      <c r="I283" s="692"/>
      <c r="J283" s="692"/>
      <c r="K283" s="692"/>
      <c r="L283" s="692"/>
      <c r="M283" s="692"/>
      <c r="N283" s="692"/>
      <c r="O283" s="692">
        <f t="shared" si="96"/>
        <v>41.4</v>
      </c>
      <c r="P283" s="692"/>
      <c r="Q283" s="692"/>
      <c r="R283" s="693"/>
      <c r="S283" s="693"/>
      <c r="T283" s="692"/>
      <c r="U283" s="692" t="s">
        <v>1631</v>
      </c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725"/>
      <c r="AF283" s="957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>
        <v>1</v>
      </c>
      <c r="AX283" s="692"/>
      <c r="AY283" s="692"/>
      <c r="AZ283" s="692">
        <f t="shared" si="88"/>
        <v>2</v>
      </c>
      <c r="BA283" s="692">
        <f t="shared" si="89"/>
        <v>0</v>
      </c>
      <c r="BB283" s="692"/>
      <c r="BC283" s="692"/>
      <c r="BD283" s="692">
        <v>1</v>
      </c>
      <c r="BE283" s="692"/>
      <c r="BF283" s="692"/>
      <c r="BG283" s="692"/>
      <c r="BH283" s="692"/>
      <c r="BI283" s="692">
        <f t="shared" si="90"/>
        <v>5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1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>
        <v>1</v>
      </c>
      <c r="CC283" s="692"/>
      <c r="CD283" s="692">
        <f t="shared" si="95"/>
        <v>4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>
      <c r="A284" s="690"/>
      <c r="B284" s="690"/>
      <c r="C284" s="691" t="s">
        <v>3637</v>
      </c>
      <c r="D284" s="691"/>
      <c r="E284" s="692">
        <v>40.700000000000003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 t="shared" si="96"/>
        <v>40.700000000000003</v>
      </c>
      <c r="P284" s="692"/>
      <c r="Q284" s="692"/>
      <c r="R284" s="693"/>
      <c r="S284" s="693"/>
      <c r="T284" s="692"/>
      <c r="U284" s="692" t="s">
        <v>1631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725"/>
      <c r="AF284" s="957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>
        <v>1</v>
      </c>
      <c r="AX284" s="692"/>
      <c r="AY284" s="692"/>
      <c r="AZ284" s="692">
        <f t="shared" si="88"/>
        <v>2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1</v>
      </c>
      <c r="BT284" s="692">
        <f t="shared" si="94"/>
        <v>0</v>
      </c>
      <c r="BU284" s="692"/>
      <c r="BV284" s="692"/>
      <c r="BW284" s="692"/>
      <c r="BX284" s="692"/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>
      <c r="A285" s="690"/>
      <c r="B285" s="690"/>
      <c r="C285" s="691" t="s">
        <v>3638</v>
      </c>
      <c r="D285" s="691"/>
      <c r="E285" s="692">
        <v>46.4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si="96"/>
        <v>46.4</v>
      </c>
      <c r="P285" s="692"/>
      <c r="Q285" s="692"/>
      <c r="R285" s="693"/>
      <c r="S285" s="693"/>
      <c r="T285" s="692"/>
      <c r="U285" s="692" t="s">
        <v>2990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725"/>
      <c r="AF285" s="957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0</v>
      </c>
      <c r="BT285" s="692">
        <f t="shared" si="94"/>
        <v>0</v>
      </c>
      <c r="BU285" s="692"/>
      <c r="BV285" s="692"/>
      <c r="BW285" s="692"/>
      <c r="BX285" s="692">
        <v>1</v>
      </c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>
      <c r="A286" s="690"/>
      <c r="B286" s="690"/>
      <c r="C286" s="691"/>
      <c r="D286" s="691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3"/>
      <c r="S286" s="693"/>
      <c r="T286" s="692"/>
      <c r="U286" s="692"/>
      <c r="V286" s="692"/>
      <c r="W286" s="692"/>
      <c r="X286" s="692"/>
      <c r="Y286" s="692"/>
      <c r="Z286" s="692"/>
      <c r="AA286" s="692"/>
      <c r="AB286" s="692"/>
      <c r="AC286" s="692"/>
      <c r="AD286" s="692"/>
      <c r="AE286" s="725"/>
      <c r="AF286" s="957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>
        <f t="shared" si="88"/>
        <v>0</v>
      </c>
      <c r="BA286" s="692">
        <f t="shared" si="89"/>
        <v>0</v>
      </c>
      <c r="BB286" s="692"/>
      <c r="BC286" s="692"/>
      <c r="BD286" s="692"/>
      <c r="BE286" s="692"/>
      <c r="BF286" s="692"/>
      <c r="BG286" s="692"/>
      <c r="BH286" s="692"/>
      <c r="BI286" s="692">
        <f t="shared" si="90"/>
        <v>0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0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/>
      <c r="CC286" s="692"/>
      <c r="CD286" s="692">
        <f t="shared" si="95"/>
        <v>0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>
      <c r="A287" s="690"/>
      <c r="B287" s="690"/>
      <c r="C287" s="691"/>
      <c r="D287" s="699" t="s">
        <v>3716</v>
      </c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3"/>
      <c r="S287" s="693"/>
      <c r="T287" s="692"/>
      <c r="U287" s="692"/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725"/>
      <c r="AF287" s="957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/>
      <c r="AX287" s="692"/>
      <c r="AY287" s="692"/>
      <c r="AZ287" s="692">
        <f t="shared" si="88"/>
        <v>0</v>
      </c>
      <c r="BA287" s="692">
        <f t="shared" si="89"/>
        <v>0</v>
      </c>
      <c r="BB287" s="692"/>
      <c r="BC287" s="692"/>
      <c r="BD287" s="692"/>
      <c r="BE287" s="692"/>
      <c r="BF287" s="692"/>
      <c r="BG287" s="692"/>
      <c r="BH287" s="692"/>
      <c r="BI287" s="692">
        <f t="shared" si="90"/>
        <v>0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0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/>
      <c r="CC287" s="692"/>
      <c r="CD287" s="692">
        <f t="shared" si="95"/>
        <v>0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>
      <c r="A288" s="690"/>
      <c r="B288" s="690"/>
      <c r="C288" s="691" t="s">
        <v>3655</v>
      </c>
      <c r="D288" s="691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>E288</f>
        <v>0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725"/>
      <c r="AF288" s="957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>
        <v>1</v>
      </c>
      <c r="AV288" s="692"/>
      <c r="AW288" s="692"/>
      <c r="AX288" s="692"/>
      <c r="AY288" s="692"/>
      <c r="AZ288" s="692">
        <f t="shared" si="88"/>
        <v>0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v>2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0</v>
      </c>
      <c r="BT288" s="692">
        <f t="shared" si="94"/>
        <v>0</v>
      </c>
      <c r="BU288" s="692"/>
      <c r="BV288" s="692"/>
      <c r="BW288" s="692"/>
      <c r="BX288" s="692">
        <v>2</v>
      </c>
      <c r="BY288" s="692"/>
      <c r="BZ288" s="692"/>
      <c r="CA288" s="692"/>
      <c r="CB288" s="692"/>
      <c r="CC288" s="692"/>
      <c r="CD288" s="692">
        <f t="shared" si="95"/>
        <v>0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>
      <c r="A289" s="690"/>
      <c r="B289" s="690"/>
      <c r="C289" s="691" t="s">
        <v>3632</v>
      </c>
      <c r="D289" s="691"/>
      <c r="E289" s="692">
        <v>50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ref="O289:O297" si="97">E289</f>
        <v>50</v>
      </c>
      <c r="P289" s="692"/>
      <c r="Q289" s="692"/>
      <c r="R289" s="693"/>
      <c r="S289" s="693"/>
      <c r="T289" s="692"/>
      <c r="U289" s="692" t="s">
        <v>2989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725"/>
      <c r="AF289" s="957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2</v>
      </c>
      <c r="BE289" s="692"/>
      <c r="BF289" s="692"/>
      <c r="BG289" s="692"/>
      <c r="BH289" s="692"/>
      <c r="BI289" s="692">
        <f t="shared" si="90"/>
        <v>5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0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>
      <c r="A290" s="690"/>
      <c r="B290" s="690"/>
      <c r="C290" s="691" t="s">
        <v>3633</v>
      </c>
      <c r="D290" s="691"/>
      <c r="E290" s="692">
        <v>36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7"/>
        <v>36</v>
      </c>
      <c r="P290" s="692"/>
      <c r="Q290" s="692"/>
      <c r="R290" s="693"/>
      <c r="S290" s="693"/>
      <c r="T290" s="692"/>
      <c r="U290" s="692" t="s">
        <v>1631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725"/>
      <c r="AF290" s="957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1</v>
      </c>
      <c r="BT290" s="692">
        <f t="shared" si="94"/>
        <v>0</v>
      </c>
      <c r="BU290" s="692"/>
      <c r="BV290" s="692"/>
      <c r="BW290" s="692"/>
      <c r="BX290" s="692"/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>
      <c r="A291" s="690"/>
      <c r="B291" s="690"/>
      <c r="C291" s="691" t="s">
        <v>3634</v>
      </c>
      <c r="D291" s="691"/>
      <c r="E291" s="692">
        <v>25</v>
      </c>
      <c r="F291" s="692"/>
      <c r="G291" s="692"/>
      <c r="H291" s="692"/>
      <c r="I291" s="692"/>
      <c r="J291" s="692"/>
      <c r="K291" s="692"/>
      <c r="L291" s="692"/>
      <c r="M291" s="692"/>
      <c r="N291" s="692"/>
      <c r="O291" s="692">
        <f t="shared" si="97"/>
        <v>25</v>
      </c>
      <c r="P291" s="692"/>
      <c r="Q291" s="692"/>
      <c r="R291" s="693"/>
      <c r="S291" s="693"/>
      <c r="T291" s="692"/>
      <c r="U291" s="692" t="s">
        <v>1631</v>
      </c>
      <c r="V291" s="692"/>
      <c r="W291" s="692">
        <v>1</v>
      </c>
      <c r="X291" s="692"/>
      <c r="Y291" s="692"/>
      <c r="Z291" s="692">
        <v>1</v>
      </c>
      <c r="AA291" s="692"/>
      <c r="AB291" s="692"/>
      <c r="AC291" s="692"/>
      <c r="AD291" s="692"/>
      <c r="AE291" s="725"/>
      <c r="AF291" s="957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>
        <v>1</v>
      </c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1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>
      <c r="A292" s="690"/>
      <c r="B292" s="690"/>
      <c r="C292" s="691" t="s">
        <v>3635</v>
      </c>
      <c r="D292" s="691"/>
      <c r="E292" s="692">
        <v>24.9</v>
      </c>
      <c r="F292" s="692"/>
      <c r="G292" s="692"/>
      <c r="H292" s="692"/>
      <c r="I292" s="692"/>
      <c r="J292" s="692"/>
      <c r="K292" s="692"/>
      <c r="L292" s="692"/>
      <c r="M292" s="692"/>
      <c r="N292" s="692"/>
      <c r="O292" s="692">
        <f t="shared" si="97"/>
        <v>24.9</v>
      </c>
      <c r="P292" s="692"/>
      <c r="Q292" s="692"/>
      <c r="R292" s="693"/>
      <c r="S292" s="693"/>
      <c r="T292" s="692"/>
      <c r="U292" s="692" t="s">
        <v>1631</v>
      </c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725"/>
      <c r="AF292" s="957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>
        <v>1</v>
      </c>
      <c r="AX292" s="692"/>
      <c r="AY292" s="692"/>
      <c r="AZ292" s="692">
        <f t="shared" si="88"/>
        <v>2</v>
      </c>
      <c r="BA292" s="692">
        <f t="shared" si="89"/>
        <v>0</v>
      </c>
      <c r="BB292" s="692"/>
      <c r="BC292" s="692"/>
      <c r="BD292" s="692">
        <v>1</v>
      </c>
      <c r="BE292" s="692"/>
      <c r="BF292" s="692"/>
      <c r="BG292" s="692"/>
      <c r="BH292" s="692"/>
      <c r="BI292" s="692">
        <f t="shared" si="90"/>
        <v>5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1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>
        <v>1</v>
      </c>
      <c r="CC292" s="692"/>
      <c r="CD292" s="692">
        <f t="shared" si="95"/>
        <v>4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>
      <c r="A293" s="690"/>
      <c r="B293" s="690"/>
      <c r="C293" s="691" t="s">
        <v>3636</v>
      </c>
      <c r="D293" s="691"/>
      <c r="E293" s="692">
        <v>26</v>
      </c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 t="shared" si="97"/>
        <v>26</v>
      </c>
      <c r="P293" s="692"/>
      <c r="Q293" s="692"/>
      <c r="R293" s="693"/>
      <c r="S293" s="693"/>
      <c r="T293" s="692"/>
      <c r="U293" s="692" t="s">
        <v>1631</v>
      </c>
      <c r="V293" s="692"/>
      <c r="W293" s="692">
        <v>1</v>
      </c>
      <c r="X293" s="692"/>
      <c r="Y293" s="692"/>
      <c r="Z293" s="692">
        <v>1</v>
      </c>
      <c r="AA293" s="692"/>
      <c r="AB293" s="692"/>
      <c r="AC293" s="692"/>
      <c r="AD293" s="692"/>
      <c r="AE293" s="725"/>
      <c r="AF293" s="957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/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f t="shared" si="90"/>
        <v>0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1</v>
      </c>
      <c r="BT293" s="692">
        <f t="shared" si="94"/>
        <v>0</v>
      </c>
      <c r="BU293" s="692"/>
      <c r="BV293" s="692"/>
      <c r="BW293" s="692"/>
      <c r="BX293" s="692"/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>
      <c r="A294" s="690"/>
      <c r="B294" s="690"/>
      <c r="C294" s="691" t="s">
        <v>3637</v>
      </c>
      <c r="D294" s="691"/>
      <c r="E294" s="692">
        <v>26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si="97"/>
        <v>26</v>
      </c>
      <c r="P294" s="692"/>
      <c r="Q294" s="692"/>
      <c r="R294" s="693"/>
      <c r="S294" s="693"/>
      <c r="T294" s="692"/>
      <c r="U294" s="692" t="s">
        <v>3718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725"/>
      <c r="AF294" s="957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>
        <v>1</v>
      </c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3</v>
      </c>
      <c r="BE294" s="692"/>
      <c r="BF294" s="692"/>
      <c r="BG294" s="692"/>
      <c r="BH294" s="692"/>
      <c r="BI294" s="692">
        <f t="shared" si="90"/>
        <v>7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>
        <v>3</v>
      </c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>
        <v>8</v>
      </c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>
      <c r="A295" s="690"/>
      <c r="B295" s="690"/>
      <c r="C295" s="691" t="s">
        <v>3638</v>
      </c>
      <c r="D295" s="691"/>
      <c r="E295" s="692">
        <v>25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25</v>
      </c>
      <c r="P295" s="692"/>
      <c r="Q295" s="692"/>
      <c r="R295" s="693"/>
      <c r="S295" s="693"/>
      <c r="T295" s="692"/>
      <c r="U295" s="692" t="s">
        <v>1631</v>
      </c>
      <c r="V295" s="692"/>
      <c r="W295" s="692">
        <v>1</v>
      </c>
      <c r="X295" s="692"/>
      <c r="Y295" s="692"/>
      <c r="Z295" s="692">
        <v>1</v>
      </c>
      <c r="AA295" s="692"/>
      <c r="AB295" s="692"/>
      <c r="AC295" s="692"/>
      <c r="AD295" s="692"/>
      <c r="AE295" s="725"/>
      <c r="AF295" s="957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>
        <f t="shared" si="88"/>
        <v>0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0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/>
      <c r="CC295" s="692"/>
      <c r="CD295" s="692">
        <f t="shared" si="95"/>
        <v>0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>
      <c r="A296" s="690"/>
      <c r="B296" s="690"/>
      <c r="C296" s="691" t="s">
        <v>3639</v>
      </c>
      <c r="D296" s="691"/>
      <c r="E296" s="692">
        <v>24.9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24.9</v>
      </c>
      <c r="P296" s="692"/>
      <c r="Q296" s="692"/>
      <c r="R296" s="693"/>
      <c r="S296" s="693"/>
      <c r="T296" s="692"/>
      <c r="U296" s="692" t="s">
        <v>2990</v>
      </c>
      <c r="V296" s="692"/>
      <c r="W296" s="692"/>
      <c r="X296" s="692"/>
      <c r="Y296" s="692"/>
      <c r="Z296" s="692"/>
      <c r="AA296" s="692"/>
      <c r="AB296" s="692"/>
      <c r="AC296" s="692"/>
      <c r="AD296" s="692"/>
      <c r="AE296" s="725"/>
      <c r="AF296" s="957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>
        <v>1</v>
      </c>
      <c r="AX296" s="692"/>
      <c r="AY296" s="692"/>
      <c r="AZ296" s="692">
        <f t="shared" si="88"/>
        <v>2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5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0</v>
      </c>
      <c r="BT296" s="692">
        <f t="shared" si="94"/>
        <v>0</v>
      </c>
      <c r="BU296" s="692"/>
      <c r="BV296" s="692"/>
      <c r="BW296" s="692"/>
      <c r="BX296" s="692">
        <v>1</v>
      </c>
      <c r="BY296" s="692"/>
      <c r="BZ296" s="692"/>
      <c r="CA296" s="692"/>
      <c r="CB296" s="692">
        <v>1</v>
      </c>
      <c r="CC296" s="692"/>
      <c r="CD296" s="692">
        <f t="shared" si="95"/>
        <v>4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>
      <c r="A297" s="690"/>
      <c r="B297" s="690"/>
      <c r="C297" s="691" t="s">
        <v>3640</v>
      </c>
      <c r="D297" s="691"/>
      <c r="E297" s="692">
        <v>42.1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42.1</v>
      </c>
      <c r="P297" s="692"/>
      <c r="Q297" s="692"/>
      <c r="R297" s="693"/>
      <c r="S297" s="693"/>
      <c r="T297" s="692"/>
      <c r="U297" s="692" t="s">
        <v>2990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725"/>
      <c r="AF297" s="957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/>
      <c r="AX297" s="692"/>
      <c r="AY297" s="692"/>
      <c r="AZ297" s="692">
        <f t="shared" si="88"/>
        <v>0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0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0</v>
      </c>
      <c r="BT297" s="692">
        <f t="shared" si="94"/>
        <v>0</v>
      </c>
      <c r="BU297" s="692"/>
      <c r="BV297" s="692"/>
      <c r="BW297" s="692"/>
      <c r="BX297" s="692">
        <v>1</v>
      </c>
      <c r="BY297" s="692"/>
      <c r="BZ297" s="692"/>
      <c r="CA297" s="692"/>
      <c r="CB297" s="692"/>
      <c r="CC297" s="692"/>
      <c r="CD297" s="692">
        <f t="shared" si="95"/>
        <v>0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>
      <c r="A298" s="690"/>
      <c r="B298" s="690"/>
      <c r="C298" s="691"/>
      <c r="D298" s="691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3"/>
      <c r="S298" s="693"/>
      <c r="T298" s="692"/>
      <c r="U298" s="692"/>
      <c r="V298" s="692"/>
      <c r="W298" s="692"/>
      <c r="X298" s="692"/>
      <c r="Y298" s="692"/>
      <c r="Z298" s="692"/>
      <c r="AA298" s="692"/>
      <c r="AB298" s="692"/>
      <c r="AC298" s="692"/>
      <c r="AD298" s="692"/>
      <c r="AE298" s="725"/>
      <c r="AF298" s="957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/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0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>
      <c r="A299" s="690"/>
      <c r="B299" s="690"/>
      <c r="C299" s="691"/>
      <c r="D299" s="699" t="s">
        <v>3717</v>
      </c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3"/>
      <c r="S299" s="693"/>
      <c r="T299" s="692"/>
      <c r="U299" s="692"/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725"/>
      <c r="AF299" s="957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/>
      <c r="AV299" s="692"/>
      <c r="AW299" s="692"/>
      <c r="AX299" s="692"/>
      <c r="AY299" s="692"/>
      <c r="AZ299" s="692">
        <f t="shared" si="88"/>
        <v>0</v>
      </c>
      <c r="BA299" s="692">
        <f t="shared" si="89"/>
        <v>0</v>
      </c>
      <c r="BB299" s="692"/>
      <c r="BC299" s="692"/>
      <c r="BD299" s="692"/>
      <c r="BE299" s="692"/>
      <c r="BF299" s="692"/>
      <c r="BG299" s="692"/>
      <c r="BH299" s="692"/>
      <c r="BI299" s="692">
        <f t="shared" si="90"/>
        <v>0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/>
      <c r="BY299" s="692"/>
      <c r="BZ299" s="692"/>
      <c r="CA299" s="692"/>
      <c r="CB299" s="692"/>
      <c r="CC299" s="692"/>
      <c r="CD299" s="692">
        <f t="shared" si="95"/>
        <v>0</v>
      </c>
      <c r="CE299" s="692"/>
      <c r="CF299" s="692"/>
      <c r="CG299" s="692"/>
      <c r="CH299" s="692"/>
      <c r="CI299" s="692"/>
      <c r="CJ299" s="692"/>
      <c r="CK299" s="692"/>
      <c r="CL299" s="692"/>
      <c r="CM299" s="692"/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>
      <c r="A300" s="690"/>
      <c r="B300" s="690"/>
      <c r="C300" s="691" t="s">
        <v>3632</v>
      </c>
      <c r="D300" s="691"/>
      <c r="E300" s="692">
        <v>49.5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>E300</f>
        <v>49.5</v>
      </c>
      <c r="P300" s="692"/>
      <c r="Q300" s="692"/>
      <c r="R300" s="693"/>
      <c r="S300" s="693"/>
      <c r="T300" s="692"/>
      <c r="U300" s="692" t="s">
        <v>2990</v>
      </c>
      <c r="V300" s="692"/>
      <c r="W300" s="692"/>
      <c r="X300" s="692"/>
      <c r="Y300" s="692"/>
      <c r="Z300" s="692"/>
      <c r="AA300" s="692"/>
      <c r="AB300" s="692"/>
      <c r="AC300" s="692"/>
      <c r="AD300" s="692"/>
      <c r="AE300" s="725"/>
      <c r="AF300" s="957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>
        <v>1</v>
      </c>
      <c r="AX300" s="692"/>
      <c r="AY300" s="692"/>
      <c r="AZ300" s="692">
        <f t="shared" si="88"/>
        <v>2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5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0</v>
      </c>
      <c r="BT300" s="692">
        <f t="shared" si="94"/>
        <v>0</v>
      </c>
      <c r="BU300" s="692"/>
      <c r="BV300" s="692"/>
      <c r="BW300" s="692"/>
      <c r="BX300" s="692">
        <v>1</v>
      </c>
      <c r="BY300" s="692"/>
      <c r="BZ300" s="692"/>
      <c r="CA300" s="692"/>
      <c r="CB300" s="692">
        <v>1</v>
      </c>
      <c r="CC300" s="692"/>
      <c r="CD300" s="692">
        <f t="shared" si="95"/>
        <v>4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>
      <c r="A301" s="690"/>
      <c r="B301" s="690"/>
      <c r="C301" s="691"/>
      <c r="D301" s="691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3"/>
      <c r="S301" s="693"/>
      <c r="T301" s="692"/>
      <c r="U301" s="692"/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725"/>
      <c r="AF301" s="957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/>
      <c r="AX301" s="692"/>
      <c r="AY301" s="692"/>
      <c r="AZ301" s="692">
        <f t="shared" si="88"/>
        <v>0</v>
      </c>
      <c r="BA301" s="692">
        <f t="shared" si="89"/>
        <v>0</v>
      </c>
      <c r="BB301" s="692"/>
      <c r="BC301" s="692"/>
      <c r="BD301" s="692"/>
      <c r="BE301" s="692"/>
      <c r="BF301" s="692"/>
      <c r="BG301" s="692"/>
      <c r="BH301" s="692"/>
      <c r="BI301" s="692">
        <f t="shared" si="90"/>
        <v>0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/>
      <c r="BY301" s="692"/>
      <c r="BZ301" s="692"/>
      <c r="CA301" s="692"/>
      <c r="CB301" s="692"/>
      <c r="CC301" s="692"/>
      <c r="CD301" s="692">
        <f t="shared" si="95"/>
        <v>0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>
      <c r="A302" s="690"/>
      <c r="B302" s="690"/>
      <c r="C302" s="699" t="s">
        <v>3817</v>
      </c>
      <c r="D302" s="691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>
        <f>E302</f>
        <v>0</v>
      </c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725"/>
      <c r="AF302" s="957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/>
      <c r="BY302" s="692">
        <v>1</v>
      </c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>
      <c r="A303" s="690"/>
      <c r="B303" s="690"/>
      <c r="C303" s="691" t="s">
        <v>3632</v>
      </c>
      <c r="D303" s="691"/>
      <c r="E303" s="692">
        <v>29.7</v>
      </c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>
        <f>E303</f>
        <v>29.7</v>
      </c>
      <c r="Q303" s="692"/>
      <c r="R303" s="693"/>
      <c r="S303" s="693"/>
      <c r="T303" s="692"/>
      <c r="U303" s="692" t="s">
        <v>2989</v>
      </c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725"/>
      <c r="AF303" s="957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1</v>
      </c>
      <c r="BA303" s="692">
        <f t="shared" si="89"/>
        <v>0</v>
      </c>
      <c r="BB303" s="692"/>
      <c r="BC303" s="692"/>
      <c r="BD303" s="692">
        <v>2</v>
      </c>
      <c r="BE303" s="692"/>
      <c r="BF303" s="692"/>
      <c r="BG303" s="692"/>
      <c r="BH303" s="692"/>
      <c r="BI303" s="692">
        <f t="shared" si="90"/>
        <v>0</v>
      </c>
      <c r="BJ303" s="692">
        <f t="shared" si="91"/>
        <v>5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>
        <v>2</v>
      </c>
      <c r="BZ303" s="692"/>
      <c r="CA303" s="692"/>
      <c r="CB303" s="692">
        <v>1</v>
      </c>
      <c r="CC303" s="692"/>
      <c r="CD303" s="692">
        <f t="shared" si="95"/>
        <v>4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>
      <c r="A304" s="690"/>
      <c r="B304" s="690"/>
      <c r="C304" s="691" t="s">
        <v>3633</v>
      </c>
      <c r="D304" s="691"/>
      <c r="E304" s="692">
        <v>39.4</v>
      </c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>
        <f t="shared" ref="P304:P327" si="98">E304</f>
        <v>39.4</v>
      </c>
      <c r="Q304" s="692"/>
      <c r="R304" s="693"/>
      <c r="S304" s="693"/>
      <c r="T304" s="692"/>
      <c r="U304" s="692" t="s">
        <v>1631</v>
      </c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725"/>
      <c r="AF304" s="957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>
        <v>1</v>
      </c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>
        <v>1</v>
      </c>
      <c r="BE304" s="692"/>
      <c r="BF304" s="692"/>
      <c r="BG304" s="692"/>
      <c r="BH304" s="692"/>
      <c r="BI304" s="692">
        <f t="shared" si="90"/>
        <v>0</v>
      </c>
      <c r="BJ304" s="692">
        <f t="shared" si="91"/>
        <v>2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1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>
      <c r="A305" s="690"/>
      <c r="B305" s="690"/>
      <c r="C305" s="691" t="s">
        <v>3634</v>
      </c>
      <c r="D305" s="691"/>
      <c r="E305" s="692">
        <v>38.6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>
        <f t="shared" si="98"/>
        <v>38.6</v>
      </c>
      <c r="Q305" s="692"/>
      <c r="R305" s="693"/>
      <c r="S305" s="693"/>
      <c r="T305" s="692"/>
      <c r="U305" s="692" t="s">
        <v>1631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725"/>
      <c r="AF305" s="957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/>
      <c r="AX305" s="692"/>
      <c r="AY305" s="692"/>
      <c r="AZ305" s="692">
        <f t="shared" si="88"/>
        <v>0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0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1</v>
      </c>
      <c r="BU305" s="692"/>
      <c r="BV305" s="692"/>
      <c r="BW305" s="692"/>
      <c r="BX305" s="692"/>
      <c r="BY305" s="692"/>
      <c r="BZ305" s="692"/>
      <c r="CA305" s="692"/>
      <c r="CB305" s="692"/>
      <c r="CC305" s="692"/>
      <c r="CD305" s="692">
        <f t="shared" si="95"/>
        <v>0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>
      <c r="A306" s="690"/>
      <c r="B306" s="690"/>
      <c r="C306" s="691" t="s">
        <v>3635</v>
      </c>
      <c r="D306" s="691"/>
      <c r="E306" s="692">
        <v>44.1</v>
      </c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>
        <f t="shared" si="98"/>
        <v>44.1</v>
      </c>
      <c r="Q306" s="692"/>
      <c r="R306" s="693"/>
      <c r="S306" s="693"/>
      <c r="T306" s="692"/>
      <c r="U306" s="692" t="s">
        <v>1631</v>
      </c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725"/>
      <c r="AF306" s="957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>
        <v>1</v>
      </c>
      <c r="AX306" s="692"/>
      <c r="AY306" s="692"/>
      <c r="AZ306" s="692">
        <f t="shared" si="88"/>
        <v>2</v>
      </c>
      <c r="BA306" s="692">
        <f t="shared" si="89"/>
        <v>0</v>
      </c>
      <c r="BB306" s="692"/>
      <c r="BC306" s="692"/>
      <c r="BD306" s="692">
        <v>1</v>
      </c>
      <c r="BE306" s="692"/>
      <c r="BF306" s="692"/>
      <c r="BG306" s="692"/>
      <c r="BH306" s="692"/>
      <c r="BI306" s="692">
        <f t="shared" si="90"/>
        <v>0</v>
      </c>
      <c r="BJ306" s="692">
        <f t="shared" si="91"/>
        <v>5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1</v>
      </c>
      <c r="BU306" s="692"/>
      <c r="BV306" s="692"/>
      <c r="BW306" s="692"/>
      <c r="BX306" s="692"/>
      <c r="BY306" s="692"/>
      <c r="BZ306" s="692"/>
      <c r="CA306" s="692"/>
      <c r="CB306" s="692">
        <v>1</v>
      </c>
      <c r="CC306" s="692"/>
      <c r="CD306" s="692">
        <f t="shared" si="95"/>
        <v>4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>
      <c r="A307" s="690"/>
      <c r="B307" s="690"/>
      <c r="C307" s="691" t="s">
        <v>3636</v>
      </c>
      <c r="D307" s="691"/>
      <c r="E307" s="692">
        <v>41.8</v>
      </c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 t="shared" si="98"/>
        <v>41.8</v>
      </c>
      <c r="Q307" s="692"/>
      <c r="R307" s="693"/>
      <c r="S307" s="693"/>
      <c r="T307" s="692"/>
      <c r="U307" s="692" t="s">
        <v>1631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725"/>
      <c r="AF307" s="957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>
        <v>1</v>
      </c>
      <c r="AV307" s="692"/>
      <c r="AW307" s="692">
        <v>1</v>
      </c>
      <c r="AX307" s="692"/>
      <c r="AY307" s="692"/>
      <c r="AZ307" s="692">
        <f t="shared" si="88"/>
        <v>2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7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1</v>
      </c>
      <c r="BU307" s="692"/>
      <c r="BV307" s="692"/>
      <c r="BW307" s="692"/>
      <c r="BX307" s="692"/>
      <c r="BY307" s="692"/>
      <c r="BZ307" s="692"/>
      <c r="CA307" s="692"/>
      <c r="CB307" s="692">
        <v>1</v>
      </c>
      <c r="CC307" s="692"/>
      <c r="CD307" s="692">
        <f t="shared" si="95"/>
        <v>4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>
      <c r="A308" s="690"/>
      <c r="B308" s="690"/>
      <c r="C308" s="691"/>
      <c r="D308" s="691" t="s">
        <v>2999</v>
      </c>
      <c r="E308" s="692">
        <v>34.700000000000003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 t="shared" si="98"/>
        <v>34.700000000000003</v>
      </c>
      <c r="Q308" s="692"/>
      <c r="R308" s="693"/>
      <c r="S308" s="693"/>
      <c r="T308" s="692"/>
      <c r="U308" s="692" t="s">
        <v>1631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725"/>
      <c r="AF308" s="957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>
        <v>1</v>
      </c>
      <c r="AX308" s="692"/>
      <c r="AY308" s="692"/>
      <c r="AZ308" s="692">
        <f t="shared" si="88"/>
        <v>0</v>
      </c>
      <c r="BA308" s="692">
        <f t="shared" si="89"/>
        <v>2</v>
      </c>
      <c r="BB308" s="692"/>
      <c r="BC308" s="692"/>
      <c r="BD308" s="692"/>
      <c r="BE308" s="692">
        <v>1</v>
      </c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1</v>
      </c>
      <c r="BU308" s="692"/>
      <c r="BV308" s="692"/>
      <c r="BW308" s="692"/>
      <c r="BX308" s="692"/>
      <c r="BY308" s="692"/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>
      <c r="A309" s="690"/>
      <c r="B309" s="690"/>
      <c r="C309" s="691"/>
      <c r="D309" s="691" t="s">
        <v>3000</v>
      </c>
      <c r="E309" s="692">
        <v>39.700000000000003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si="98"/>
        <v>39.700000000000003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725"/>
      <c r="AF309" s="957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>
        <v>1</v>
      </c>
      <c r="AX309" s="692"/>
      <c r="AY309" s="692"/>
      <c r="AZ309" s="692">
        <f t="shared" si="88"/>
        <v>0</v>
      </c>
      <c r="BA309" s="692">
        <f t="shared" si="89"/>
        <v>2</v>
      </c>
      <c r="BB309" s="692"/>
      <c r="BC309" s="692"/>
      <c r="BD309" s="692"/>
      <c r="BE309" s="692">
        <v>1</v>
      </c>
      <c r="BF309" s="692"/>
      <c r="BG309" s="692"/>
      <c r="BH309" s="692"/>
      <c r="BI309" s="692">
        <f t="shared" si="90"/>
        <v>0</v>
      </c>
      <c r="BJ309" s="692">
        <f t="shared" si="91"/>
        <v>5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>
        <v>1</v>
      </c>
      <c r="CC309" s="692"/>
      <c r="CD309" s="692">
        <f t="shared" si="95"/>
        <v>4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>
      <c r="A310" s="690"/>
      <c r="B310" s="690"/>
      <c r="C310" s="691"/>
      <c r="D310" s="691" t="s">
        <v>3001</v>
      </c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725"/>
      <c r="AF310" s="957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>
        <v>1</v>
      </c>
      <c r="AX310" s="692"/>
      <c r="AY310" s="692"/>
      <c r="AZ310" s="692">
        <f t="shared" si="88"/>
        <v>0</v>
      </c>
      <c r="BA310" s="692">
        <f t="shared" si="89"/>
        <v>2</v>
      </c>
      <c r="BB310" s="692"/>
      <c r="BC310" s="692"/>
      <c r="BD310" s="692"/>
      <c r="BE310" s="692">
        <v>1</v>
      </c>
      <c r="BF310" s="692"/>
      <c r="BG310" s="692"/>
      <c r="BH310" s="692"/>
      <c r="BI310" s="692">
        <f t="shared" si="90"/>
        <v>0</v>
      </c>
      <c r="BJ310" s="692">
        <f t="shared" si="91"/>
        <v>5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>
        <v>1</v>
      </c>
      <c r="CC310" s="692"/>
      <c r="CD310" s="692">
        <f t="shared" si="95"/>
        <v>4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>
      <c r="A311" s="690"/>
      <c r="B311" s="690"/>
      <c r="C311" s="691"/>
      <c r="D311" s="691" t="s">
        <v>3002</v>
      </c>
      <c r="E311" s="692">
        <v>39.799999999999997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39.799999999999997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725"/>
      <c r="AF311" s="957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0</v>
      </c>
      <c r="BA311" s="692">
        <f t="shared" si="89"/>
        <v>2</v>
      </c>
      <c r="BB311" s="692"/>
      <c r="BC311" s="692"/>
      <c r="BD311" s="692"/>
      <c r="BE311" s="692">
        <v>1</v>
      </c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>
      <c r="A312" s="690"/>
      <c r="B312" s="690"/>
      <c r="C312" s="691"/>
      <c r="D312" s="691" t="s">
        <v>3003</v>
      </c>
      <c r="E312" s="692">
        <v>38.5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38.5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725"/>
      <c r="AF312" s="957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/>
      <c r="AX312" s="692"/>
      <c r="AY312" s="692"/>
      <c r="AZ312" s="692">
        <f t="shared" si="88"/>
        <v>0</v>
      </c>
      <c r="BA312" s="692">
        <f t="shared" si="89"/>
        <v>0</v>
      </c>
      <c r="BB312" s="692"/>
      <c r="BC312" s="692"/>
      <c r="BD312" s="692"/>
      <c r="BE312" s="692">
        <v>1</v>
      </c>
      <c r="BF312" s="692"/>
      <c r="BG312" s="692"/>
      <c r="BH312" s="692"/>
      <c r="BI312" s="692">
        <f t="shared" si="90"/>
        <v>0</v>
      </c>
      <c r="BJ312" s="692">
        <f t="shared" si="91"/>
        <v>2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/>
      <c r="CC312" s="692"/>
      <c r="CD312" s="692">
        <f t="shared" si="95"/>
        <v>0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>
      <c r="A313" s="690"/>
      <c r="B313" s="690"/>
      <c r="C313" s="691"/>
      <c r="D313" s="691" t="s">
        <v>3004</v>
      </c>
      <c r="E313" s="692">
        <v>40.9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40.9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725"/>
      <c r="AF313" s="957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>
      <c r="A314" s="690"/>
      <c r="B314" s="690"/>
      <c r="C314" s="691"/>
      <c r="D314" s="691" t="s">
        <v>3038</v>
      </c>
      <c r="E314" s="692">
        <v>34.1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34.1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725"/>
      <c r="AF314" s="957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>
      <c r="A315" s="690"/>
      <c r="B315" s="690"/>
      <c r="C315" s="691"/>
      <c r="D315" s="691" t="s">
        <v>3039</v>
      </c>
      <c r="E315" s="692">
        <v>38.9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38.9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725"/>
      <c r="AF315" s="957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>
      <c r="A316" s="690"/>
      <c r="B316" s="690"/>
      <c r="C316" s="691" t="s">
        <v>3818</v>
      </c>
      <c r="D316" s="691"/>
      <c r="E316" s="692">
        <v>41.7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41.7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725"/>
      <c r="AF316" s="957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2</v>
      </c>
      <c r="BA316" s="692">
        <f t="shared" si="89"/>
        <v>0</v>
      </c>
      <c r="BB316" s="692"/>
      <c r="BC316" s="692"/>
      <c r="BD316" s="692">
        <v>1</v>
      </c>
      <c r="BE316" s="692"/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>
      <c r="A317" s="690"/>
      <c r="B317" s="690"/>
      <c r="C317" s="691"/>
      <c r="D317" s="691" t="s">
        <v>3040</v>
      </c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0</v>
      </c>
      <c r="Q317" s="692"/>
      <c r="R317" s="693"/>
      <c r="S317" s="693"/>
      <c r="T317" s="692"/>
      <c r="U317" s="692" t="s">
        <v>2989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725"/>
      <c r="AF317" s="957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/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2</v>
      </c>
      <c r="BF317" s="692"/>
      <c r="BG317" s="692"/>
      <c r="BH317" s="692"/>
      <c r="BI317" s="692">
        <f t="shared" si="90"/>
        <v>0</v>
      </c>
      <c r="BJ317" s="692">
        <f t="shared" si="91"/>
        <v>0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0</v>
      </c>
      <c r="BU317" s="692"/>
      <c r="BV317" s="692"/>
      <c r="BW317" s="692"/>
      <c r="BX317" s="692"/>
      <c r="BY317" s="692">
        <v>2</v>
      </c>
      <c r="BZ317" s="692"/>
      <c r="CA317" s="692"/>
      <c r="CB317" s="692"/>
      <c r="CC317" s="692"/>
      <c r="CD317" s="692">
        <f t="shared" si="95"/>
        <v>0</v>
      </c>
      <c r="CE317" s="692">
        <v>6</v>
      </c>
      <c r="CF317" s="692"/>
      <c r="CG317" s="692">
        <v>12</v>
      </c>
      <c r="CH317" s="692"/>
      <c r="CI317" s="692"/>
      <c r="CJ317" s="692">
        <v>8</v>
      </c>
      <c r="CK317" s="692"/>
      <c r="CL317" s="692"/>
      <c r="CM317" s="692"/>
      <c r="CN317" s="692"/>
      <c r="CO317" s="692">
        <v>8</v>
      </c>
      <c r="CP317" s="692"/>
      <c r="CQ317" s="692"/>
      <c r="CR317" s="692"/>
      <c r="CS317" s="692"/>
      <c r="CT317" s="692"/>
      <c r="CU317" s="692">
        <v>2</v>
      </c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>
      <c r="A318" s="690"/>
      <c r="B318" s="690"/>
      <c r="C318" s="691" t="s">
        <v>3632</v>
      </c>
      <c r="D318" s="691"/>
      <c r="E318" s="692">
        <v>34.799999999999997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34.799999999999997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725"/>
      <c r="AF318" s="957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2</v>
      </c>
      <c r="BA318" s="692">
        <f t="shared" si="89"/>
        <v>0</v>
      </c>
      <c r="BB318" s="692"/>
      <c r="BC318" s="692"/>
      <c r="BD318" s="692">
        <v>1</v>
      </c>
      <c r="BE318" s="692"/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>
      <c r="A319" s="690"/>
      <c r="B319" s="690"/>
      <c r="C319" s="691" t="s">
        <v>3633</v>
      </c>
      <c r="D319" s="691"/>
      <c r="E319" s="692">
        <v>31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31</v>
      </c>
      <c r="Q319" s="692"/>
      <c r="R319" s="693"/>
      <c r="S319" s="693"/>
      <c r="T319" s="692"/>
      <c r="U319" s="692" t="s">
        <v>1903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725"/>
      <c r="AF319" s="957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2</v>
      </c>
      <c r="BA319" s="692">
        <f t="shared" si="89"/>
        <v>0</v>
      </c>
      <c r="BB319" s="692"/>
      <c r="BC319" s="692"/>
      <c r="BD319" s="692">
        <v>1</v>
      </c>
      <c r="BE319" s="692"/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1</v>
      </c>
      <c r="BR319" s="692"/>
      <c r="BS319" s="692">
        <f t="shared" si="93"/>
        <v>0</v>
      </c>
      <c r="BT319" s="692">
        <f t="shared" si="94"/>
        <v>2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>
      <c r="A320" s="690"/>
      <c r="B320" s="690"/>
      <c r="C320" s="691" t="s">
        <v>3634</v>
      </c>
      <c r="D320" s="691"/>
      <c r="E320" s="692">
        <v>30.1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30.1</v>
      </c>
      <c r="Q320" s="692"/>
      <c r="R320" s="693"/>
      <c r="S320" s="693"/>
      <c r="T320" s="692"/>
      <c r="U320" s="692" t="s">
        <v>2989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725"/>
      <c r="AF320" s="957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2</v>
      </c>
      <c r="BA320" s="692">
        <f t="shared" si="89"/>
        <v>0</v>
      </c>
      <c r="BB320" s="692"/>
      <c r="BC320" s="692"/>
      <c r="BD320" s="692">
        <v>2</v>
      </c>
      <c r="BE320" s="692"/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0</v>
      </c>
      <c r="BU320" s="692"/>
      <c r="BV320" s="692"/>
      <c r="BW320" s="692"/>
      <c r="BX320" s="692"/>
      <c r="BY320" s="692">
        <v>2</v>
      </c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>
      <c r="A321" s="690"/>
      <c r="B321" s="690"/>
      <c r="C321" s="691" t="s">
        <v>3635</v>
      </c>
      <c r="D321" s="691"/>
      <c r="E321" s="692">
        <v>13.6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13.6</v>
      </c>
      <c r="Q321" s="692"/>
      <c r="R321" s="693"/>
      <c r="S321" s="693"/>
      <c r="T321" s="692"/>
      <c r="U321" s="692" t="s">
        <v>2989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725"/>
      <c r="AF321" s="957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>
        <f t="shared" si="88"/>
        <v>1</v>
      </c>
      <c r="BA321" s="692">
        <f t="shared" si="89"/>
        <v>0</v>
      </c>
      <c r="BB321" s="692"/>
      <c r="BC321" s="692"/>
      <c r="BD321" s="692">
        <v>2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0</v>
      </c>
      <c r="BU321" s="692"/>
      <c r="BV321" s="692"/>
      <c r="BW321" s="692"/>
      <c r="BX321" s="692"/>
      <c r="BY321" s="692">
        <v>2</v>
      </c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>
      <c r="A322" s="690"/>
      <c r="B322" s="690"/>
      <c r="C322" s="691" t="s">
        <v>3636</v>
      </c>
      <c r="D322" s="691"/>
      <c r="E322" s="692">
        <v>30.2</v>
      </c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30.2</v>
      </c>
      <c r="Q322" s="692"/>
      <c r="R322" s="693"/>
      <c r="S322" s="693"/>
      <c r="T322" s="692"/>
      <c r="U322" s="692" t="s">
        <v>1903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725"/>
      <c r="AF322" s="957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>
        <v>1</v>
      </c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>
        <v>1</v>
      </c>
      <c r="BE322" s="692"/>
      <c r="BF322" s="692"/>
      <c r="BG322" s="692"/>
      <c r="BH322" s="692"/>
      <c r="BI322" s="692">
        <f t="shared" si="90"/>
        <v>0</v>
      </c>
      <c r="BJ322" s="692">
        <f t="shared" si="91"/>
        <v>2</v>
      </c>
      <c r="BK322" s="692"/>
      <c r="BL322" s="692"/>
      <c r="BM322" s="692"/>
      <c r="BN322" s="692"/>
      <c r="BO322" s="692"/>
      <c r="BP322" s="692"/>
      <c r="BQ322" s="692">
        <f t="shared" si="92"/>
        <v>1</v>
      </c>
      <c r="BR322" s="692"/>
      <c r="BS322" s="692">
        <f t="shared" si="93"/>
        <v>0</v>
      </c>
      <c r="BT322" s="692">
        <f t="shared" si="94"/>
        <v>2</v>
      </c>
      <c r="BU322" s="692"/>
      <c r="BV322" s="692"/>
      <c r="BW322" s="692"/>
      <c r="BX322" s="692"/>
      <c r="BY322" s="692"/>
      <c r="BZ322" s="692"/>
      <c r="CA322" s="692"/>
      <c r="CB322" s="692"/>
      <c r="CC322" s="692"/>
      <c r="CD322" s="692">
        <f t="shared" si="95"/>
        <v>0</v>
      </c>
      <c r="CE322" s="692"/>
      <c r="CF322" s="692"/>
      <c r="CG322" s="692"/>
      <c r="CH322" s="692"/>
      <c r="CI322" s="692"/>
      <c r="CJ322" s="692"/>
      <c r="CK322" s="692"/>
      <c r="CL322" s="692"/>
      <c r="CM322" s="692"/>
      <c r="CN322" s="692"/>
      <c r="CO322" s="692"/>
      <c r="CP322" s="692"/>
      <c r="CQ322" s="692"/>
      <c r="CR322" s="692"/>
      <c r="CS322" s="692"/>
      <c r="CT322" s="692"/>
      <c r="CU322" s="692"/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>
      <c r="A323" s="690"/>
      <c r="B323" s="690"/>
      <c r="C323" s="691" t="s">
        <v>3637</v>
      </c>
      <c r="D323" s="691"/>
      <c r="E323" s="692">
        <v>36.9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36.9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725"/>
      <c r="AF323" s="957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ref="AZ323:AZ328" si="99">IF(C323&lt;&gt;0,CC323+CB323+AW323,)</f>
        <v>2</v>
      </c>
      <c r="BA323" s="692">
        <f t="shared" ref="BA323:BA328" si="100">IF(D323&lt;&gt;0,CC323+CB323+AW323,)</f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ref="BI323:BI328" si="101">IF(O323&lt;&gt;0,AU323*2+CB323*5,)</f>
        <v>0</v>
      </c>
      <c r="BJ323" s="692">
        <f t="shared" ref="BJ323:BJ328" si="102">IF(P323&lt;&gt;0,AU323*2+CB323*5,)</f>
        <v>5</v>
      </c>
      <c r="BK323" s="692"/>
      <c r="BL323" s="692"/>
      <c r="BM323" s="692"/>
      <c r="BN323" s="692"/>
      <c r="BO323" s="692"/>
      <c r="BP323" s="692"/>
      <c r="BQ323" s="692">
        <f t="shared" ref="BQ323:BQ328" si="103">IF(U323="G",1,)</f>
        <v>0</v>
      </c>
      <c r="BR323" s="692"/>
      <c r="BS323" s="692">
        <f t="shared" ref="BS323:BS328" si="104">IF(O323&lt;&gt;0,IF(U323="I",1,IF(U323="G",2,)),)</f>
        <v>0</v>
      </c>
      <c r="BT323" s="692">
        <f t="shared" ref="BT323:BT328" si="105">IF(P323&lt;&gt;0,IF(U323="I",1,IF(U323="G",2,)),)</f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ref="CD323:CD328" si="106">CB323*4</f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>
      <c r="A324" s="690"/>
      <c r="B324" s="690"/>
      <c r="C324" s="691" t="s">
        <v>3638</v>
      </c>
      <c r="D324" s="691"/>
      <c r="E324" s="692">
        <v>37.299999999999997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37.299999999999997</v>
      </c>
      <c r="Q324" s="692"/>
      <c r="R324" s="693"/>
      <c r="S324" s="693"/>
      <c r="T324" s="692"/>
      <c r="U324" s="692" t="s">
        <v>2989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725"/>
      <c r="AF324" s="957"/>
      <c r="AG324" s="692"/>
      <c r="AH324" s="692"/>
      <c r="AI324" s="692"/>
      <c r="AJ324" s="692"/>
      <c r="AK324" s="692"/>
      <c r="AL324" s="692"/>
      <c r="AM324" s="692">
        <v>1</v>
      </c>
      <c r="AN324" s="692"/>
      <c r="AO324" s="692"/>
      <c r="AP324" s="692"/>
      <c r="AQ324" s="692">
        <v>1</v>
      </c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99"/>
        <v>2</v>
      </c>
      <c r="BA324" s="692">
        <f t="shared" si="100"/>
        <v>0</v>
      </c>
      <c r="BB324" s="692"/>
      <c r="BC324" s="692"/>
      <c r="BD324" s="692">
        <v>2</v>
      </c>
      <c r="BE324" s="692"/>
      <c r="BF324" s="692"/>
      <c r="BG324" s="692"/>
      <c r="BH324" s="692"/>
      <c r="BI324" s="692">
        <f t="shared" si="101"/>
        <v>0</v>
      </c>
      <c r="BJ324" s="692">
        <f t="shared" si="102"/>
        <v>5</v>
      </c>
      <c r="BK324" s="692"/>
      <c r="BL324" s="692"/>
      <c r="BM324" s="692"/>
      <c r="BN324" s="692"/>
      <c r="BO324" s="692"/>
      <c r="BP324" s="692"/>
      <c r="BQ324" s="692">
        <f t="shared" si="103"/>
        <v>0</v>
      </c>
      <c r="BR324" s="692"/>
      <c r="BS324" s="692">
        <f t="shared" si="104"/>
        <v>0</v>
      </c>
      <c r="BT324" s="692">
        <f t="shared" si="105"/>
        <v>0</v>
      </c>
      <c r="BU324" s="692"/>
      <c r="BV324" s="692"/>
      <c r="BW324" s="692"/>
      <c r="BX324" s="692"/>
      <c r="BY324" s="692">
        <v>2</v>
      </c>
      <c r="BZ324" s="692"/>
      <c r="CA324" s="692"/>
      <c r="CB324" s="692">
        <v>1</v>
      </c>
      <c r="CC324" s="692"/>
      <c r="CD324" s="692">
        <f t="shared" si="106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>
      <c r="A325" s="690"/>
      <c r="B325" s="690"/>
      <c r="C325" s="691" t="s">
        <v>3639</v>
      </c>
      <c r="D325" s="691"/>
      <c r="E325" s="692">
        <v>34.1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34.1</v>
      </c>
      <c r="Q325" s="692"/>
      <c r="R325" s="693"/>
      <c r="S325" s="693"/>
      <c r="T325" s="692"/>
      <c r="U325" s="692" t="s">
        <v>1903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725"/>
      <c r="AF325" s="957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/>
      <c r="AX325" s="692"/>
      <c r="AY325" s="692"/>
      <c r="AZ325" s="692">
        <f t="shared" si="99"/>
        <v>0</v>
      </c>
      <c r="BA325" s="692">
        <f t="shared" si="100"/>
        <v>0</v>
      </c>
      <c r="BB325" s="692"/>
      <c r="BC325" s="692"/>
      <c r="BD325" s="692">
        <v>1</v>
      </c>
      <c r="BE325" s="692"/>
      <c r="BF325" s="692"/>
      <c r="BG325" s="692"/>
      <c r="BH325" s="692"/>
      <c r="BI325" s="692">
        <f t="shared" si="101"/>
        <v>0</v>
      </c>
      <c r="BJ325" s="692">
        <f t="shared" si="102"/>
        <v>0</v>
      </c>
      <c r="BK325" s="692"/>
      <c r="BL325" s="692"/>
      <c r="BM325" s="692"/>
      <c r="BN325" s="692"/>
      <c r="BO325" s="692"/>
      <c r="BP325" s="692"/>
      <c r="BQ325" s="692">
        <f t="shared" si="103"/>
        <v>1</v>
      </c>
      <c r="BR325" s="692"/>
      <c r="BS325" s="692">
        <f t="shared" si="104"/>
        <v>0</v>
      </c>
      <c r="BT325" s="692">
        <f t="shared" si="105"/>
        <v>2</v>
      </c>
      <c r="BU325" s="692"/>
      <c r="BV325" s="692"/>
      <c r="BW325" s="692"/>
      <c r="BX325" s="692"/>
      <c r="BY325" s="692"/>
      <c r="BZ325" s="692"/>
      <c r="CA325" s="692"/>
      <c r="CB325" s="692"/>
      <c r="CC325" s="692"/>
      <c r="CD325" s="692">
        <f t="shared" si="106"/>
        <v>0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>
      <c r="A326" s="690"/>
      <c r="B326" s="690"/>
      <c r="C326" s="691" t="s">
        <v>3640</v>
      </c>
      <c r="D326" s="691"/>
      <c r="E326" s="692">
        <v>33.4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33.4</v>
      </c>
      <c r="Q326" s="692"/>
      <c r="R326" s="693"/>
      <c r="S326" s="693"/>
      <c r="T326" s="692"/>
      <c r="U326" s="692" t="s">
        <v>1631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725"/>
      <c r="AF326" s="957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>
        <v>1</v>
      </c>
      <c r="AV326" s="692"/>
      <c r="AW326" s="692">
        <v>1</v>
      </c>
      <c r="AX326" s="692"/>
      <c r="AY326" s="692"/>
      <c r="AZ326" s="692">
        <f t="shared" si="99"/>
        <v>2</v>
      </c>
      <c r="BA326" s="692">
        <f t="shared" si="100"/>
        <v>0</v>
      </c>
      <c r="BB326" s="692"/>
      <c r="BC326" s="692"/>
      <c r="BD326" s="692">
        <v>1</v>
      </c>
      <c r="BE326" s="692"/>
      <c r="BF326" s="692"/>
      <c r="BG326" s="692"/>
      <c r="BH326" s="692"/>
      <c r="BI326" s="692">
        <f t="shared" si="101"/>
        <v>0</v>
      </c>
      <c r="BJ326" s="692">
        <f t="shared" si="102"/>
        <v>7</v>
      </c>
      <c r="BK326" s="692"/>
      <c r="BL326" s="692"/>
      <c r="BM326" s="692"/>
      <c r="BN326" s="692"/>
      <c r="BO326" s="692"/>
      <c r="BP326" s="692"/>
      <c r="BQ326" s="692">
        <f t="shared" si="103"/>
        <v>0</v>
      </c>
      <c r="BR326" s="692"/>
      <c r="BS326" s="692">
        <f t="shared" si="104"/>
        <v>0</v>
      </c>
      <c r="BT326" s="692">
        <f t="shared" si="105"/>
        <v>1</v>
      </c>
      <c r="BU326" s="692"/>
      <c r="BV326" s="692"/>
      <c r="BW326" s="692"/>
      <c r="BX326" s="692"/>
      <c r="BY326" s="692"/>
      <c r="BZ326" s="692"/>
      <c r="CA326" s="692"/>
      <c r="CB326" s="692">
        <v>1</v>
      </c>
      <c r="CC326" s="692"/>
      <c r="CD326" s="692">
        <f t="shared" si="106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>
      <c r="A327" s="690"/>
      <c r="B327" s="690"/>
      <c r="C327" s="691" t="s">
        <v>3641</v>
      </c>
      <c r="D327" s="691"/>
      <c r="E327" s="692">
        <v>33.6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33.6</v>
      </c>
      <c r="Q327" s="692"/>
      <c r="R327" s="693"/>
      <c r="S327" s="693"/>
      <c r="T327" s="692"/>
      <c r="U327" s="692" t="s">
        <v>2990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725"/>
      <c r="AF327" s="957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/>
      <c r="AV327" s="692"/>
      <c r="AW327" s="692">
        <v>1</v>
      </c>
      <c r="AX327" s="692"/>
      <c r="AY327" s="692"/>
      <c r="AZ327" s="692">
        <f t="shared" si="99"/>
        <v>2</v>
      </c>
      <c r="BA327" s="692">
        <f t="shared" si="100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101"/>
        <v>0</v>
      </c>
      <c r="BJ327" s="692">
        <f t="shared" si="102"/>
        <v>5</v>
      </c>
      <c r="BK327" s="692"/>
      <c r="BL327" s="692"/>
      <c r="BM327" s="692"/>
      <c r="BN327" s="692"/>
      <c r="BO327" s="692"/>
      <c r="BP327" s="692"/>
      <c r="BQ327" s="692">
        <f t="shared" si="103"/>
        <v>0</v>
      </c>
      <c r="BR327" s="692"/>
      <c r="BS327" s="692">
        <f t="shared" si="104"/>
        <v>0</v>
      </c>
      <c r="BT327" s="692">
        <f t="shared" si="105"/>
        <v>0</v>
      </c>
      <c r="BU327" s="692"/>
      <c r="BV327" s="692"/>
      <c r="BW327" s="692"/>
      <c r="BX327" s="692"/>
      <c r="BY327" s="692">
        <v>1</v>
      </c>
      <c r="BZ327" s="692"/>
      <c r="CA327" s="692"/>
      <c r="CB327" s="692">
        <v>1</v>
      </c>
      <c r="CC327" s="692"/>
      <c r="CD327" s="692">
        <f t="shared" si="106"/>
        <v>4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>
      <c r="A328" s="690"/>
      <c r="B328" s="690"/>
      <c r="C328" s="691"/>
      <c r="D328" s="691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3"/>
      <c r="S328" s="693"/>
      <c r="T328" s="692"/>
      <c r="U328" s="692"/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725"/>
      <c r="AF328" s="957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>
        <f t="shared" si="99"/>
        <v>0</v>
      </c>
      <c r="BA328" s="692">
        <f t="shared" si="100"/>
        <v>0</v>
      </c>
      <c r="BB328" s="692"/>
      <c r="BC328" s="692"/>
      <c r="BD328" s="692"/>
      <c r="BE328" s="692"/>
      <c r="BF328" s="692"/>
      <c r="BG328" s="692"/>
      <c r="BH328" s="692"/>
      <c r="BI328" s="692">
        <f t="shared" si="101"/>
        <v>0</v>
      </c>
      <c r="BJ328" s="692">
        <f t="shared" si="102"/>
        <v>0</v>
      </c>
      <c r="BK328" s="692"/>
      <c r="BL328" s="692"/>
      <c r="BM328" s="692"/>
      <c r="BN328" s="692"/>
      <c r="BO328" s="692"/>
      <c r="BP328" s="692"/>
      <c r="BQ328" s="692">
        <f t="shared" si="103"/>
        <v>0</v>
      </c>
      <c r="BR328" s="692"/>
      <c r="BS328" s="692">
        <f t="shared" si="104"/>
        <v>0</v>
      </c>
      <c r="BT328" s="692">
        <f t="shared" si="105"/>
        <v>0</v>
      </c>
      <c r="BU328" s="692"/>
      <c r="BV328" s="692"/>
      <c r="BW328" s="692"/>
      <c r="BX328" s="692"/>
      <c r="BY328" s="692"/>
      <c r="BZ328" s="692"/>
      <c r="CA328" s="692"/>
      <c r="CB328" s="692"/>
      <c r="CC328" s="692"/>
      <c r="CD328" s="692">
        <f t="shared" si="106"/>
        <v>0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4" customFormat="1">
      <c r="A329" s="486">
        <f>MATCH(C329,$C$5:$C$700,0)</f>
        <v>325</v>
      </c>
      <c r="B329" s="56"/>
      <c r="C329" s="507" t="s">
        <v>3075</v>
      </c>
      <c r="D329" s="507"/>
      <c r="E329" s="508">
        <f t="shared" ref="E329:AK329" si="107">SUM(E258:E328)</f>
        <v>2098.1999999999994</v>
      </c>
      <c r="F329" s="508">
        <f t="shared" si="107"/>
        <v>0</v>
      </c>
      <c r="G329" s="508">
        <f t="shared" si="107"/>
        <v>0</v>
      </c>
      <c r="H329" s="508">
        <f t="shared" si="107"/>
        <v>0</v>
      </c>
      <c r="I329" s="508">
        <f t="shared" si="107"/>
        <v>0</v>
      </c>
      <c r="J329" s="508">
        <f t="shared" si="107"/>
        <v>0</v>
      </c>
      <c r="K329" s="508">
        <f t="shared" si="107"/>
        <v>0</v>
      </c>
      <c r="L329" s="508">
        <f t="shared" si="107"/>
        <v>0</v>
      </c>
      <c r="M329" s="508">
        <f t="shared" si="107"/>
        <v>0</v>
      </c>
      <c r="N329" s="508">
        <f t="shared" si="107"/>
        <v>0</v>
      </c>
      <c r="O329" s="508">
        <f t="shared" si="107"/>
        <v>596.69999999999993</v>
      </c>
      <c r="P329" s="508">
        <f t="shared" si="107"/>
        <v>1501.5</v>
      </c>
      <c r="Q329" s="508">
        <f t="shared" si="107"/>
        <v>0</v>
      </c>
      <c r="R329" s="508">
        <f t="shared" si="107"/>
        <v>0</v>
      </c>
      <c r="S329" s="508">
        <f t="shared" si="107"/>
        <v>0</v>
      </c>
      <c r="T329" s="509">
        <f t="shared" si="107"/>
        <v>0</v>
      </c>
      <c r="U329" s="509">
        <f t="shared" si="107"/>
        <v>0</v>
      </c>
      <c r="V329" s="509">
        <f t="shared" si="107"/>
        <v>0</v>
      </c>
      <c r="W329" s="509">
        <f t="shared" si="107"/>
        <v>4</v>
      </c>
      <c r="X329" s="509">
        <f t="shared" si="107"/>
        <v>0</v>
      </c>
      <c r="Y329" s="509">
        <f t="shared" si="107"/>
        <v>0</v>
      </c>
      <c r="Z329" s="509">
        <f t="shared" si="107"/>
        <v>4</v>
      </c>
      <c r="AA329" s="509">
        <f t="shared" si="107"/>
        <v>0</v>
      </c>
      <c r="AB329" s="509">
        <f t="shared" si="107"/>
        <v>0</v>
      </c>
      <c r="AC329" s="509">
        <f t="shared" si="107"/>
        <v>0</v>
      </c>
      <c r="AD329" s="509">
        <f t="shared" si="107"/>
        <v>0</v>
      </c>
      <c r="AE329" s="511">
        <f t="shared" si="107"/>
        <v>0</v>
      </c>
      <c r="AF329" s="958">
        <f t="shared" si="107"/>
        <v>0</v>
      </c>
      <c r="AG329" s="509">
        <f t="shared" si="107"/>
        <v>0</v>
      </c>
      <c r="AH329" s="509">
        <f t="shared" si="107"/>
        <v>0</v>
      </c>
      <c r="AI329" s="509">
        <f t="shared" si="107"/>
        <v>0</v>
      </c>
      <c r="AJ329" s="509">
        <f t="shared" si="107"/>
        <v>0</v>
      </c>
      <c r="AK329" s="509">
        <f t="shared" si="107"/>
        <v>0</v>
      </c>
      <c r="AL329" s="509">
        <f t="shared" ref="AL329:BQ329" si="108">SUM(AL258:AL328)</f>
        <v>0</v>
      </c>
      <c r="AM329" s="509">
        <f t="shared" si="108"/>
        <v>1</v>
      </c>
      <c r="AN329" s="509">
        <f t="shared" si="108"/>
        <v>0</v>
      </c>
      <c r="AO329" s="509">
        <f t="shared" si="108"/>
        <v>0</v>
      </c>
      <c r="AP329" s="509">
        <f t="shared" si="108"/>
        <v>0</v>
      </c>
      <c r="AQ329" s="509">
        <f t="shared" si="108"/>
        <v>1</v>
      </c>
      <c r="AR329" s="509">
        <f t="shared" si="108"/>
        <v>0</v>
      </c>
      <c r="AS329" s="509">
        <f t="shared" si="108"/>
        <v>0</v>
      </c>
      <c r="AT329" s="509">
        <f t="shared" si="108"/>
        <v>0</v>
      </c>
      <c r="AU329" s="509">
        <f t="shared" si="108"/>
        <v>12</v>
      </c>
      <c r="AV329" s="509">
        <f t="shared" si="108"/>
        <v>0</v>
      </c>
      <c r="AW329" s="509">
        <f t="shared" si="108"/>
        <v>43</v>
      </c>
      <c r="AX329" s="509">
        <f t="shared" si="108"/>
        <v>0</v>
      </c>
      <c r="AY329" s="509">
        <f t="shared" si="108"/>
        <v>0</v>
      </c>
      <c r="AZ329" s="509">
        <f t="shared" si="108"/>
        <v>51</v>
      </c>
      <c r="BA329" s="509">
        <f t="shared" si="108"/>
        <v>40</v>
      </c>
      <c r="BB329" s="509">
        <f t="shared" si="108"/>
        <v>0</v>
      </c>
      <c r="BC329" s="509">
        <f t="shared" si="108"/>
        <v>0</v>
      </c>
      <c r="BD329" s="509">
        <f t="shared" si="108"/>
        <v>44</v>
      </c>
      <c r="BE329" s="509">
        <f t="shared" si="108"/>
        <v>35</v>
      </c>
      <c r="BF329" s="509">
        <f t="shared" si="108"/>
        <v>0</v>
      </c>
      <c r="BG329" s="509">
        <f t="shared" si="108"/>
        <v>0</v>
      </c>
      <c r="BH329" s="509">
        <f t="shared" si="108"/>
        <v>0</v>
      </c>
      <c r="BI329" s="509">
        <f t="shared" si="108"/>
        <v>73</v>
      </c>
      <c r="BJ329" s="509">
        <f t="shared" si="108"/>
        <v>191</v>
      </c>
      <c r="BK329" s="509">
        <f t="shared" si="108"/>
        <v>0</v>
      </c>
      <c r="BL329" s="509">
        <f t="shared" si="108"/>
        <v>0</v>
      </c>
      <c r="BM329" s="509">
        <f t="shared" si="108"/>
        <v>0</v>
      </c>
      <c r="BN329" s="509">
        <f t="shared" si="108"/>
        <v>0</v>
      </c>
      <c r="BO329" s="509">
        <f t="shared" si="108"/>
        <v>0</v>
      </c>
      <c r="BP329" s="509">
        <f t="shared" si="108"/>
        <v>0</v>
      </c>
      <c r="BQ329" s="509">
        <f t="shared" si="108"/>
        <v>5</v>
      </c>
      <c r="BR329" s="509">
        <f t="shared" ref="BR329:DA329" si="109">SUM(BR258:BR328)</f>
        <v>0</v>
      </c>
      <c r="BS329" s="509">
        <f t="shared" si="109"/>
        <v>10</v>
      </c>
      <c r="BT329" s="509">
        <f t="shared" si="109"/>
        <v>36</v>
      </c>
      <c r="BU329" s="509">
        <f t="shared" si="109"/>
        <v>0</v>
      </c>
      <c r="BV329" s="509">
        <f t="shared" si="109"/>
        <v>0</v>
      </c>
      <c r="BW329" s="509">
        <f t="shared" si="109"/>
        <v>0</v>
      </c>
      <c r="BX329" s="509">
        <f t="shared" si="109"/>
        <v>14</v>
      </c>
      <c r="BY329" s="509">
        <f t="shared" si="109"/>
        <v>23</v>
      </c>
      <c r="BZ329" s="509">
        <f t="shared" si="109"/>
        <v>0</v>
      </c>
      <c r="CA329" s="509">
        <f t="shared" si="109"/>
        <v>0</v>
      </c>
      <c r="CB329" s="509">
        <f t="shared" si="109"/>
        <v>48</v>
      </c>
      <c r="CC329" s="509">
        <f t="shared" si="109"/>
        <v>0</v>
      </c>
      <c r="CD329" s="509">
        <f t="shared" si="109"/>
        <v>192</v>
      </c>
      <c r="CE329" s="509">
        <f t="shared" si="109"/>
        <v>6</v>
      </c>
      <c r="CF329" s="509">
        <f t="shared" si="109"/>
        <v>6</v>
      </c>
      <c r="CG329" s="509">
        <f t="shared" si="109"/>
        <v>12</v>
      </c>
      <c r="CH329" s="509">
        <f t="shared" si="109"/>
        <v>12</v>
      </c>
      <c r="CI329" s="509">
        <f t="shared" si="109"/>
        <v>0</v>
      </c>
      <c r="CJ329" s="509">
        <f t="shared" si="109"/>
        <v>20</v>
      </c>
      <c r="CK329" s="509">
        <f t="shared" si="109"/>
        <v>0</v>
      </c>
      <c r="CL329" s="509">
        <f t="shared" si="109"/>
        <v>0</v>
      </c>
      <c r="CM329" s="509">
        <f t="shared" si="109"/>
        <v>8</v>
      </c>
      <c r="CN329" s="509">
        <f t="shared" si="109"/>
        <v>32</v>
      </c>
      <c r="CO329" s="509">
        <f t="shared" si="109"/>
        <v>20</v>
      </c>
      <c r="CP329" s="509">
        <f t="shared" si="109"/>
        <v>0</v>
      </c>
      <c r="CQ329" s="509">
        <f t="shared" si="109"/>
        <v>0</v>
      </c>
      <c r="CR329" s="509">
        <f t="shared" si="109"/>
        <v>0</v>
      </c>
      <c r="CS329" s="509">
        <f t="shared" si="109"/>
        <v>0</v>
      </c>
      <c r="CT329" s="509">
        <f t="shared" si="109"/>
        <v>0</v>
      </c>
      <c r="CU329" s="509">
        <f t="shared" si="109"/>
        <v>2</v>
      </c>
      <c r="CV329" s="509">
        <f t="shared" si="109"/>
        <v>2</v>
      </c>
      <c r="CW329" s="509">
        <f t="shared" si="109"/>
        <v>0</v>
      </c>
      <c r="CX329" s="509">
        <f>SUM(CX258:CX328)</f>
        <v>0</v>
      </c>
      <c r="CY329" s="509">
        <f>SUM(CY258:CY328)</f>
        <v>0</v>
      </c>
      <c r="CZ329" s="509">
        <f t="shared" si="109"/>
        <v>0</v>
      </c>
      <c r="DA329" s="509">
        <f t="shared" si="109"/>
        <v>0</v>
      </c>
      <c r="DB329" s="509">
        <f t="shared" ref="DB329:EG329" si="110">SUM(DB258:DB328)</f>
        <v>0</v>
      </c>
      <c r="DC329" s="509">
        <f t="shared" si="110"/>
        <v>0</v>
      </c>
      <c r="DD329" s="509">
        <f t="shared" si="110"/>
        <v>0</v>
      </c>
      <c r="DE329" s="509">
        <f t="shared" si="110"/>
        <v>0</v>
      </c>
      <c r="DF329" s="509">
        <f t="shared" si="110"/>
        <v>0</v>
      </c>
      <c r="DG329" s="518">
        <f t="shared" si="110"/>
        <v>0</v>
      </c>
      <c r="DH329" s="518">
        <f t="shared" si="110"/>
        <v>0</v>
      </c>
      <c r="DI329" s="518">
        <f t="shared" si="110"/>
        <v>0</v>
      </c>
      <c r="DJ329" s="518">
        <f t="shared" si="110"/>
        <v>0</v>
      </c>
      <c r="DK329" s="518">
        <f t="shared" si="110"/>
        <v>0</v>
      </c>
      <c r="DL329" s="518">
        <f t="shared" si="110"/>
        <v>0</v>
      </c>
      <c r="DM329" s="518">
        <f t="shared" si="110"/>
        <v>0</v>
      </c>
      <c r="DN329" s="518">
        <f t="shared" si="110"/>
        <v>0</v>
      </c>
      <c r="DO329" s="518">
        <f t="shared" si="110"/>
        <v>0</v>
      </c>
      <c r="DP329" s="518">
        <f t="shared" si="110"/>
        <v>0</v>
      </c>
      <c r="DQ329" s="518">
        <f t="shared" si="110"/>
        <v>0</v>
      </c>
      <c r="DR329" s="518">
        <f t="shared" si="110"/>
        <v>0</v>
      </c>
      <c r="DS329" s="509">
        <f t="shared" si="110"/>
        <v>0</v>
      </c>
      <c r="DT329" s="509">
        <f t="shared" si="110"/>
        <v>0</v>
      </c>
      <c r="DU329" s="509">
        <f t="shared" si="110"/>
        <v>0</v>
      </c>
      <c r="DV329" s="509">
        <f t="shared" si="110"/>
        <v>0</v>
      </c>
      <c r="DW329" s="509">
        <f t="shared" si="110"/>
        <v>0</v>
      </c>
      <c r="DX329" s="509">
        <f t="shared" si="110"/>
        <v>0</v>
      </c>
      <c r="DY329" s="509">
        <f t="shared" si="110"/>
        <v>0</v>
      </c>
      <c r="DZ329" s="509">
        <f t="shared" si="110"/>
        <v>0</v>
      </c>
      <c r="EA329" s="509">
        <f t="shared" si="110"/>
        <v>0</v>
      </c>
      <c r="EB329" s="509">
        <f t="shared" si="110"/>
        <v>0</v>
      </c>
      <c r="EC329" s="509">
        <f t="shared" si="110"/>
        <v>0</v>
      </c>
      <c r="ED329" s="509">
        <f t="shared" si="110"/>
        <v>0</v>
      </c>
      <c r="EE329" s="509">
        <f t="shared" si="110"/>
        <v>0</v>
      </c>
      <c r="EF329" s="509">
        <f t="shared" si="110"/>
        <v>0</v>
      </c>
      <c r="EG329" s="509">
        <f t="shared" si="110"/>
        <v>0</v>
      </c>
      <c r="EH329" s="509">
        <f t="shared" ref="EH329:FM329" si="111">SUM(EH258:EH328)</f>
        <v>0</v>
      </c>
      <c r="EI329" s="509">
        <f t="shared" si="111"/>
        <v>0</v>
      </c>
      <c r="EJ329" s="509">
        <f t="shared" si="111"/>
        <v>0</v>
      </c>
      <c r="EK329" s="509">
        <f t="shared" si="111"/>
        <v>0</v>
      </c>
      <c r="EL329" s="509">
        <f t="shared" si="111"/>
        <v>0</v>
      </c>
      <c r="EM329" s="509">
        <f t="shared" si="111"/>
        <v>0</v>
      </c>
      <c r="EN329" s="509">
        <f t="shared" si="111"/>
        <v>0</v>
      </c>
      <c r="EO329" s="509">
        <f t="shared" si="111"/>
        <v>0</v>
      </c>
      <c r="EP329" s="509">
        <f t="shared" si="111"/>
        <v>0</v>
      </c>
      <c r="EQ329" s="509">
        <f t="shared" si="111"/>
        <v>0</v>
      </c>
      <c r="ER329" s="509">
        <f t="shared" si="111"/>
        <v>0</v>
      </c>
      <c r="ES329" s="509">
        <f t="shared" si="111"/>
        <v>0</v>
      </c>
      <c r="ET329" s="509">
        <f t="shared" si="111"/>
        <v>0</v>
      </c>
      <c r="EU329" s="509">
        <f t="shared" si="111"/>
        <v>0</v>
      </c>
      <c r="EV329" s="509">
        <f t="shared" si="111"/>
        <v>0</v>
      </c>
      <c r="EW329" s="509">
        <f t="shared" si="111"/>
        <v>0</v>
      </c>
      <c r="EX329" s="509">
        <f t="shared" si="111"/>
        <v>0</v>
      </c>
      <c r="EY329" s="509">
        <f t="shared" si="111"/>
        <v>0</v>
      </c>
      <c r="EZ329" s="509">
        <f t="shared" si="111"/>
        <v>0</v>
      </c>
      <c r="FA329" s="509">
        <f t="shared" si="111"/>
        <v>0</v>
      </c>
      <c r="FB329" s="509">
        <f t="shared" si="111"/>
        <v>0</v>
      </c>
      <c r="FC329" s="509">
        <f t="shared" si="111"/>
        <v>0</v>
      </c>
      <c r="FD329" s="509">
        <f t="shared" si="111"/>
        <v>0</v>
      </c>
      <c r="FE329" s="509">
        <f t="shared" si="111"/>
        <v>0</v>
      </c>
      <c r="FF329" s="509">
        <f t="shared" si="111"/>
        <v>0</v>
      </c>
      <c r="FG329" s="509">
        <f t="shared" si="111"/>
        <v>0</v>
      </c>
      <c r="FH329" s="509">
        <f t="shared" si="111"/>
        <v>0</v>
      </c>
      <c r="FI329" s="509">
        <f t="shared" si="111"/>
        <v>0</v>
      </c>
      <c r="FJ329" s="509">
        <f t="shared" si="111"/>
        <v>0</v>
      </c>
      <c r="FK329" s="509">
        <f t="shared" si="111"/>
        <v>0</v>
      </c>
      <c r="FL329" s="509">
        <f t="shared" si="111"/>
        <v>0</v>
      </c>
      <c r="FM329" s="509">
        <f t="shared" si="111"/>
        <v>0</v>
      </c>
      <c r="FN329" s="509">
        <f>SUM(FN258:FN328)</f>
        <v>0</v>
      </c>
      <c r="FO329" s="509">
        <f>SUM(FO258:FO328)</f>
        <v>0</v>
      </c>
      <c r="FP329" s="509"/>
      <c r="FQ329" s="508"/>
      <c r="FU329" s="4">
        <f>DY329-FM329</f>
        <v>0</v>
      </c>
    </row>
    <row r="330" spans="1:177" s="4" customFormat="1">
      <c r="A330" s="56"/>
      <c r="B330" s="56">
        <v>5</v>
      </c>
      <c r="C330" s="501" t="s">
        <v>3723</v>
      </c>
      <c r="D330" s="502"/>
      <c r="E330" s="503"/>
      <c r="F330" s="503"/>
      <c r="G330" s="503"/>
      <c r="H330" s="503"/>
      <c r="I330" s="503"/>
      <c r="J330" s="503"/>
      <c r="K330" s="503"/>
      <c r="L330" s="503"/>
      <c r="M330" s="503"/>
      <c r="N330" s="503"/>
      <c r="O330" s="503"/>
      <c r="P330" s="503"/>
      <c r="Q330" s="503"/>
      <c r="R330" s="503"/>
      <c r="S330" s="503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954"/>
      <c r="AF330" s="959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19"/>
      <c r="DH330" s="519"/>
      <c r="DI330" s="519"/>
      <c r="DJ330" s="519"/>
      <c r="DK330" s="519"/>
      <c r="DL330" s="519"/>
      <c r="DM330" s="519"/>
      <c r="DN330" s="519"/>
      <c r="DO330" s="519"/>
      <c r="DP330" s="519"/>
      <c r="DQ330" s="519"/>
      <c r="DR330" s="519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5"/>
      <c r="FU330" s="4">
        <f>DY330-FM330</f>
        <v>0</v>
      </c>
    </row>
    <row r="331" spans="1:177" s="696" customFormat="1">
      <c r="A331" s="690"/>
      <c r="B331" s="690"/>
      <c r="C331" s="691" t="s">
        <v>3632</v>
      </c>
      <c r="D331" s="691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3"/>
      <c r="S331" s="693"/>
      <c r="T331" s="692"/>
      <c r="U331" s="692" t="s">
        <v>2990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725"/>
      <c r="AF331" s="957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/>
      <c r="AV331" s="692"/>
      <c r="AW331" s="692"/>
      <c r="AX331" s="692"/>
      <c r="AY331" s="692"/>
      <c r="AZ331" s="692">
        <f>AW331+CB331</f>
        <v>0</v>
      </c>
      <c r="BA331" s="692"/>
      <c r="BB331" s="692"/>
      <c r="BC331" s="692"/>
      <c r="BD331" s="692">
        <v>1</v>
      </c>
      <c r="BE331" s="692"/>
      <c r="BF331" s="692"/>
      <c r="BG331" s="692"/>
      <c r="BH331" s="692"/>
      <c r="BI331" s="692">
        <f>AU331*2+CB331*5</f>
        <v>0</v>
      </c>
      <c r="BJ331" s="692"/>
      <c r="BK331" s="692"/>
      <c r="BL331" s="692"/>
      <c r="BM331" s="692"/>
      <c r="BN331" s="692"/>
      <c r="BO331" s="692"/>
      <c r="BP331" s="692"/>
      <c r="BQ331" s="692">
        <f>IF(U331="G",1,)</f>
        <v>0</v>
      </c>
      <c r="BR331" s="692"/>
      <c r="BS331" s="692">
        <f>IF(U331="I",1,IF(U331="G",2,))</f>
        <v>0</v>
      </c>
      <c r="BT331" s="692"/>
      <c r="BU331" s="692"/>
      <c r="BV331" s="692"/>
      <c r="BW331" s="692"/>
      <c r="BX331" s="692"/>
      <c r="BY331" s="692"/>
      <c r="BZ331" s="692"/>
      <c r="CA331" s="692"/>
      <c r="CB331" s="692"/>
      <c r="CC331" s="692"/>
      <c r="CD331" s="692">
        <f>CB331*4</f>
        <v>0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>
      <c r="A332" s="690"/>
      <c r="B332" s="690"/>
      <c r="C332" s="691" t="s">
        <v>3633</v>
      </c>
      <c r="D332" s="691"/>
      <c r="E332" s="692">
        <v>24.9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>
        <f>E332</f>
        <v>24.9</v>
      </c>
      <c r="P332" s="692"/>
      <c r="Q332" s="692"/>
      <c r="R332" s="693"/>
      <c r="S332" s="693"/>
      <c r="T332" s="692"/>
      <c r="U332" s="692" t="s">
        <v>1631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725"/>
      <c r="AF332" s="957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>
        <v>1</v>
      </c>
      <c r="AV332" s="692"/>
      <c r="AW332" s="692"/>
      <c r="AX332" s="692"/>
      <c r="AY332" s="692"/>
      <c r="AZ332" s="692">
        <f t="shared" ref="AZ332:AZ355" si="112">AW332+CB332</f>
        <v>1</v>
      </c>
      <c r="BA332" s="692"/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ref="BI332:BI355" si="113">AU332*2+CB332*5</f>
        <v>7</v>
      </c>
      <c r="BJ332" s="692"/>
      <c r="BK332" s="692"/>
      <c r="BL332" s="692"/>
      <c r="BM332" s="692"/>
      <c r="BN332" s="692"/>
      <c r="BO332" s="692"/>
      <c r="BP332" s="692"/>
      <c r="BQ332" s="692">
        <f t="shared" ref="BQ332:BQ355" si="114">IF(U332="G",1,)</f>
        <v>0</v>
      </c>
      <c r="BR332" s="692"/>
      <c r="BS332" s="692">
        <f t="shared" ref="BS332:BS355" si="115">IF(U332="I",1,IF(U332="G",2,))</f>
        <v>1</v>
      </c>
      <c r="BT332" s="692"/>
      <c r="BU332" s="692"/>
      <c r="BV332" s="692"/>
      <c r="BW332" s="692"/>
      <c r="BX332" s="692">
        <v>1</v>
      </c>
      <c r="BY332" s="692"/>
      <c r="BZ332" s="692"/>
      <c r="CA332" s="692"/>
      <c r="CB332" s="692">
        <v>1</v>
      </c>
      <c r="CC332" s="692"/>
      <c r="CD332" s="692">
        <f t="shared" ref="CD332:CD355" si="116">CB332*4</f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>
      <c r="A333" s="690"/>
      <c r="B333" s="690"/>
      <c r="C333" s="691" t="s">
        <v>3634</v>
      </c>
      <c r="D333" s="691"/>
      <c r="E333" s="692">
        <v>33.9</v>
      </c>
      <c r="F333" s="692"/>
      <c r="G333" s="692"/>
      <c r="H333" s="692"/>
      <c r="I333" s="692"/>
      <c r="J333" s="692"/>
      <c r="K333" s="692"/>
      <c r="L333" s="692"/>
      <c r="M333" s="692"/>
      <c r="N333" s="692"/>
      <c r="O333" s="692">
        <f t="shared" ref="O333:O352" si="117">E333</f>
        <v>33.9</v>
      </c>
      <c r="P333" s="692"/>
      <c r="Q333" s="692"/>
      <c r="R333" s="693"/>
      <c r="S333" s="693"/>
      <c r="T333" s="692"/>
      <c r="U333" s="692" t="s">
        <v>1631</v>
      </c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725"/>
      <c r="AF333" s="957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/>
      <c r="BA333" s="692">
        <v>1</v>
      </c>
      <c r="BB333" s="692"/>
      <c r="BC333" s="692"/>
      <c r="BD333" s="692"/>
      <c r="BE333" s="692">
        <v>1</v>
      </c>
      <c r="BF333" s="692"/>
      <c r="BG333" s="692"/>
      <c r="BH333" s="692"/>
      <c r="BI333" s="692">
        <f t="shared" si="113"/>
        <v>5</v>
      </c>
      <c r="BJ333" s="692"/>
      <c r="BK333" s="692"/>
      <c r="BL333" s="692"/>
      <c r="BM333" s="692"/>
      <c r="BN333" s="692"/>
      <c r="BO333" s="692"/>
      <c r="BP333" s="692"/>
      <c r="BQ333" s="692">
        <f t="shared" si="114"/>
        <v>0</v>
      </c>
      <c r="BR333" s="692"/>
      <c r="BS333" s="692">
        <f t="shared" si="115"/>
        <v>1</v>
      </c>
      <c r="BT333" s="692"/>
      <c r="BU333" s="692"/>
      <c r="BV333" s="692"/>
      <c r="BW333" s="692"/>
      <c r="BX333" s="692"/>
      <c r="BY333" s="692"/>
      <c r="BZ333" s="692"/>
      <c r="CA333" s="692"/>
      <c r="CB333" s="692">
        <v>1</v>
      </c>
      <c r="CC333" s="692"/>
      <c r="CD333" s="692">
        <f t="shared" si="116"/>
        <v>4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696" customFormat="1">
      <c r="A334" s="690"/>
      <c r="B334" s="690"/>
      <c r="C334" s="691" t="s">
        <v>3635</v>
      </c>
      <c r="D334" s="691"/>
      <c r="E334" s="692">
        <v>37.6</v>
      </c>
      <c r="F334" s="692"/>
      <c r="G334" s="692"/>
      <c r="H334" s="692"/>
      <c r="I334" s="692"/>
      <c r="J334" s="692"/>
      <c r="K334" s="692"/>
      <c r="L334" s="692"/>
      <c r="M334" s="692"/>
      <c r="N334" s="692"/>
      <c r="O334" s="692">
        <f t="shared" si="117"/>
        <v>37.6</v>
      </c>
      <c r="P334" s="692"/>
      <c r="Q334" s="692"/>
      <c r="R334" s="693"/>
      <c r="S334" s="693"/>
      <c r="T334" s="692"/>
      <c r="U334" s="692" t="s">
        <v>1631</v>
      </c>
      <c r="V334" s="692"/>
      <c r="W334" s="692"/>
      <c r="X334" s="692"/>
      <c r="Y334" s="692"/>
      <c r="Z334" s="692"/>
      <c r="AA334" s="692"/>
      <c r="AB334" s="692"/>
      <c r="AC334" s="692"/>
      <c r="AD334" s="692"/>
      <c r="AE334" s="725"/>
      <c r="AF334" s="957"/>
      <c r="AG334" s="692"/>
      <c r="AH334" s="692"/>
      <c r="AI334" s="692"/>
      <c r="AJ334" s="692"/>
      <c r="AK334" s="692"/>
      <c r="AL334" s="692"/>
      <c r="AM334" s="692"/>
      <c r="AN334" s="692"/>
      <c r="AO334" s="692"/>
      <c r="AP334" s="692"/>
      <c r="AQ334" s="692"/>
      <c r="AR334" s="692"/>
      <c r="AS334" s="692"/>
      <c r="AT334" s="692"/>
      <c r="AU334" s="692"/>
      <c r="AV334" s="692"/>
      <c r="AW334" s="692">
        <v>1</v>
      </c>
      <c r="AX334" s="692"/>
      <c r="AY334" s="692"/>
      <c r="AZ334" s="692"/>
      <c r="BA334" s="692">
        <v>2</v>
      </c>
      <c r="BB334" s="692"/>
      <c r="BC334" s="692"/>
      <c r="BD334" s="692"/>
      <c r="BE334" s="692">
        <v>1</v>
      </c>
      <c r="BF334" s="692"/>
      <c r="BG334" s="692"/>
      <c r="BH334" s="692"/>
      <c r="BI334" s="692">
        <f t="shared" si="113"/>
        <v>5</v>
      </c>
      <c r="BJ334" s="692"/>
      <c r="BK334" s="692"/>
      <c r="BL334" s="692"/>
      <c r="BM334" s="692"/>
      <c r="BN334" s="692"/>
      <c r="BO334" s="692"/>
      <c r="BP334" s="692"/>
      <c r="BQ334" s="692">
        <f t="shared" si="114"/>
        <v>0</v>
      </c>
      <c r="BR334" s="692"/>
      <c r="BS334" s="692">
        <f t="shared" si="115"/>
        <v>1</v>
      </c>
      <c r="BT334" s="692"/>
      <c r="BU334" s="692"/>
      <c r="BV334" s="692"/>
      <c r="BW334" s="692"/>
      <c r="BX334" s="692"/>
      <c r="BY334" s="692"/>
      <c r="BZ334" s="692"/>
      <c r="CA334" s="692"/>
      <c r="CB334" s="692">
        <v>1</v>
      </c>
      <c r="CC334" s="692"/>
      <c r="CD334" s="692">
        <f t="shared" si="116"/>
        <v>4</v>
      </c>
      <c r="CE334" s="692"/>
      <c r="CF334" s="692"/>
      <c r="CG334" s="692"/>
      <c r="CH334" s="692"/>
      <c r="CI334" s="692"/>
      <c r="CJ334" s="692"/>
      <c r="CK334" s="692"/>
      <c r="CL334" s="692"/>
      <c r="CM334" s="692"/>
      <c r="CN334" s="692"/>
      <c r="CO334" s="692"/>
      <c r="CP334" s="692"/>
      <c r="CQ334" s="692"/>
      <c r="CR334" s="692"/>
      <c r="CS334" s="692"/>
      <c r="CT334" s="692"/>
      <c r="CU334" s="692"/>
      <c r="CV334" s="692"/>
      <c r="CW334" s="692"/>
      <c r="CX334" s="694"/>
      <c r="CY334" s="694"/>
      <c r="CZ334" s="694"/>
      <c r="DA334" s="694"/>
      <c r="DB334" s="694"/>
      <c r="DC334" s="694"/>
      <c r="DD334" s="694"/>
      <c r="DE334" s="694"/>
      <c r="DF334" s="694"/>
      <c r="DG334" s="695"/>
      <c r="DH334" s="695"/>
      <c r="DI334" s="695"/>
      <c r="DJ334" s="695"/>
      <c r="DK334" s="695"/>
      <c r="DL334" s="695"/>
      <c r="DM334" s="695"/>
      <c r="DN334" s="695"/>
      <c r="DO334" s="695"/>
      <c r="DP334" s="695"/>
      <c r="DQ334" s="695"/>
      <c r="DR334" s="695"/>
      <c r="DS334" s="694"/>
      <c r="DT334" s="694"/>
      <c r="DU334" s="694"/>
      <c r="DV334" s="694"/>
      <c r="DW334" s="694"/>
      <c r="DX334" s="694"/>
      <c r="DY334" s="694"/>
      <c r="DZ334" s="694"/>
      <c r="EA334" s="694"/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4"/>
      <c r="FH334" s="694"/>
      <c r="FI334" s="694"/>
      <c r="FJ334" s="694"/>
      <c r="FK334" s="694"/>
      <c r="FL334" s="694"/>
      <c r="FM334" s="694"/>
      <c r="FN334" s="694"/>
      <c r="FO334" s="694"/>
      <c r="FP334" s="694"/>
      <c r="FQ334" s="697"/>
    </row>
    <row r="335" spans="1:177" s="696" customFormat="1">
      <c r="A335" s="690"/>
      <c r="B335" s="690"/>
      <c r="C335" s="691" t="s">
        <v>3636</v>
      </c>
      <c r="D335" s="691"/>
      <c r="E335" s="692">
        <v>36</v>
      </c>
      <c r="F335" s="692"/>
      <c r="G335" s="692"/>
      <c r="H335" s="692"/>
      <c r="I335" s="692"/>
      <c r="J335" s="692"/>
      <c r="K335" s="692"/>
      <c r="L335" s="692"/>
      <c r="M335" s="692"/>
      <c r="N335" s="692"/>
      <c r="O335" s="692">
        <f t="shared" si="117"/>
        <v>36</v>
      </c>
      <c r="P335" s="692"/>
      <c r="Q335" s="692"/>
      <c r="R335" s="693"/>
      <c r="S335" s="693"/>
      <c r="T335" s="692"/>
      <c r="U335" s="692" t="s">
        <v>1631</v>
      </c>
      <c r="V335" s="692"/>
      <c r="W335" s="692"/>
      <c r="X335" s="692"/>
      <c r="Y335" s="692"/>
      <c r="Z335" s="692"/>
      <c r="AA335" s="692"/>
      <c r="AB335" s="692"/>
      <c r="AC335" s="692"/>
      <c r="AD335" s="692"/>
      <c r="AE335" s="725"/>
      <c r="AF335" s="957"/>
      <c r="AG335" s="692"/>
      <c r="AH335" s="692"/>
      <c r="AI335" s="692"/>
      <c r="AJ335" s="692"/>
      <c r="AK335" s="692"/>
      <c r="AL335" s="692"/>
      <c r="AM335" s="692"/>
      <c r="AN335" s="692"/>
      <c r="AO335" s="692"/>
      <c r="AP335" s="692"/>
      <c r="AQ335" s="692"/>
      <c r="AR335" s="692"/>
      <c r="AS335" s="692"/>
      <c r="AT335" s="692"/>
      <c r="AU335" s="692"/>
      <c r="AV335" s="692"/>
      <c r="AW335" s="692">
        <v>1</v>
      </c>
      <c r="AX335" s="692"/>
      <c r="AY335" s="692"/>
      <c r="AZ335" s="692"/>
      <c r="BA335" s="692">
        <v>2</v>
      </c>
      <c r="BB335" s="692"/>
      <c r="BC335" s="692"/>
      <c r="BD335" s="692"/>
      <c r="BE335" s="692">
        <v>1</v>
      </c>
      <c r="BF335" s="692"/>
      <c r="BG335" s="692"/>
      <c r="BH335" s="692"/>
      <c r="BI335" s="692">
        <f t="shared" si="113"/>
        <v>5</v>
      </c>
      <c r="BJ335" s="692"/>
      <c r="BK335" s="692"/>
      <c r="BL335" s="692"/>
      <c r="BM335" s="692"/>
      <c r="BN335" s="692"/>
      <c r="BO335" s="692"/>
      <c r="BP335" s="692"/>
      <c r="BQ335" s="692">
        <f t="shared" si="114"/>
        <v>0</v>
      </c>
      <c r="BR335" s="692"/>
      <c r="BS335" s="692">
        <f t="shared" si="115"/>
        <v>1</v>
      </c>
      <c r="BT335" s="692"/>
      <c r="BU335" s="692"/>
      <c r="BV335" s="692"/>
      <c r="BW335" s="692"/>
      <c r="BX335" s="692"/>
      <c r="BY335" s="692"/>
      <c r="BZ335" s="692"/>
      <c r="CA335" s="692"/>
      <c r="CB335" s="692">
        <v>1</v>
      </c>
      <c r="CC335" s="692"/>
      <c r="CD335" s="692">
        <f t="shared" si="116"/>
        <v>4</v>
      </c>
      <c r="CE335" s="692"/>
      <c r="CF335" s="692"/>
      <c r="CG335" s="692"/>
      <c r="CH335" s="692"/>
      <c r="CI335" s="692"/>
      <c r="CJ335" s="692"/>
      <c r="CK335" s="692"/>
      <c r="CL335" s="692"/>
      <c r="CM335" s="692"/>
      <c r="CN335" s="692"/>
      <c r="CO335" s="692"/>
      <c r="CP335" s="692"/>
      <c r="CQ335" s="692"/>
      <c r="CR335" s="692"/>
      <c r="CS335" s="692"/>
      <c r="CT335" s="692"/>
      <c r="CU335" s="692"/>
      <c r="CV335" s="692"/>
      <c r="CW335" s="692"/>
      <c r="CX335" s="694"/>
      <c r="CY335" s="694"/>
      <c r="CZ335" s="694"/>
      <c r="DA335" s="694"/>
      <c r="DB335" s="694"/>
      <c r="DC335" s="694"/>
      <c r="DD335" s="694"/>
      <c r="DE335" s="694"/>
      <c r="DF335" s="694"/>
      <c r="DG335" s="695"/>
      <c r="DH335" s="695"/>
      <c r="DI335" s="695"/>
      <c r="DJ335" s="695"/>
      <c r="DK335" s="695"/>
      <c r="DL335" s="695"/>
      <c r="DM335" s="695"/>
      <c r="DN335" s="695"/>
      <c r="DO335" s="695"/>
      <c r="DP335" s="695"/>
      <c r="DQ335" s="695"/>
      <c r="DR335" s="695"/>
      <c r="DS335" s="694"/>
      <c r="DT335" s="694"/>
      <c r="DU335" s="694"/>
      <c r="DV335" s="694"/>
      <c r="DW335" s="694"/>
      <c r="DX335" s="694"/>
      <c r="DY335" s="694"/>
      <c r="DZ335" s="694"/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4"/>
      <c r="FH335" s="694"/>
      <c r="FI335" s="694"/>
      <c r="FJ335" s="694"/>
      <c r="FK335" s="694"/>
      <c r="FL335" s="694"/>
      <c r="FM335" s="694"/>
      <c r="FN335" s="694"/>
      <c r="FO335" s="694"/>
      <c r="FP335" s="694"/>
      <c r="FQ335" s="697"/>
    </row>
    <row r="336" spans="1:177" s="696" customFormat="1">
      <c r="A336" s="690"/>
      <c r="B336" s="690"/>
      <c r="C336" s="691" t="s">
        <v>3637</v>
      </c>
      <c r="D336" s="691"/>
      <c r="E336" s="692">
        <v>47.8</v>
      </c>
      <c r="F336" s="692"/>
      <c r="G336" s="692"/>
      <c r="H336" s="692"/>
      <c r="I336" s="692"/>
      <c r="J336" s="692"/>
      <c r="K336" s="692"/>
      <c r="L336" s="692"/>
      <c r="M336" s="692"/>
      <c r="N336" s="692"/>
      <c r="O336" s="692">
        <f t="shared" si="117"/>
        <v>47.8</v>
      </c>
      <c r="P336" s="692"/>
      <c r="Q336" s="692"/>
      <c r="R336" s="693"/>
      <c r="S336" s="693"/>
      <c r="T336" s="692"/>
      <c r="U336" s="692" t="s">
        <v>1903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725"/>
      <c r="AF336" s="957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>
        <v>1</v>
      </c>
      <c r="AX336" s="692"/>
      <c r="AY336" s="692"/>
      <c r="AZ336" s="692"/>
      <c r="BA336" s="692">
        <v>2</v>
      </c>
      <c r="BB336" s="692"/>
      <c r="BC336" s="692"/>
      <c r="BD336" s="692"/>
      <c r="BE336" s="692">
        <v>1</v>
      </c>
      <c r="BF336" s="692"/>
      <c r="BG336" s="692"/>
      <c r="BH336" s="692"/>
      <c r="BI336" s="692">
        <f t="shared" si="113"/>
        <v>5</v>
      </c>
      <c r="BJ336" s="692"/>
      <c r="BK336" s="692"/>
      <c r="BL336" s="692"/>
      <c r="BM336" s="692"/>
      <c r="BN336" s="692"/>
      <c r="BO336" s="692"/>
      <c r="BP336" s="692"/>
      <c r="BQ336" s="692">
        <f t="shared" si="114"/>
        <v>1</v>
      </c>
      <c r="BR336" s="692"/>
      <c r="BS336" s="692">
        <f t="shared" si="115"/>
        <v>2</v>
      </c>
      <c r="BT336" s="692"/>
      <c r="BU336" s="692"/>
      <c r="BV336" s="692"/>
      <c r="BW336" s="692"/>
      <c r="BX336" s="692"/>
      <c r="BY336" s="692"/>
      <c r="BZ336" s="692"/>
      <c r="CA336" s="692"/>
      <c r="CB336" s="692">
        <v>1</v>
      </c>
      <c r="CC336" s="692"/>
      <c r="CD336" s="692">
        <f t="shared" si="116"/>
        <v>4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>
      <c r="A337" s="690"/>
      <c r="B337" s="690"/>
      <c r="C337" s="691" t="s">
        <v>3638</v>
      </c>
      <c r="D337" s="691"/>
      <c r="E337" s="692">
        <v>38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 t="shared" si="117"/>
        <v>38</v>
      </c>
      <c r="P337" s="692"/>
      <c r="Q337" s="692"/>
      <c r="R337" s="693"/>
      <c r="S337" s="693"/>
      <c r="T337" s="692"/>
      <c r="U337" s="692" t="s">
        <v>3718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725"/>
      <c r="AF337" s="957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si="112"/>
        <v>1</v>
      </c>
      <c r="BA337" s="692"/>
      <c r="BB337" s="692"/>
      <c r="BC337" s="692"/>
      <c r="BD337" s="692">
        <v>3</v>
      </c>
      <c r="BE337" s="692"/>
      <c r="BF337" s="692"/>
      <c r="BG337" s="692"/>
      <c r="BH337" s="692"/>
      <c r="BI337" s="692">
        <f t="shared" si="113"/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si="114"/>
        <v>0</v>
      </c>
      <c r="BR337" s="692"/>
      <c r="BS337" s="692">
        <f t="shared" si="115"/>
        <v>0</v>
      </c>
      <c r="BT337" s="692"/>
      <c r="BU337" s="692"/>
      <c r="BV337" s="692"/>
      <c r="BW337" s="692"/>
      <c r="BX337" s="692">
        <v>3</v>
      </c>
      <c r="BY337" s="692"/>
      <c r="BZ337" s="692"/>
      <c r="CA337" s="692"/>
      <c r="CB337" s="692">
        <v>1</v>
      </c>
      <c r="CC337" s="692"/>
      <c r="CD337" s="692">
        <f t="shared" si="116"/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>
        <v>8</v>
      </c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>
      <c r="A338" s="690"/>
      <c r="B338" s="690"/>
      <c r="C338" s="691" t="s">
        <v>3639</v>
      </c>
      <c r="D338" s="691"/>
      <c r="E338" s="692">
        <v>29.7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si="117"/>
        <v>29.7</v>
      </c>
      <c r="P338" s="692"/>
      <c r="Q338" s="692"/>
      <c r="R338" s="693"/>
      <c r="S338" s="693"/>
      <c r="T338" s="692"/>
      <c r="U338" s="692" t="s">
        <v>3718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725"/>
      <c r="AF338" s="957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>
        <v>1</v>
      </c>
      <c r="AX338" s="692"/>
      <c r="AY338" s="692"/>
      <c r="AZ338" s="692">
        <f t="shared" si="112"/>
        <v>2</v>
      </c>
      <c r="BA338" s="692"/>
      <c r="BB338" s="692"/>
      <c r="BC338" s="692"/>
      <c r="BD338" s="692">
        <v>2</v>
      </c>
      <c r="BE338" s="692"/>
      <c r="BF338" s="692">
        <v>1</v>
      </c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0</v>
      </c>
      <c r="BT338" s="692"/>
      <c r="BU338" s="692"/>
      <c r="BV338" s="692"/>
      <c r="BW338" s="692"/>
      <c r="BX338" s="692">
        <v>3</v>
      </c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>
        <v>8</v>
      </c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>
      <c r="A339" s="690"/>
      <c r="B339" s="690"/>
      <c r="C339" s="691" t="s">
        <v>3640</v>
      </c>
      <c r="D339" s="691"/>
      <c r="E339" s="692">
        <v>38.5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38.5</v>
      </c>
      <c r="P339" s="692"/>
      <c r="Q339" s="692"/>
      <c r="R339" s="693"/>
      <c r="S339" s="693"/>
      <c r="T339" s="692"/>
      <c r="U339" s="692" t="s">
        <v>1903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725"/>
      <c r="AF339" s="957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1</v>
      </c>
      <c r="BR339" s="692"/>
      <c r="BS339" s="692">
        <f t="shared" si="115"/>
        <v>2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>
      <c r="A340" s="690"/>
      <c r="B340" s="690"/>
      <c r="C340" s="691" t="s">
        <v>3815</v>
      </c>
      <c r="D340" s="691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725"/>
      <c r="AF340" s="957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>
        <f t="shared" si="112"/>
        <v>2</v>
      </c>
      <c r="BA340" s="692"/>
      <c r="BB340" s="692"/>
      <c r="BC340" s="692"/>
      <c r="BD340" s="692">
        <v>1</v>
      </c>
      <c r="BE340" s="692"/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>
      <c r="A341" s="690"/>
      <c r="B341" s="690"/>
      <c r="C341" s="691" t="s">
        <v>3641</v>
      </c>
      <c r="D341" s="691"/>
      <c r="E341" s="692">
        <v>37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37</v>
      </c>
      <c r="P341" s="692"/>
      <c r="Q341" s="692"/>
      <c r="R341" s="693"/>
      <c r="S341" s="693"/>
      <c r="T341" s="692"/>
      <c r="U341" s="692" t="s">
        <v>2989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725"/>
      <c r="AF341" s="957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>
        <f t="shared" si="112"/>
        <v>1</v>
      </c>
      <c r="BA341" s="692"/>
      <c r="BB341" s="692"/>
      <c r="BC341" s="692"/>
      <c r="BD341" s="692"/>
      <c r="BE341" s="692">
        <v>2</v>
      </c>
      <c r="BF341" s="692"/>
      <c r="BG341" s="692"/>
      <c r="BH341" s="692"/>
      <c r="BI341" s="692">
        <f t="shared" si="113"/>
        <v>0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0</v>
      </c>
      <c r="BR341" s="692"/>
      <c r="BS341" s="692">
        <f t="shared" si="115"/>
        <v>0</v>
      </c>
      <c r="BT341" s="692"/>
      <c r="BU341" s="692"/>
      <c r="BV341" s="692"/>
      <c r="BW341" s="692"/>
      <c r="BX341" s="692">
        <v>2</v>
      </c>
      <c r="BY341" s="692"/>
      <c r="BZ341" s="692"/>
      <c r="CA341" s="692"/>
      <c r="CB341" s="692"/>
      <c r="CC341" s="692"/>
      <c r="CD341" s="692">
        <f t="shared" si="116"/>
        <v>0</v>
      </c>
      <c r="CE341" s="692">
        <v>6</v>
      </c>
      <c r="CF341" s="692"/>
      <c r="CG341" s="692">
        <v>12</v>
      </c>
      <c r="CH341" s="692"/>
      <c r="CI341" s="692">
        <v>8</v>
      </c>
      <c r="CJ341" s="692"/>
      <c r="CK341" s="692"/>
      <c r="CL341" s="692"/>
      <c r="CM341" s="692"/>
      <c r="CN341" s="692"/>
      <c r="CO341" s="692">
        <v>8</v>
      </c>
      <c r="CP341" s="692"/>
      <c r="CQ341" s="692"/>
      <c r="CR341" s="692"/>
      <c r="CS341" s="692"/>
      <c r="CT341" s="692"/>
      <c r="CU341" s="692">
        <v>2</v>
      </c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>
      <c r="A342" s="690"/>
      <c r="B342" s="690"/>
      <c r="C342" s="691" t="s">
        <v>3647</v>
      </c>
      <c r="D342" s="691"/>
      <c r="E342" s="692">
        <v>40.299999999999997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40.299999999999997</v>
      </c>
      <c r="P342" s="692"/>
      <c r="Q342" s="692"/>
      <c r="R342" s="693"/>
      <c r="S342" s="693"/>
      <c r="T342" s="692"/>
      <c r="U342" s="692" t="s">
        <v>1903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725"/>
      <c r="AF342" s="957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/>
      <c r="AV342" s="692"/>
      <c r="AW342" s="692">
        <v>1</v>
      </c>
      <c r="AX342" s="692"/>
      <c r="AY342" s="692"/>
      <c r="AZ342" s="692">
        <f t="shared" si="112"/>
        <v>2</v>
      </c>
      <c r="BA342" s="692"/>
      <c r="BB342" s="692"/>
      <c r="BC342" s="692"/>
      <c r="BD342" s="692">
        <v>1</v>
      </c>
      <c r="BE342" s="692"/>
      <c r="BF342" s="692"/>
      <c r="BG342" s="692"/>
      <c r="BH342" s="692"/>
      <c r="BI342" s="692">
        <f t="shared" si="113"/>
        <v>5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1</v>
      </c>
      <c r="BR342" s="692"/>
      <c r="BS342" s="692">
        <f t="shared" si="115"/>
        <v>2</v>
      </c>
      <c r="BT342" s="692"/>
      <c r="BU342" s="692"/>
      <c r="BV342" s="692"/>
      <c r="BW342" s="692"/>
      <c r="BX342" s="692"/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/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>
      <c r="A343" s="690"/>
      <c r="B343" s="690"/>
      <c r="C343" s="691" t="s">
        <v>3648</v>
      </c>
      <c r="D343" s="691"/>
      <c r="E343" s="692">
        <v>41.9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41.9</v>
      </c>
      <c r="P343" s="692"/>
      <c r="Q343" s="692"/>
      <c r="R343" s="693"/>
      <c r="S343" s="693"/>
      <c r="T343" s="692"/>
      <c r="U343" s="692" t="s">
        <v>2989</v>
      </c>
      <c r="V343" s="692">
        <v>2</v>
      </c>
      <c r="W343" s="692"/>
      <c r="X343" s="692"/>
      <c r="Y343" s="692"/>
      <c r="Z343" s="692"/>
      <c r="AA343" s="692"/>
      <c r="AB343" s="692"/>
      <c r="AC343" s="692"/>
      <c r="AD343" s="692"/>
      <c r="AE343" s="725"/>
      <c r="AF343" s="957">
        <v>1</v>
      </c>
      <c r="AG343" s="692"/>
      <c r="AH343" s="692"/>
      <c r="AI343" s="692"/>
      <c r="AJ343" s="692"/>
      <c r="AK343" s="692"/>
      <c r="AL343" s="692"/>
      <c r="AM343" s="692">
        <v>1</v>
      </c>
      <c r="AN343" s="692"/>
      <c r="AO343" s="692"/>
      <c r="AP343" s="692"/>
      <c r="AQ343" s="692"/>
      <c r="AR343" s="692"/>
      <c r="AS343" s="692"/>
      <c r="AT343" s="692"/>
      <c r="AU343" s="692">
        <v>1</v>
      </c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1</v>
      </c>
      <c r="BE343" s="692"/>
      <c r="BF343" s="692">
        <v>1</v>
      </c>
      <c r="BG343" s="692"/>
      <c r="BH343" s="692"/>
      <c r="BI343" s="692">
        <f t="shared" si="113"/>
        <v>7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2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/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3" t="s">
        <v>3990</v>
      </c>
    </row>
    <row r="344" spans="1:173" s="696" customFormat="1">
      <c r="A344" s="690"/>
      <c r="B344" s="690"/>
      <c r="C344" s="691" t="s">
        <v>3649</v>
      </c>
      <c r="D344" s="691"/>
      <c r="E344" s="692">
        <v>41.2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41.2</v>
      </c>
      <c r="P344" s="692"/>
      <c r="Q344" s="692"/>
      <c r="R344" s="693"/>
      <c r="S344" s="693"/>
      <c r="T344" s="692"/>
      <c r="U344" s="692" t="s">
        <v>1631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725"/>
      <c r="AF344" s="957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>
        <f t="shared" si="112"/>
        <v>2</v>
      </c>
      <c r="BA344" s="692"/>
      <c r="BB344" s="692"/>
      <c r="BC344" s="692"/>
      <c r="BD344" s="692">
        <v>1</v>
      </c>
      <c r="BE344" s="692"/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0</v>
      </c>
      <c r="BR344" s="692"/>
      <c r="BS344" s="692">
        <f t="shared" si="115"/>
        <v>1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>
      <c r="A345" s="690"/>
      <c r="B345" s="690"/>
      <c r="C345" s="691" t="s">
        <v>3650</v>
      </c>
      <c r="D345" s="691"/>
      <c r="E345" s="692">
        <v>44.5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>
        <f t="shared" si="117"/>
        <v>44.5</v>
      </c>
      <c r="P345" s="692"/>
      <c r="Q345" s="692"/>
      <c r="R345" s="693"/>
      <c r="S345" s="693"/>
      <c r="T345" s="692"/>
      <c r="U345" s="692" t="s">
        <v>3718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725"/>
      <c r="AF345" s="957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3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0</v>
      </c>
      <c r="BT345" s="692"/>
      <c r="BU345" s="692"/>
      <c r="BV345" s="692"/>
      <c r="BW345" s="692"/>
      <c r="BX345" s="692">
        <v>3</v>
      </c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>
        <v>8</v>
      </c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>
      <c r="A346" s="690"/>
      <c r="B346" s="690"/>
      <c r="C346" s="691" t="s">
        <v>3651</v>
      </c>
      <c r="D346" s="691"/>
      <c r="E346" s="692">
        <v>43.9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43.9</v>
      </c>
      <c r="P346" s="692"/>
      <c r="Q346" s="692"/>
      <c r="R346" s="693"/>
      <c r="S346" s="693"/>
      <c r="T346" s="692"/>
      <c r="U346" s="692" t="s">
        <v>1903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725"/>
      <c r="AF346" s="957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2</v>
      </c>
      <c r="BA346" s="692"/>
      <c r="BB346" s="692"/>
      <c r="BC346" s="692"/>
      <c r="BD346" s="692">
        <v>1</v>
      </c>
      <c r="BE346" s="692"/>
      <c r="BF346" s="692"/>
      <c r="BG346" s="692"/>
      <c r="BH346" s="692"/>
      <c r="BI346" s="692">
        <f t="shared" si="113"/>
        <v>5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1</v>
      </c>
      <c r="BR346" s="692"/>
      <c r="BS346" s="692">
        <f t="shared" si="115"/>
        <v>2</v>
      </c>
      <c r="BT346" s="692"/>
      <c r="BU346" s="692"/>
      <c r="BV346" s="692"/>
      <c r="BW346" s="692"/>
      <c r="BX346" s="692"/>
      <c r="BY346" s="692"/>
      <c r="BZ346" s="692"/>
      <c r="CA346" s="692"/>
      <c r="CB346" s="692">
        <v>1</v>
      </c>
      <c r="CC346" s="692"/>
      <c r="CD346" s="692">
        <f t="shared" si="116"/>
        <v>4</v>
      </c>
      <c r="CE346" s="692"/>
      <c r="CF346" s="692"/>
      <c r="CG346" s="692"/>
      <c r="CH346" s="692"/>
      <c r="CI346" s="692"/>
      <c r="CJ346" s="692"/>
      <c r="CK346" s="692"/>
      <c r="CL346" s="692"/>
      <c r="CM346" s="692"/>
      <c r="CN346" s="692"/>
      <c r="CO346" s="692"/>
      <c r="CP346" s="692"/>
      <c r="CQ346" s="692"/>
      <c r="CR346" s="692"/>
      <c r="CS346" s="692"/>
      <c r="CT346" s="692"/>
      <c r="CU346" s="692"/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>
      <c r="A347" s="690"/>
      <c r="B347" s="690"/>
      <c r="C347" s="691" t="s">
        <v>3652</v>
      </c>
      <c r="D347" s="691"/>
      <c r="E347" s="692">
        <v>35.1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35.1</v>
      </c>
      <c r="P347" s="692"/>
      <c r="Q347" s="692"/>
      <c r="R347" s="693"/>
      <c r="S347" s="693"/>
      <c r="T347" s="692"/>
      <c r="U347" s="692" t="s">
        <v>2990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725"/>
      <c r="AF347" s="957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>
        <v>1</v>
      </c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7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0</v>
      </c>
      <c r="BR347" s="692"/>
      <c r="BS347" s="692">
        <f t="shared" si="115"/>
        <v>0</v>
      </c>
      <c r="BT347" s="692"/>
      <c r="BU347" s="692"/>
      <c r="BV347" s="692"/>
      <c r="BW347" s="692"/>
      <c r="BX347" s="692">
        <v>1</v>
      </c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>
      <c r="A348" s="690"/>
      <c r="B348" s="690"/>
      <c r="C348" s="691" t="s">
        <v>3653</v>
      </c>
      <c r="D348" s="691"/>
      <c r="E348" s="692">
        <v>33.6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33.6</v>
      </c>
      <c r="P348" s="692"/>
      <c r="Q348" s="692"/>
      <c r="R348" s="693"/>
      <c r="S348" s="693"/>
      <c r="T348" s="692"/>
      <c r="U348" s="692" t="s">
        <v>1631</v>
      </c>
      <c r="V348" s="692"/>
      <c r="W348" s="692"/>
      <c r="X348" s="692"/>
      <c r="Y348" s="692"/>
      <c r="Z348" s="692"/>
      <c r="AA348" s="692"/>
      <c r="AB348" s="692"/>
      <c r="AC348" s="692"/>
      <c r="AD348" s="692"/>
      <c r="AE348" s="725"/>
      <c r="AF348" s="957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/>
      <c r="BG348" s="692"/>
      <c r="BH348" s="692"/>
      <c r="BI348" s="692">
        <f t="shared" si="113"/>
        <v>5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1</v>
      </c>
      <c r="BT348" s="692"/>
      <c r="BU348" s="692"/>
      <c r="BV348" s="692"/>
      <c r="BW348" s="692"/>
      <c r="BX348" s="692"/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7"/>
    </row>
    <row r="349" spans="1:173" s="696" customFormat="1">
      <c r="A349" s="690"/>
      <c r="B349" s="690"/>
      <c r="C349" s="691" t="s">
        <v>3654</v>
      </c>
      <c r="D349" s="691"/>
      <c r="E349" s="692">
        <v>33.1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33.1</v>
      </c>
      <c r="P349" s="692"/>
      <c r="Q349" s="692"/>
      <c r="R349" s="693"/>
      <c r="S349" s="693"/>
      <c r="T349" s="692"/>
      <c r="U349" s="692" t="s">
        <v>2990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725"/>
      <c r="AF349" s="957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>
        <v>1</v>
      </c>
      <c r="AV349" s="692"/>
      <c r="AW349" s="692"/>
      <c r="AX349" s="692"/>
      <c r="AY349" s="692"/>
      <c r="AZ349" s="692">
        <f t="shared" si="112"/>
        <v>1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7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0</v>
      </c>
      <c r="BT349" s="692"/>
      <c r="BU349" s="692"/>
      <c r="BV349" s="692"/>
      <c r="BW349" s="692"/>
      <c r="BX349" s="692">
        <v>1</v>
      </c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>
      <c r="A350" s="690"/>
      <c r="B350" s="690"/>
      <c r="C350" s="691" t="s">
        <v>3655</v>
      </c>
      <c r="D350" s="691"/>
      <c r="E350" s="692">
        <v>32.799999999999997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32.799999999999997</v>
      </c>
      <c r="P350" s="692"/>
      <c r="Q350" s="692"/>
      <c r="R350" s="693"/>
      <c r="S350" s="693"/>
      <c r="T350" s="692"/>
      <c r="U350" s="692" t="s">
        <v>1631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725"/>
      <c r="AF350" s="957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1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1</v>
      </c>
      <c r="BT350" s="692"/>
      <c r="BU350" s="692"/>
      <c r="BV350" s="692"/>
      <c r="BW350" s="692"/>
      <c r="BX350" s="692"/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/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>
      <c r="A351" s="690"/>
      <c r="B351" s="690"/>
      <c r="C351" s="691" t="s">
        <v>3656</v>
      </c>
      <c r="D351" s="691"/>
      <c r="E351" s="692">
        <v>36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36</v>
      </c>
      <c r="P351" s="692"/>
      <c r="Q351" s="692"/>
      <c r="R351" s="693"/>
      <c r="S351" s="693"/>
      <c r="T351" s="692"/>
      <c r="U351" s="692" t="s">
        <v>2990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725"/>
      <c r="AF351" s="957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0</v>
      </c>
      <c r="BR351" s="692"/>
      <c r="BS351" s="692">
        <f t="shared" si="115"/>
        <v>0</v>
      </c>
      <c r="BT351" s="692"/>
      <c r="BU351" s="692"/>
      <c r="BV351" s="692"/>
      <c r="BW351" s="692"/>
      <c r="BX351" s="692">
        <v>1</v>
      </c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>
      <c r="A352" s="690"/>
      <c r="B352" s="690"/>
      <c r="C352" s="691" t="s">
        <v>3719</v>
      </c>
      <c r="D352" s="691"/>
      <c r="E352" s="692">
        <v>39.299999999999997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39.299999999999997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725"/>
      <c r="AF352" s="957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/>
      <c r="AV352" s="692"/>
      <c r="AW352" s="692"/>
      <c r="AX352" s="692"/>
      <c r="AY352" s="692"/>
      <c r="AZ352" s="692">
        <f t="shared" si="112"/>
        <v>1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5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>
      <c r="A353" s="690"/>
      <c r="B353" s="690"/>
      <c r="C353" s="691"/>
      <c r="D353" s="691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/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725"/>
      <c r="AF353" s="957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692"/>
      <c r="BL353" s="692"/>
      <c r="BM353" s="692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  <c r="BX353" s="692"/>
      <c r="BY353" s="692"/>
      <c r="BZ353" s="692"/>
      <c r="CA353" s="692"/>
      <c r="CB353" s="692"/>
      <c r="CC353" s="692"/>
      <c r="CD353" s="692"/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>
      <c r="A354" s="690"/>
      <c r="B354" s="690"/>
      <c r="C354" s="699" t="s">
        <v>3992</v>
      </c>
      <c r="D354" s="691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2990</v>
      </c>
      <c r="V354" s="692">
        <v>2</v>
      </c>
      <c r="W354" s="692"/>
      <c r="X354" s="692"/>
      <c r="Y354" s="692"/>
      <c r="Z354" s="692"/>
      <c r="AA354" s="692"/>
      <c r="AB354" s="692"/>
      <c r="AC354" s="692"/>
      <c r="AD354" s="692"/>
      <c r="AE354" s="725"/>
      <c r="AF354" s="957">
        <v>1</v>
      </c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/>
      <c r="AV354" s="692"/>
      <c r="AW354" s="692"/>
      <c r="AX354" s="692"/>
      <c r="AY354" s="692"/>
      <c r="AZ354" s="692"/>
      <c r="BA354" s="692"/>
      <c r="BB354" s="692"/>
      <c r="BC354" s="692"/>
      <c r="BD354" s="692"/>
      <c r="BE354" s="692"/>
      <c r="BF354" s="692"/>
      <c r="BG354" s="692"/>
      <c r="BH354" s="692"/>
      <c r="BI354" s="692"/>
      <c r="BJ354" s="692"/>
      <c r="BK354" s="692"/>
      <c r="BL354" s="692"/>
      <c r="BM354" s="692"/>
      <c r="BN354" s="692"/>
      <c r="BO354" s="692"/>
      <c r="BP354" s="692"/>
      <c r="BQ354" s="692"/>
      <c r="BR354" s="692"/>
      <c r="BS354" s="692"/>
      <c r="BT354" s="692"/>
      <c r="BU354" s="692"/>
      <c r="BV354" s="692"/>
      <c r="BW354" s="692"/>
      <c r="BX354" s="692"/>
      <c r="BY354" s="692"/>
      <c r="BZ354" s="692"/>
      <c r="CA354" s="692"/>
      <c r="CB354" s="692"/>
      <c r="CC354" s="692"/>
      <c r="CD354" s="692"/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>
      <c r="A355" s="690"/>
      <c r="B355" s="690"/>
      <c r="C355" s="691"/>
      <c r="D355" s="691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/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725"/>
      <c r="AF355" s="957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/>
      <c r="AX355" s="692"/>
      <c r="AY355" s="692"/>
      <c r="AZ355" s="692">
        <f t="shared" si="112"/>
        <v>0</v>
      </c>
      <c r="BA355" s="692"/>
      <c r="BB355" s="692"/>
      <c r="BC355" s="692"/>
      <c r="BD355" s="692"/>
      <c r="BE355" s="692"/>
      <c r="BF355" s="692"/>
      <c r="BG355" s="692"/>
      <c r="BH355" s="692"/>
      <c r="BI355" s="692">
        <f t="shared" si="113"/>
        <v>0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0</v>
      </c>
      <c r="BT355" s="692"/>
      <c r="BU355" s="692"/>
      <c r="BV355" s="692"/>
      <c r="BW355" s="692"/>
      <c r="BX355" s="692"/>
      <c r="BY355" s="692"/>
      <c r="BZ355" s="692"/>
      <c r="CA355" s="692"/>
      <c r="CB355" s="692"/>
      <c r="CC355" s="692"/>
      <c r="CD355" s="692">
        <f t="shared" si="116"/>
        <v>0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4" customFormat="1">
      <c r="A356" s="486">
        <f>MATCH(C356,$C$5:$C$700,0)</f>
        <v>352</v>
      </c>
      <c r="B356" s="56"/>
      <c r="C356" s="507" t="s">
        <v>3076</v>
      </c>
      <c r="D356" s="507"/>
      <c r="E356" s="508">
        <f t="shared" ref="E356:AK356" si="118">SUM(E331:E355)</f>
        <v>745.09999999999991</v>
      </c>
      <c r="F356" s="508">
        <f t="shared" si="118"/>
        <v>0</v>
      </c>
      <c r="G356" s="508">
        <f t="shared" si="118"/>
        <v>0</v>
      </c>
      <c r="H356" s="508">
        <f t="shared" si="118"/>
        <v>0</v>
      </c>
      <c r="I356" s="508">
        <f t="shared" si="118"/>
        <v>0</v>
      </c>
      <c r="J356" s="508">
        <f t="shared" si="118"/>
        <v>0</v>
      </c>
      <c r="K356" s="508">
        <f t="shared" si="118"/>
        <v>0</v>
      </c>
      <c r="L356" s="508">
        <f t="shared" si="118"/>
        <v>0</v>
      </c>
      <c r="M356" s="508">
        <f t="shared" si="118"/>
        <v>0</v>
      </c>
      <c r="N356" s="508">
        <f t="shared" si="118"/>
        <v>0</v>
      </c>
      <c r="O356" s="508">
        <f t="shared" si="118"/>
        <v>745.09999999999991</v>
      </c>
      <c r="P356" s="508">
        <f t="shared" si="118"/>
        <v>0</v>
      </c>
      <c r="Q356" s="508">
        <f t="shared" si="118"/>
        <v>0</v>
      </c>
      <c r="R356" s="508">
        <f t="shared" si="118"/>
        <v>0</v>
      </c>
      <c r="S356" s="508">
        <f t="shared" si="118"/>
        <v>0</v>
      </c>
      <c r="T356" s="509">
        <f t="shared" si="118"/>
        <v>0</v>
      </c>
      <c r="U356" s="509">
        <f t="shared" si="118"/>
        <v>0</v>
      </c>
      <c r="V356" s="509">
        <f t="shared" si="118"/>
        <v>4</v>
      </c>
      <c r="W356" s="509">
        <f t="shared" si="118"/>
        <v>0</v>
      </c>
      <c r="X356" s="509">
        <f t="shared" si="118"/>
        <v>0</v>
      </c>
      <c r="Y356" s="509">
        <f t="shared" si="118"/>
        <v>0</v>
      </c>
      <c r="Z356" s="509">
        <f t="shared" si="118"/>
        <v>0</v>
      </c>
      <c r="AA356" s="509">
        <f t="shared" si="118"/>
        <v>0</v>
      </c>
      <c r="AB356" s="509">
        <f t="shared" si="118"/>
        <v>0</v>
      </c>
      <c r="AC356" s="509">
        <f t="shared" si="118"/>
        <v>0</v>
      </c>
      <c r="AD356" s="509">
        <f t="shared" si="118"/>
        <v>0</v>
      </c>
      <c r="AE356" s="511">
        <f t="shared" si="118"/>
        <v>0</v>
      </c>
      <c r="AF356" s="958">
        <f t="shared" si="118"/>
        <v>2</v>
      </c>
      <c r="AG356" s="509">
        <f t="shared" si="118"/>
        <v>0</v>
      </c>
      <c r="AH356" s="509">
        <f t="shared" si="118"/>
        <v>0</v>
      </c>
      <c r="AI356" s="509">
        <f t="shared" si="118"/>
        <v>0</v>
      </c>
      <c r="AJ356" s="509">
        <f t="shared" si="118"/>
        <v>0</v>
      </c>
      <c r="AK356" s="509">
        <f t="shared" si="118"/>
        <v>0</v>
      </c>
      <c r="AL356" s="509">
        <f t="shared" ref="AL356:BQ356" si="119">SUM(AL331:AL355)</f>
        <v>0</v>
      </c>
      <c r="AM356" s="509">
        <f t="shared" si="119"/>
        <v>1</v>
      </c>
      <c r="AN356" s="509">
        <f t="shared" si="119"/>
        <v>0</v>
      </c>
      <c r="AO356" s="509">
        <f t="shared" si="119"/>
        <v>0</v>
      </c>
      <c r="AP356" s="509">
        <f t="shared" si="119"/>
        <v>0</v>
      </c>
      <c r="AQ356" s="509">
        <f t="shared" si="119"/>
        <v>0</v>
      </c>
      <c r="AR356" s="509">
        <f t="shared" si="119"/>
        <v>0</v>
      </c>
      <c r="AS356" s="509">
        <f t="shared" si="119"/>
        <v>0</v>
      </c>
      <c r="AT356" s="509">
        <f t="shared" si="119"/>
        <v>0</v>
      </c>
      <c r="AU356" s="509">
        <f t="shared" si="119"/>
        <v>5</v>
      </c>
      <c r="AV356" s="509">
        <f t="shared" si="119"/>
        <v>0</v>
      </c>
      <c r="AW356" s="509">
        <f t="shared" si="119"/>
        <v>16</v>
      </c>
      <c r="AX356" s="509">
        <f t="shared" si="119"/>
        <v>0</v>
      </c>
      <c r="AY356" s="509">
        <f t="shared" si="119"/>
        <v>0</v>
      </c>
      <c r="AZ356" s="509">
        <f t="shared" si="119"/>
        <v>27</v>
      </c>
      <c r="BA356" s="509">
        <f t="shared" si="119"/>
        <v>9</v>
      </c>
      <c r="BB356" s="509">
        <f t="shared" si="119"/>
        <v>0</v>
      </c>
      <c r="BC356" s="509">
        <f t="shared" si="119"/>
        <v>0</v>
      </c>
      <c r="BD356" s="509">
        <f t="shared" si="119"/>
        <v>21</v>
      </c>
      <c r="BE356" s="509">
        <f t="shared" si="119"/>
        <v>7</v>
      </c>
      <c r="BF356" s="509">
        <f t="shared" si="119"/>
        <v>2</v>
      </c>
      <c r="BG356" s="509">
        <f t="shared" si="119"/>
        <v>0</v>
      </c>
      <c r="BH356" s="509">
        <f t="shared" si="119"/>
        <v>0</v>
      </c>
      <c r="BI356" s="509">
        <f t="shared" si="119"/>
        <v>110</v>
      </c>
      <c r="BJ356" s="509">
        <f t="shared" si="119"/>
        <v>0</v>
      </c>
      <c r="BK356" s="509">
        <f t="shared" si="119"/>
        <v>0</v>
      </c>
      <c r="BL356" s="509">
        <f t="shared" si="119"/>
        <v>0</v>
      </c>
      <c r="BM356" s="509">
        <f t="shared" si="119"/>
        <v>0</v>
      </c>
      <c r="BN356" s="509">
        <f t="shared" si="119"/>
        <v>0</v>
      </c>
      <c r="BO356" s="509">
        <f t="shared" si="119"/>
        <v>0</v>
      </c>
      <c r="BP356" s="509">
        <f t="shared" si="119"/>
        <v>0</v>
      </c>
      <c r="BQ356" s="509">
        <f t="shared" si="119"/>
        <v>4</v>
      </c>
      <c r="BR356" s="509">
        <f t="shared" ref="BR356:DA356" si="120">SUM(BR331:BR355)</f>
        <v>0</v>
      </c>
      <c r="BS356" s="509">
        <f t="shared" si="120"/>
        <v>16</v>
      </c>
      <c r="BT356" s="509">
        <f t="shared" si="120"/>
        <v>0</v>
      </c>
      <c r="BU356" s="509">
        <f t="shared" si="120"/>
        <v>0</v>
      </c>
      <c r="BV356" s="509">
        <f t="shared" si="120"/>
        <v>0</v>
      </c>
      <c r="BW356" s="509">
        <f t="shared" si="120"/>
        <v>0</v>
      </c>
      <c r="BX356" s="509">
        <f t="shared" si="120"/>
        <v>18</v>
      </c>
      <c r="BY356" s="509">
        <f t="shared" si="120"/>
        <v>0</v>
      </c>
      <c r="BZ356" s="509">
        <f t="shared" si="120"/>
        <v>0</v>
      </c>
      <c r="CA356" s="509">
        <f t="shared" si="120"/>
        <v>0</v>
      </c>
      <c r="CB356" s="509">
        <f t="shared" si="120"/>
        <v>20</v>
      </c>
      <c r="CC356" s="509">
        <f t="shared" si="120"/>
        <v>0</v>
      </c>
      <c r="CD356" s="509">
        <f t="shared" si="120"/>
        <v>80</v>
      </c>
      <c r="CE356" s="509">
        <f t="shared" si="120"/>
        <v>6</v>
      </c>
      <c r="CF356" s="509">
        <f t="shared" si="120"/>
        <v>0</v>
      </c>
      <c r="CG356" s="509">
        <f t="shared" si="120"/>
        <v>12</v>
      </c>
      <c r="CH356" s="509">
        <f t="shared" si="120"/>
        <v>0</v>
      </c>
      <c r="CI356" s="509">
        <f t="shared" si="120"/>
        <v>8</v>
      </c>
      <c r="CJ356" s="509">
        <f t="shared" si="120"/>
        <v>0</v>
      </c>
      <c r="CK356" s="509">
        <f t="shared" si="120"/>
        <v>0</v>
      </c>
      <c r="CL356" s="509">
        <f t="shared" si="120"/>
        <v>0</v>
      </c>
      <c r="CM356" s="509">
        <f t="shared" si="120"/>
        <v>24</v>
      </c>
      <c r="CN356" s="509">
        <f t="shared" si="120"/>
        <v>0</v>
      </c>
      <c r="CO356" s="509">
        <f t="shared" si="120"/>
        <v>8</v>
      </c>
      <c r="CP356" s="509">
        <f t="shared" si="120"/>
        <v>0</v>
      </c>
      <c r="CQ356" s="509">
        <f t="shared" si="120"/>
        <v>0</v>
      </c>
      <c r="CR356" s="509">
        <f t="shared" si="120"/>
        <v>0</v>
      </c>
      <c r="CS356" s="509">
        <f t="shared" si="120"/>
        <v>0</v>
      </c>
      <c r="CT356" s="509">
        <f t="shared" si="120"/>
        <v>0</v>
      </c>
      <c r="CU356" s="509">
        <f t="shared" si="120"/>
        <v>2</v>
      </c>
      <c r="CV356" s="509">
        <f t="shared" si="120"/>
        <v>0</v>
      </c>
      <c r="CW356" s="509">
        <f t="shared" si="120"/>
        <v>0</v>
      </c>
      <c r="CX356" s="509">
        <f>SUM(CX331:CX355)</f>
        <v>0</v>
      </c>
      <c r="CY356" s="509">
        <f>SUM(CY331:CY355)</f>
        <v>0</v>
      </c>
      <c r="CZ356" s="509">
        <f t="shared" si="120"/>
        <v>0</v>
      </c>
      <c r="DA356" s="509">
        <f t="shared" si="120"/>
        <v>0</v>
      </c>
      <c r="DB356" s="509">
        <f t="shared" ref="DB356:EG356" si="121">SUM(DB331:DB355)</f>
        <v>0</v>
      </c>
      <c r="DC356" s="509">
        <f t="shared" si="121"/>
        <v>0</v>
      </c>
      <c r="DD356" s="509">
        <f t="shared" si="121"/>
        <v>0</v>
      </c>
      <c r="DE356" s="509">
        <f t="shared" si="121"/>
        <v>0</v>
      </c>
      <c r="DF356" s="509">
        <f t="shared" si="121"/>
        <v>0</v>
      </c>
      <c r="DG356" s="518">
        <f t="shared" si="121"/>
        <v>0</v>
      </c>
      <c r="DH356" s="518">
        <f t="shared" si="121"/>
        <v>0</v>
      </c>
      <c r="DI356" s="518">
        <f t="shared" si="121"/>
        <v>0</v>
      </c>
      <c r="DJ356" s="518">
        <f t="shared" si="121"/>
        <v>0</v>
      </c>
      <c r="DK356" s="518">
        <f t="shared" si="121"/>
        <v>0</v>
      </c>
      <c r="DL356" s="518">
        <f t="shared" si="121"/>
        <v>0</v>
      </c>
      <c r="DM356" s="518">
        <f t="shared" si="121"/>
        <v>0</v>
      </c>
      <c r="DN356" s="518">
        <f t="shared" si="121"/>
        <v>0</v>
      </c>
      <c r="DO356" s="518">
        <f t="shared" si="121"/>
        <v>0</v>
      </c>
      <c r="DP356" s="518">
        <f t="shared" si="121"/>
        <v>0</v>
      </c>
      <c r="DQ356" s="518">
        <f t="shared" si="121"/>
        <v>0</v>
      </c>
      <c r="DR356" s="518">
        <f t="shared" si="121"/>
        <v>0</v>
      </c>
      <c r="DS356" s="509">
        <f t="shared" si="121"/>
        <v>0</v>
      </c>
      <c r="DT356" s="509">
        <f t="shared" si="121"/>
        <v>0</v>
      </c>
      <c r="DU356" s="509">
        <f t="shared" si="121"/>
        <v>0</v>
      </c>
      <c r="DV356" s="509">
        <f t="shared" si="121"/>
        <v>0</v>
      </c>
      <c r="DW356" s="509">
        <f t="shared" si="121"/>
        <v>0</v>
      </c>
      <c r="DX356" s="509">
        <f t="shared" si="121"/>
        <v>0</v>
      </c>
      <c r="DY356" s="509">
        <f t="shared" si="121"/>
        <v>0</v>
      </c>
      <c r="DZ356" s="509">
        <f t="shared" si="121"/>
        <v>0</v>
      </c>
      <c r="EA356" s="509">
        <f t="shared" si="121"/>
        <v>0</v>
      </c>
      <c r="EB356" s="509">
        <f t="shared" si="121"/>
        <v>0</v>
      </c>
      <c r="EC356" s="509">
        <f t="shared" si="121"/>
        <v>0</v>
      </c>
      <c r="ED356" s="509">
        <f t="shared" si="121"/>
        <v>0</v>
      </c>
      <c r="EE356" s="509">
        <f t="shared" si="121"/>
        <v>0</v>
      </c>
      <c r="EF356" s="509">
        <f t="shared" si="121"/>
        <v>0</v>
      </c>
      <c r="EG356" s="509">
        <f t="shared" si="121"/>
        <v>0</v>
      </c>
      <c r="EH356" s="509">
        <f t="shared" ref="EH356:FM356" si="122">SUM(EH331:EH355)</f>
        <v>0</v>
      </c>
      <c r="EI356" s="509">
        <f t="shared" si="122"/>
        <v>0</v>
      </c>
      <c r="EJ356" s="509">
        <f t="shared" si="122"/>
        <v>0</v>
      </c>
      <c r="EK356" s="509">
        <f t="shared" si="122"/>
        <v>0</v>
      </c>
      <c r="EL356" s="509">
        <f t="shared" si="122"/>
        <v>0</v>
      </c>
      <c r="EM356" s="509">
        <f t="shared" si="122"/>
        <v>0</v>
      </c>
      <c r="EN356" s="509">
        <f t="shared" si="122"/>
        <v>0</v>
      </c>
      <c r="EO356" s="509">
        <f t="shared" si="122"/>
        <v>0</v>
      </c>
      <c r="EP356" s="509">
        <f t="shared" si="122"/>
        <v>0</v>
      </c>
      <c r="EQ356" s="509">
        <f t="shared" si="122"/>
        <v>0</v>
      </c>
      <c r="ER356" s="509">
        <f t="shared" si="122"/>
        <v>0</v>
      </c>
      <c r="ES356" s="509">
        <f t="shared" si="122"/>
        <v>0</v>
      </c>
      <c r="ET356" s="509">
        <f t="shared" si="122"/>
        <v>0</v>
      </c>
      <c r="EU356" s="509">
        <f t="shared" si="122"/>
        <v>0</v>
      </c>
      <c r="EV356" s="509">
        <f t="shared" si="122"/>
        <v>0</v>
      </c>
      <c r="EW356" s="509">
        <f t="shared" si="122"/>
        <v>0</v>
      </c>
      <c r="EX356" s="509">
        <f t="shared" si="122"/>
        <v>0</v>
      </c>
      <c r="EY356" s="509">
        <f t="shared" si="122"/>
        <v>0</v>
      </c>
      <c r="EZ356" s="509">
        <f t="shared" si="122"/>
        <v>0</v>
      </c>
      <c r="FA356" s="509">
        <f t="shared" si="122"/>
        <v>0</v>
      </c>
      <c r="FB356" s="509">
        <f t="shared" si="122"/>
        <v>0</v>
      </c>
      <c r="FC356" s="509">
        <f t="shared" si="122"/>
        <v>0</v>
      </c>
      <c r="FD356" s="509">
        <f t="shared" si="122"/>
        <v>0</v>
      </c>
      <c r="FE356" s="509">
        <f t="shared" si="122"/>
        <v>0</v>
      </c>
      <c r="FF356" s="509">
        <f t="shared" si="122"/>
        <v>0</v>
      </c>
      <c r="FG356" s="509">
        <f t="shared" si="122"/>
        <v>0</v>
      </c>
      <c r="FH356" s="509">
        <f t="shared" si="122"/>
        <v>0</v>
      </c>
      <c r="FI356" s="509">
        <f t="shared" si="122"/>
        <v>0</v>
      </c>
      <c r="FJ356" s="509">
        <f t="shared" si="122"/>
        <v>0</v>
      </c>
      <c r="FK356" s="509">
        <f t="shared" si="122"/>
        <v>0</v>
      </c>
      <c r="FL356" s="509">
        <f t="shared" si="122"/>
        <v>0</v>
      </c>
      <c r="FM356" s="509">
        <f t="shared" si="122"/>
        <v>0</v>
      </c>
      <c r="FN356" s="509">
        <f>SUM(FN331:FN355)</f>
        <v>0</v>
      </c>
      <c r="FO356" s="509">
        <f>SUM(FO331:FO355)</f>
        <v>0</v>
      </c>
      <c r="FP356" s="509"/>
      <c r="FQ356" s="508"/>
      <c r="FU356" s="4">
        <f>DY356-FM356</f>
        <v>0</v>
      </c>
    </row>
    <row r="357" spans="1:177" s="4" customFormat="1">
      <c r="A357" s="56"/>
      <c r="B357" s="56">
        <v>6</v>
      </c>
      <c r="C357" s="501" t="s">
        <v>3728</v>
      </c>
      <c r="D357" s="502"/>
      <c r="E357" s="503"/>
      <c r="F357" s="503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503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954"/>
      <c r="AF357" s="959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19"/>
      <c r="DH357" s="519"/>
      <c r="DI357" s="519"/>
      <c r="DJ357" s="519"/>
      <c r="DK357" s="519"/>
      <c r="DL357" s="519"/>
      <c r="DM357" s="519"/>
      <c r="DN357" s="519"/>
      <c r="DO357" s="519"/>
      <c r="DP357" s="519"/>
      <c r="DQ357" s="519"/>
      <c r="DR357" s="519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5"/>
      <c r="FU357" s="4">
        <f>DY357-FM357</f>
        <v>0</v>
      </c>
    </row>
    <row r="358" spans="1:177" s="696" customFormat="1">
      <c r="A358" s="690"/>
      <c r="B358" s="690"/>
      <c r="C358" s="691"/>
      <c r="D358" s="691" t="s">
        <v>3760</v>
      </c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>
        <f>E358</f>
        <v>0</v>
      </c>
      <c r="Q358" s="692"/>
      <c r="R358" s="693"/>
      <c r="S358" s="693"/>
      <c r="T358" s="692"/>
      <c r="U358" s="692" t="s">
        <v>2990</v>
      </c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725"/>
      <c r="AF358" s="957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>
        <f>AW358+CB358+CC358</f>
        <v>0</v>
      </c>
      <c r="BB358" s="692"/>
      <c r="BC358" s="692"/>
      <c r="BD358" s="692"/>
      <c r="BE358" s="692"/>
      <c r="BF358" s="692"/>
      <c r="BG358" s="692"/>
      <c r="BH358" s="692"/>
      <c r="BI358" s="692"/>
      <c r="BJ358" s="692">
        <f>CB358*5+AU358*2</f>
        <v>0</v>
      </c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>
        <f t="shared" ref="BT358:BT396" si="123">IF(U358="I",1,IF(U358="G",2,))</f>
        <v>0</v>
      </c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>
        <f>CB358*4</f>
        <v>0</v>
      </c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2"/>
      <c r="DV358" s="692"/>
      <c r="DW358" s="692"/>
      <c r="DX358" s="692"/>
      <c r="DY358" s="692"/>
      <c r="DZ358" s="692"/>
      <c r="EA358" s="692"/>
      <c r="EB358" s="692"/>
      <c r="EC358" s="692"/>
      <c r="ED358" s="692"/>
      <c r="EE358" s="692"/>
      <c r="EF358" s="692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>
      <c r="A359" s="690"/>
      <c r="B359" s="690"/>
      <c r="C359" s="691"/>
      <c r="D359" s="691" t="s">
        <v>3761</v>
      </c>
      <c r="E359" s="692">
        <v>38.200000000000003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>
        <f t="shared" ref="P359:P381" si="124">E359</f>
        <v>38.200000000000003</v>
      </c>
      <c r="Q359" s="692"/>
      <c r="R359" s="693"/>
      <c r="S359" s="693"/>
      <c r="T359" s="692"/>
      <c r="U359" s="692" t="s">
        <v>2989</v>
      </c>
      <c r="V359" s="692"/>
      <c r="W359" s="692"/>
      <c r="X359" s="692"/>
      <c r="Y359" s="692"/>
      <c r="Z359" s="692"/>
      <c r="AA359" s="692"/>
      <c r="AB359" s="692"/>
      <c r="AC359" s="692"/>
      <c r="AD359" s="692"/>
      <c r="AE359" s="725"/>
      <c r="AF359" s="957"/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>
        <v>1</v>
      </c>
      <c r="AV359" s="692"/>
      <c r="AW359" s="692"/>
      <c r="AX359" s="692"/>
      <c r="AY359" s="692"/>
      <c r="AZ359" s="692"/>
      <c r="BA359" s="692">
        <f t="shared" ref="BA359:BA380" si="125">AW359+CB359+CC359</f>
        <v>1</v>
      </c>
      <c r="BB359" s="692"/>
      <c r="BC359" s="692"/>
      <c r="BD359" s="692"/>
      <c r="BE359" s="692">
        <v>2</v>
      </c>
      <c r="BF359" s="692"/>
      <c r="BG359" s="692"/>
      <c r="BH359" s="692"/>
      <c r="BI359" s="692"/>
      <c r="BJ359" s="692">
        <f t="shared" ref="BJ359:BJ396" si="126">CB359*5+AU359*2</f>
        <v>7</v>
      </c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>
        <f t="shared" si="123"/>
        <v>0</v>
      </c>
      <c r="BU359" s="692"/>
      <c r="BV359" s="692"/>
      <c r="BW359" s="692"/>
      <c r="BX359" s="692"/>
      <c r="BY359" s="692">
        <v>1</v>
      </c>
      <c r="BZ359" s="692"/>
      <c r="CA359" s="692"/>
      <c r="CB359" s="692">
        <v>1</v>
      </c>
      <c r="CC359" s="692"/>
      <c r="CD359" s="692">
        <f t="shared" ref="CD359:CD422" si="127">CB359*4</f>
        <v>4</v>
      </c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2"/>
      <c r="DV359" s="692"/>
      <c r="DW359" s="692"/>
      <c r="DX359" s="692"/>
      <c r="DY359" s="692"/>
      <c r="DZ359" s="692"/>
      <c r="EA359" s="692"/>
      <c r="EB359" s="692"/>
      <c r="EC359" s="692"/>
      <c r="ED359" s="692"/>
      <c r="EE359" s="692"/>
      <c r="EF359" s="692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>
      <c r="A360" s="690"/>
      <c r="B360" s="690"/>
      <c r="C360" s="691"/>
      <c r="D360" s="691" t="s">
        <v>3762</v>
      </c>
      <c r="E360" s="692">
        <v>43.1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>
        <f t="shared" si="124"/>
        <v>43.1</v>
      </c>
      <c r="Q360" s="692"/>
      <c r="R360" s="693"/>
      <c r="S360" s="693"/>
      <c r="T360" s="692"/>
      <c r="U360" s="692" t="s">
        <v>1631</v>
      </c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725"/>
      <c r="AF360" s="957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/>
      <c r="BA360" s="692">
        <f t="shared" si="125"/>
        <v>1</v>
      </c>
      <c r="BB360" s="692"/>
      <c r="BC360" s="692"/>
      <c r="BD360" s="692"/>
      <c r="BE360" s="692"/>
      <c r="BF360" s="692"/>
      <c r="BG360" s="692"/>
      <c r="BH360" s="692"/>
      <c r="BI360" s="692"/>
      <c r="BJ360" s="692">
        <f t="shared" si="126"/>
        <v>5</v>
      </c>
      <c r="BK360" s="692"/>
      <c r="BL360" s="692"/>
      <c r="BM360" s="692"/>
      <c r="BN360" s="692"/>
      <c r="BO360" s="692"/>
      <c r="BP360" s="692"/>
      <c r="BQ360" s="692"/>
      <c r="BR360" s="692"/>
      <c r="BS360" s="692"/>
      <c r="BT360" s="692">
        <f t="shared" si="123"/>
        <v>1</v>
      </c>
      <c r="BU360" s="692"/>
      <c r="BV360" s="692"/>
      <c r="BW360" s="692"/>
      <c r="BX360" s="692"/>
      <c r="BY360" s="692">
        <v>2</v>
      </c>
      <c r="BZ360" s="692"/>
      <c r="CA360" s="692"/>
      <c r="CB360" s="692">
        <v>1</v>
      </c>
      <c r="CC360" s="692"/>
      <c r="CD360" s="692">
        <f t="shared" si="127"/>
        <v>4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2"/>
      <c r="DV360" s="692"/>
      <c r="DW360" s="692"/>
      <c r="DX360" s="692"/>
      <c r="DY360" s="692"/>
      <c r="DZ360" s="692"/>
      <c r="EA360" s="692"/>
      <c r="EB360" s="692"/>
      <c r="EC360" s="692"/>
      <c r="ED360" s="692"/>
      <c r="EE360" s="692"/>
      <c r="EF360" s="692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696" customFormat="1">
      <c r="A361" s="690"/>
      <c r="B361" s="690"/>
      <c r="C361" s="691"/>
      <c r="D361" s="691" t="s">
        <v>3763</v>
      </c>
      <c r="E361" s="692">
        <v>41.3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>
        <f t="shared" si="124"/>
        <v>41.3</v>
      </c>
      <c r="Q361" s="692"/>
      <c r="R361" s="693"/>
      <c r="S361" s="693"/>
      <c r="T361" s="692"/>
      <c r="U361" s="692" t="s">
        <v>1631</v>
      </c>
      <c r="V361" s="692"/>
      <c r="W361" s="692"/>
      <c r="X361" s="692"/>
      <c r="Y361" s="692"/>
      <c r="Z361" s="692"/>
      <c r="AA361" s="692"/>
      <c r="AB361" s="692"/>
      <c r="AC361" s="692"/>
      <c r="AD361" s="692"/>
      <c r="AE361" s="725"/>
      <c r="AF361" s="957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>
        <f t="shared" si="125"/>
        <v>1</v>
      </c>
      <c r="BB361" s="692"/>
      <c r="BC361" s="692"/>
      <c r="BD361" s="692"/>
      <c r="BE361" s="692"/>
      <c r="BF361" s="692"/>
      <c r="BG361" s="692"/>
      <c r="BH361" s="692"/>
      <c r="BI361" s="692"/>
      <c r="BJ361" s="692">
        <f t="shared" si="126"/>
        <v>5</v>
      </c>
      <c r="BK361" s="692"/>
      <c r="BL361" s="692"/>
      <c r="BM361" s="692"/>
      <c r="BN361" s="692"/>
      <c r="BO361" s="692"/>
      <c r="BP361" s="692"/>
      <c r="BQ361" s="692"/>
      <c r="BR361" s="692"/>
      <c r="BS361" s="692"/>
      <c r="BT361" s="692">
        <f t="shared" si="123"/>
        <v>1</v>
      </c>
      <c r="BU361" s="692"/>
      <c r="BV361" s="692"/>
      <c r="BW361" s="692"/>
      <c r="BX361" s="692"/>
      <c r="BY361" s="692"/>
      <c r="BZ361" s="692"/>
      <c r="CA361" s="692"/>
      <c r="CB361" s="692">
        <v>1</v>
      </c>
      <c r="CC361" s="692"/>
      <c r="CD361" s="692">
        <f t="shared" si="127"/>
        <v>4</v>
      </c>
      <c r="CE361" s="692"/>
      <c r="CF361" s="692"/>
      <c r="CG361" s="692"/>
      <c r="CH361" s="692"/>
      <c r="CI361" s="692"/>
      <c r="CJ361" s="692"/>
      <c r="CK361" s="692"/>
      <c r="CL361" s="692"/>
      <c r="CM361" s="692"/>
      <c r="CN361" s="692"/>
      <c r="CO361" s="692"/>
      <c r="CP361" s="692"/>
      <c r="CQ361" s="692"/>
      <c r="CR361" s="692"/>
      <c r="CS361" s="692"/>
      <c r="CT361" s="692"/>
      <c r="CU361" s="692"/>
      <c r="CV361" s="692"/>
      <c r="CW361" s="692"/>
      <c r="CX361" s="694"/>
      <c r="CY361" s="694"/>
      <c r="CZ361" s="694"/>
      <c r="DA361" s="694"/>
      <c r="DB361" s="694"/>
      <c r="DC361" s="694"/>
      <c r="DD361" s="694"/>
      <c r="DE361" s="694"/>
      <c r="DF361" s="694"/>
      <c r="DG361" s="695"/>
      <c r="DH361" s="695"/>
      <c r="DI361" s="695"/>
      <c r="DJ361" s="695"/>
      <c r="DK361" s="695"/>
      <c r="DL361" s="695"/>
      <c r="DM361" s="695"/>
      <c r="DN361" s="695"/>
      <c r="DO361" s="695"/>
      <c r="DP361" s="695"/>
      <c r="DQ361" s="695"/>
      <c r="DR361" s="695"/>
      <c r="DS361" s="694"/>
      <c r="DT361" s="694"/>
      <c r="DU361" s="692"/>
      <c r="DV361" s="692"/>
      <c r="DW361" s="692"/>
      <c r="DX361" s="692"/>
      <c r="DY361" s="692"/>
      <c r="DZ361" s="692"/>
      <c r="EA361" s="692"/>
      <c r="EB361" s="692"/>
      <c r="EC361" s="692"/>
      <c r="ED361" s="692"/>
      <c r="EE361" s="692"/>
      <c r="EF361" s="692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4"/>
      <c r="FH361" s="694"/>
      <c r="FI361" s="694"/>
      <c r="FJ361" s="694"/>
      <c r="FK361" s="694"/>
      <c r="FL361" s="694"/>
      <c r="FM361" s="694"/>
      <c r="FN361" s="694"/>
      <c r="FO361" s="694"/>
      <c r="FP361" s="694"/>
      <c r="FQ361" s="697"/>
    </row>
    <row r="362" spans="1:177" s="696" customFormat="1">
      <c r="A362" s="690"/>
      <c r="B362" s="690"/>
      <c r="C362" s="691"/>
      <c r="D362" s="691" t="s">
        <v>3764</v>
      </c>
      <c r="E362" s="692">
        <v>42.8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>
        <f t="shared" si="124"/>
        <v>42.8</v>
      </c>
      <c r="Q362" s="692"/>
      <c r="R362" s="693"/>
      <c r="S362" s="693"/>
      <c r="T362" s="692"/>
      <c r="U362" s="692" t="s">
        <v>1631</v>
      </c>
      <c r="V362" s="692"/>
      <c r="W362" s="692"/>
      <c r="X362" s="692"/>
      <c r="Y362" s="692"/>
      <c r="Z362" s="692"/>
      <c r="AA362" s="692"/>
      <c r="AB362" s="692"/>
      <c r="AC362" s="692"/>
      <c r="AD362" s="692"/>
      <c r="AE362" s="725"/>
      <c r="AF362" s="957"/>
      <c r="AG362" s="692"/>
      <c r="AH362" s="692"/>
      <c r="AI362" s="692"/>
      <c r="AJ362" s="692"/>
      <c r="AK362" s="692"/>
      <c r="AL362" s="692"/>
      <c r="AM362" s="692"/>
      <c r="AN362" s="692"/>
      <c r="AO362" s="692"/>
      <c r="AP362" s="692"/>
      <c r="AQ362" s="692"/>
      <c r="AR362" s="692"/>
      <c r="AS362" s="692"/>
      <c r="AT362" s="692"/>
      <c r="AU362" s="692">
        <v>1</v>
      </c>
      <c r="AV362" s="692"/>
      <c r="AW362" s="692"/>
      <c r="AX362" s="692"/>
      <c r="AY362" s="692"/>
      <c r="AZ362" s="692"/>
      <c r="BA362" s="692">
        <f t="shared" si="125"/>
        <v>1</v>
      </c>
      <c r="BB362" s="692"/>
      <c r="BC362" s="692"/>
      <c r="BD362" s="692"/>
      <c r="BE362" s="692"/>
      <c r="BF362" s="692"/>
      <c r="BG362" s="692"/>
      <c r="BH362" s="692"/>
      <c r="BI362" s="692"/>
      <c r="BJ362" s="692">
        <f t="shared" si="126"/>
        <v>7</v>
      </c>
      <c r="BK362" s="692"/>
      <c r="BL362" s="692"/>
      <c r="BM362" s="692"/>
      <c r="BN362" s="692"/>
      <c r="BO362" s="692"/>
      <c r="BP362" s="692"/>
      <c r="BQ362" s="692"/>
      <c r="BR362" s="692"/>
      <c r="BS362" s="692"/>
      <c r="BT362" s="692">
        <f t="shared" si="123"/>
        <v>1</v>
      </c>
      <c r="BU362" s="692"/>
      <c r="BV362" s="692"/>
      <c r="BW362" s="692"/>
      <c r="BX362" s="692"/>
      <c r="BY362" s="692"/>
      <c r="BZ362" s="692"/>
      <c r="CA362" s="692"/>
      <c r="CB362" s="692">
        <v>1</v>
      </c>
      <c r="CC362" s="692"/>
      <c r="CD362" s="692">
        <f t="shared" si="127"/>
        <v>4</v>
      </c>
      <c r="CE362" s="692"/>
      <c r="CF362" s="692"/>
      <c r="CG362" s="692"/>
      <c r="CH362" s="692"/>
      <c r="CI362" s="692"/>
      <c r="CJ362" s="692"/>
      <c r="CK362" s="692"/>
      <c r="CL362" s="692"/>
      <c r="CM362" s="692"/>
      <c r="CN362" s="692"/>
      <c r="CO362" s="692"/>
      <c r="CP362" s="692"/>
      <c r="CQ362" s="692"/>
      <c r="CR362" s="692"/>
      <c r="CS362" s="692"/>
      <c r="CT362" s="692"/>
      <c r="CU362" s="692"/>
      <c r="CV362" s="692"/>
      <c r="CW362" s="692"/>
      <c r="CX362" s="694"/>
      <c r="CY362" s="694"/>
      <c r="CZ362" s="694"/>
      <c r="DA362" s="694"/>
      <c r="DB362" s="694"/>
      <c r="DC362" s="694"/>
      <c r="DD362" s="694"/>
      <c r="DE362" s="694"/>
      <c r="DF362" s="694"/>
      <c r="DG362" s="695"/>
      <c r="DH362" s="695"/>
      <c r="DI362" s="695"/>
      <c r="DJ362" s="695"/>
      <c r="DK362" s="695"/>
      <c r="DL362" s="695"/>
      <c r="DM362" s="695"/>
      <c r="DN362" s="695"/>
      <c r="DO362" s="695"/>
      <c r="DP362" s="695"/>
      <c r="DQ362" s="695"/>
      <c r="DR362" s="695"/>
      <c r="DS362" s="694"/>
      <c r="DT362" s="694"/>
      <c r="DU362" s="692"/>
      <c r="DV362" s="692"/>
      <c r="DW362" s="692"/>
      <c r="DX362" s="692"/>
      <c r="DY362" s="692"/>
      <c r="DZ362" s="692"/>
      <c r="EA362" s="692"/>
      <c r="EB362" s="692"/>
      <c r="EC362" s="692"/>
      <c r="ED362" s="692"/>
      <c r="EE362" s="692"/>
      <c r="EF362" s="692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4"/>
      <c r="FH362" s="694"/>
      <c r="FI362" s="694"/>
      <c r="FJ362" s="694"/>
      <c r="FK362" s="694"/>
      <c r="FL362" s="694"/>
      <c r="FM362" s="694"/>
      <c r="FN362" s="694"/>
      <c r="FO362" s="694"/>
      <c r="FP362" s="694"/>
      <c r="FQ362" s="697"/>
    </row>
    <row r="363" spans="1:177" s="696" customFormat="1">
      <c r="A363" s="690"/>
      <c r="B363" s="690"/>
      <c r="C363" s="691"/>
      <c r="D363" s="691" t="s">
        <v>3765</v>
      </c>
      <c r="E363" s="692">
        <v>40.1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 t="shared" si="124"/>
        <v>40.1</v>
      </c>
      <c r="Q363" s="692"/>
      <c r="R363" s="693"/>
      <c r="S363" s="693"/>
      <c r="T363" s="692"/>
      <c r="U363" s="692" t="s">
        <v>3718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725"/>
      <c r="AF363" s="957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 t="shared" si="125"/>
        <v>2</v>
      </c>
      <c r="BB363" s="692"/>
      <c r="BC363" s="692"/>
      <c r="BD363" s="692"/>
      <c r="BE363" s="692">
        <v>3</v>
      </c>
      <c r="BF363" s="692"/>
      <c r="BG363" s="692"/>
      <c r="BH363" s="692"/>
      <c r="BI363" s="692"/>
      <c r="BJ363" s="692">
        <f t="shared" si="126"/>
        <v>5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si="123"/>
        <v>0</v>
      </c>
      <c r="BU363" s="692"/>
      <c r="BV363" s="692"/>
      <c r="BW363" s="692"/>
      <c r="BX363" s="692"/>
      <c r="BY363" s="692">
        <v>3</v>
      </c>
      <c r="BZ363" s="692"/>
      <c r="CA363" s="692"/>
      <c r="CB363" s="692">
        <v>1</v>
      </c>
      <c r="CC363" s="692">
        <v>1</v>
      </c>
      <c r="CD363" s="692">
        <f t="shared" si="127"/>
        <v>4</v>
      </c>
      <c r="CE363" s="692">
        <v>6</v>
      </c>
      <c r="CF363" s="692"/>
      <c r="CG363" s="692">
        <v>6</v>
      </c>
      <c r="CH363" s="692"/>
      <c r="CI363" s="692"/>
      <c r="CJ363" s="692">
        <v>3</v>
      </c>
      <c r="CK363" s="692"/>
      <c r="CL363" s="692"/>
      <c r="CM363" s="692"/>
      <c r="CN363" s="692">
        <v>8</v>
      </c>
      <c r="CO363" s="692"/>
      <c r="CP363" s="692"/>
      <c r="CQ363" s="692">
        <v>1</v>
      </c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>
      <c r="A364" s="690"/>
      <c r="B364" s="690"/>
      <c r="C364" s="691"/>
      <c r="D364" s="691" t="s">
        <v>3767</v>
      </c>
      <c r="E364" s="692">
        <v>39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si="124"/>
        <v>39</v>
      </c>
      <c r="Q364" s="692"/>
      <c r="R364" s="693"/>
      <c r="S364" s="693"/>
      <c r="T364" s="692"/>
      <c r="U364" s="692" t="s">
        <v>1631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725"/>
      <c r="AF364" s="957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/>
      <c r="AV364" s="692"/>
      <c r="AW364" s="692"/>
      <c r="AX364" s="692"/>
      <c r="AY364" s="692"/>
      <c r="AZ364" s="692"/>
      <c r="BA364" s="692">
        <f t="shared" si="125"/>
        <v>1</v>
      </c>
      <c r="BB364" s="692"/>
      <c r="BC364" s="692"/>
      <c r="BD364" s="692"/>
      <c r="BE364" s="692"/>
      <c r="BF364" s="692"/>
      <c r="BG364" s="692"/>
      <c r="BH364" s="692"/>
      <c r="BI364" s="692"/>
      <c r="BJ364" s="692">
        <f t="shared" si="126"/>
        <v>5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1</v>
      </c>
      <c r="BU364" s="692"/>
      <c r="BV364" s="692"/>
      <c r="BW364" s="692"/>
      <c r="BX364" s="692"/>
      <c r="BY364" s="692"/>
      <c r="BZ364" s="692"/>
      <c r="CA364" s="692"/>
      <c r="CB364" s="692">
        <v>1</v>
      </c>
      <c r="CC364" s="692"/>
      <c r="CD364" s="692">
        <f t="shared" si="127"/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>
      <c r="A365" s="690"/>
      <c r="B365" s="690"/>
      <c r="C365" s="691"/>
      <c r="D365" s="691" t="s">
        <v>3766</v>
      </c>
      <c r="E365" s="692">
        <v>45.3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45.3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725"/>
      <c r="AF365" s="957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/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>
      <c r="A366" s="690"/>
      <c r="B366" s="690"/>
      <c r="C366" s="691"/>
      <c r="D366" s="691" t="s">
        <v>3768</v>
      </c>
      <c r="E366" s="692">
        <v>34.200000000000003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34.200000000000003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725"/>
      <c r="AF366" s="957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>
      <c r="A367" s="690"/>
      <c r="B367" s="690"/>
      <c r="C367" s="691"/>
      <c r="D367" s="691" t="s">
        <v>3769</v>
      </c>
      <c r="E367" s="692">
        <v>35.4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35.4</v>
      </c>
      <c r="Q367" s="692"/>
      <c r="R367" s="693"/>
      <c r="S367" s="693"/>
      <c r="T367" s="692"/>
      <c r="U367" s="692" t="s">
        <v>2989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725"/>
      <c r="AF367" s="957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/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5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0</v>
      </c>
      <c r="BU367" s="692"/>
      <c r="BV367" s="692"/>
      <c r="BW367" s="692"/>
      <c r="BX367" s="692"/>
      <c r="BY367" s="692">
        <v>2</v>
      </c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>
        <v>6</v>
      </c>
      <c r="CG367" s="692"/>
      <c r="CH367" s="692">
        <v>12</v>
      </c>
      <c r="CI367" s="692"/>
      <c r="CJ367" s="692">
        <v>8</v>
      </c>
      <c r="CK367" s="692"/>
      <c r="CL367" s="692"/>
      <c r="CM367" s="692"/>
      <c r="CN367" s="692"/>
      <c r="CO367" s="692">
        <v>2</v>
      </c>
      <c r="CP367" s="692"/>
      <c r="CQ367" s="692"/>
      <c r="CR367" s="692"/>
      <c r="CS367" s="692"/>
      <c r="CT367" s="692"/>
      <c r="CU367" s="692"/>
      <c r="CV367" s="692"/>
      <c r="CW367" s="692">
        <v>2</v>
      </c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>
      <c r="A368" s="690"/>
      <c r="B368" s="690"/>
      <c r="C368" s="691" t="s">
        <v>3771</v>
      </c>
      <c r="D368" s="691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0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725"/>
      <c r="AF368" s="957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1</v>
      </c>
      <c r="BB368" s="692"/>
      <c r="BC368" s="692"/>
      <c r="BD368" s="692">
        <v>3</v>
      </c>
      <c r="BE368" s="692"/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2</v>
      </c>
      <c r="BZ368" s="692"/>
      <c r="CA368" s="692"/>
      <c r="CB368" s="692">
        <v>1</v>
      </c>
      <c r="CC368" s="692"/>
      <c r="CD368" s="692">
        <f t="shared" si="127"/>
        <v>4</v>
      </c>
      <c r="CE368" s="692"/>
      <c r="CF368" s="692"/>
      <c r="CG368" s="692"/>
      <c r="CH368" s="692"/>
      <c r="CI368" s="692"/>
      <c r="CJ368" s="692"/>
      <c r="CK368" s="692"/>
      <c r="CL368" s="692"/>
      <c r="CM368" s="692"/>
      <c r="CN368" s="692"/>
      <c r="CO368" s="692"/>
      <c r="CP368" s="692"/>
      <c r="CQ368" s="692"/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>
      <c r="A369" s="690"/>
      <c r="B369" s="690"/>
      <c r="C369" s="691"/>
      <c r="D369" s="691" t="s">
        <v>3770</v>
      </c>
      <c r="E369" s="692">
        <v>45.9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45.9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725"/>
      <c r="AF369" s="957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>
      <c r="A370" s="690"/>
      <c r="B370" s="690"/>
      <c r="C370" s="691"/>
      <c r="D370" s="691" t="s">
        <v>3772</v>
      </c>
      <c r="E370" s="692">
        <v>39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39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725"/>
      <c r="AF370" s="957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>
      <c r="A371" s="690"/>
      <c r="B371" s="690"/>
      <c r="C371" s="691"/>
      <c r="D371" s="691" t="s">
        <v>3773</v>
      </c>
      <c r="E371" s="692">
        <v>39.700000000000003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39.700000000000003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725"/>
      <c r="AF371" s="957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0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0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/>
      <c r="CC371" s="692"/>
      <c r="CD371" s="692">
        <f t="shared" si="127"/>
        <v>0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>
      <c r="A372" s="690"/>
      <c r="B372" s="690"/>
      <c r="C372" s="691"/>
      <c r="D372" s="691" t="s">
        <v>3774</v>
      </c>
      <c r="E372" s="692">
        <v>43.6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43.6</v>
      </c>
      <c r="Q372" s="692"/>
      <c r="R372" s="693"/>
      <c r="S372" s="693"/>
      <c r="T372" s="692"/>
      <c r="U372" s="692" t="s">
        <v>1631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725"/>
      <c r="AF372" s="957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>
        <v>1</v>
      </c>
      <c r="AV372" s="692"/>
      <c r="AW372" s="692"/>
      <c r="AX372" s="692"/>
      <c r="AY372" s="692"/>
      <c r="AZ372" s="692"/>
      <c r="BA372" s="692">
        <f t="shared" si="125"/>
        <v>0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2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1</v>
      </c>
      <c r="BU372" s="692"/>
      <c r="BV372" s="692"/>
      <c r="BW372" s="692"/>
      <c r="BX372" s="692"/>
      <c r="BY372" s="692"/>
      <c r="BZ372" s="692"/>
      <c r="CA372" s="692"/>
      <c r="CB372" s="692"/>
      <c r="CC372" s="692"/>
      <c r="CD372" s="692">
        <f t="shared" si="127"/>
        <v>0</v>
      </c>
      <c r="CE372" s="692"/>
      <c r="CF372" s="692"/>
      <c r="CG372" s="692"/>
      <c r="CH372" s="692"/>
      <c r="CI372" s="692"/>
      <c r="CJ372" s="692"/>
      <c r="CK372" s="692"/>
      <c r="CL372" s="692"/>
      <c r="CM372" s="692"/>
      <c r="CN372" s="692"/>
      <c r="CO372" s="692"/>
      <c r="CP372" s="692"/>
      <c r="CQ372" s="692"/>
      <c r="CR372" s="692"/>
      <c r="CS372" s="692"/>
      <c r="CT372" s="692"/>
      <c r="CU372" s="692"/>
      <c r="CV372" s="692"/>
      <c r="CW372" s="692"/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>
      <c r="A373" s="690"/>
      <c r="B373" s="690"/>
      <c r="C373" s="691"/>
      <c r="D373" s="691" t="s">
        <v>3775</v>
      </c>
      <c r="E373" s="692">
        <v>11.5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11.5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725"/>
      <c r="AF373" s="957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/>
      <c r="BE373" s="692">
        <v>3</v>
      </c>
      <c r="BF373" s="692"/>
      <c r="BG373" s="692"/>
      <c r="BH373" s="692"/>
      <c r="BI373" s="692"/>
      <c r="BJ373" s="692">
        <f t="shared" si="126"/>
        <v>0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3</v>
      </c>
      <c r="BZ373" s="692"/>
      <c r="CA373" s="692"/>
      <c r="CB373" s="692"/>
      <c r="CC373" s="692">
        <v>1</v>
      </c>
      <c r="CD373" s="692">
        <f t="shared" si="127"/>
        <v>0</v>
      </c>
      <c r="CE373" s="692">
        <v>6</v>
      </c>
      <c r="CF373" s="692"/>
      <c r="CG373" s="692">
        <v>6</v>
      </c>
      <c r="CH373" s="692"/>
      <c r="CI373" s="692"/>
      <c r="CJ373" s="692">
        <v>3</v>
      </c>
      <c r="CK373" s="692"/>
      <c r="CL373" s="692"/>
      <c r="CM373" s="692"/>
      <c r="CN373" s="692">
        <v>8</v>
      </c>
      <c r="CO373" s="692"/>
      <c r="CP373" s="692"/>
      <c r="CQ373" s="692">
        <v>1</v>
      </c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>
      <c r="A374" s="690"/>
      <c r="B374" s="690"/>
      <c r="C374" s="691" t="s">
        <v>3776</v>
      </c>
      <c r="D374" s="691"/>
      <c r="E374" s="692">
        <v>22.7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22.7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725"/>
      <c r="AF374" s="957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>
      <c r="A375" s="690"/>
      <c r="B375" s="690"/>
      <c r="C375" s="691"/>
      <c r="D375" s="691" t="s">
        <v>3777</v>
      </c>
      <c r="E375" s="692">
        <v>17.7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17.7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725"/>
      <c r="AF375" s="957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0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0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/>
      <c r="CC375" s="692"/>
      <c r="CD375" s="692">
        <f t="shared" si="127"/>
        <v>0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>
      <c r="A376" s="690"/>
      <c r="B376" s="690"/>
      <c r="C376" s="691"/>
      <c r="D376" s="691" t="s">
        <v>3778</v>
      </c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34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725"/>
      <c r="AF376" s="957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1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5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>
        <v>1</v>
      </c>
      <c r="CC376" s="692"/>
      <c r="CD376" s="692">
        <f t="shared" si="127"/>
        <v>4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4"/>
      <c r="DV376" s="694"/>
      <c r="DW376" s="694"/>
      <c r="DX376" s="694"/>
      <c r="DY376" s="694"/>
      <c r="DZ376" s="694"/>
      <c r="EA376" s="694"/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>
      <c r="A377" s="690"/>
      <c r="B377" s="690"/>
      <c r="C377" s="691"/>
      <c r="D377" s="691" t="s">
        <v>3779</v>
      </c>
      <c r="E377" s="692">
        <v>35.200000000000003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35.200000000000003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725"/>
      <c r="AF377" s="957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/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0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4"/>
      <c r="DV377" s="694"/>
      <c r="DW377" s="694"/>
      <c r="DX377" s="694"/>
      <c r="DY377" s="694"/>
      <c r="DZ377" s="694"/>
      <c r="EA377" s="694"/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>
      <c r="A378" s="690"/>
      <c r="B378" s="690"/>
      <c r="C378" s="691"/>
      <c r="D378" s="691" t="s">
        <v>3780</v>
      </c>
      <c r="E378" s="692">
        <v>44.1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44.1</v>
      </c>
      <c r="Q378" s="692"/>
      <c r="R378" s="693"/>
      <c r="S378" s="693"/>
      <c r="T378" s="692"/>
      <c r="U378" s="692" t="s">
        <v>1631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725"/>
      <c r="AF378" s="957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>
        <v>1</v>
      </c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/>
      <c r="BF378" s="692"/>
      <c r="BG378" s="692"/>
      <c r="BH378" s="692"/>
      <c r="BI378" s="692"/>
      <c r="BJ378" s="692">
        <f t="shared" si="126"/>
        <v>7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1</v>
      </c>
      <c r="BU378" s="692"/>
      <c r="BV378" s="692"/>
      <c r="BW378" s="692"/>
      <c r="BX378" s="692"/>
      <c r="BY378" s="692"/>
      <c r="BZ378" s="692"/>
      <c r="CA378" s="692"/>
      <c r="CB378" s="692">
        <v>1</v>
      </c>
      <c r="CC378" s="692"/>
      <c r="CD378" s="692">
        <f t="shared" si="127"/>
        <v>4</v>
      </c>
      <c r="CE378" s="692"/>
      <c r="CF378" s="692"/>
      <c r="CG378" s="692"/>
      <c r="CH378" s="692"/>
      <c r="CI378" s="692"/>
      <c r="CJ378" s="692"/>
      <c r="CK378" s="692"/>
      <c r="CL378" s="692"/>
      <c r="CM378" s="692"/>
      <c r="CN378" s="692"/>
      <c r="CO378" s="692"/>
      <c r="CP378" s="692"/>
      <c r="CQ378" s="692"/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>
      <c r="A379" s="690"/>
      <c r="B379" s="690"/>
      <c r="C379" s="691"/>
      <c r="D379" s="691" t="s">
        <v>3781</v>
      </c>
      <c r="E379" s="692">
        <v>44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44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725"/>
      <c r="AF379" s="957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>
      <c r="A380" s="690"/>
      <c r="B380" s="690"/>
      <c r="C380" s="691"/>
      <c r="D380" s="691" t="s">
        <v>3782</v>
      </c>
      <c r="E380" s="692">
        <v>23.2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23.2</v>
      </c>
      <c r="Q380" s="692"/>
      <c r="R380" s="693"/>
      <c r="S380" s="693"/>
      <c r="T380" s="692"/>
      <c r="U380" s="692" t="s">
        <v>2989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725"/>
      <c r="AF380" s="957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>
        <v>2</v>
      </c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0</v>
      </c>
      <c r="BU380" s="692"/>
      <c r="BV380" s="692"/>
      <c r="BW380" s="692"/>
      <c r="BX380" s="692"/>
      <c r="BY380" s="692">
        <v>2</v>
      </c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4"/>
      <c r="DV380" s="694"/>
      <c r="DW380" s="694"/>
      <c r="DX380" s="694"/>
      <c r="DY380" s="694"/>
      <c r="DZ380" s="694"/>
      <c r="EA380" s="694"/>
      <c r="EB380" s="694"/>
      <c r="EC380" s="694"/>
      <c r="ED380" s="694"/>
      <c r="EE380" s="694"/>
      <c r="EF380" s="694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>
      <c r="A381" s="690"/>
      <c r="B381" s="690"/>
      <c r="C381" s="691"/>
      <c r="D381" s="691" t="s">
        <v>3783</v>
      </c>
      <c r="E381" s="692">
        <v>12.4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12.4</v>
      </c>
      <c r="Q381" s="692"/>
      <c r="R381" s="693"/>
      <c r="S381" s="693"/>
      <c r="T381" s="692"/>
      <c r="U381" s="692" t="s">
        <v>2990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725"/>
      <c r="AF381" s="957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>AW381+CB381+CC381</f>
        <v>0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0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0</v>
      </c>
      <c r="BU381" s="692"/>
      <c r="BV381" s="692"/>
      <c r="BW381" s="692"/>
      <c r="BX381" s="692"/>
      <c r="BY381" s="692">
        <v>1</v>
      </c>
      <c r="BZ381" s="692"/>
      <c r="CA381" s="692"/>
      <c r="CB381" s="692"/>
      <c r="CC381" s="692"/>
      <c r="CD381" s="692">
        <f t="shared" si="127"/>
        <v>0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>
      <c r="A382" s="690"/>
      <c r="B382" s="690"/>
      <c r="C382" s="691"/>
      <c r="D382" s="691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3"/>
      <c r="S382" s="693"/>
      <c r="T382" s="692"/>
      <c r="U382" s="692"/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725"/>
      <c r="AF382" s="957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0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>
      <c r="A383" s="690"/>
      <c r="B383" s="690"/>
      <c r="C383" s="691"/>
      <c r="D383" s="699" t="s">
        <v>3731</v>
      </c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3"/>
      <c r="S383" s="693"/>
      <c r="T383" s="692"/>
      <c r="U383" s="692"/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725"/>
      <c r="AF383" s="957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/>
      <c r="AV383" s="692"/>
      <c r="AW383" s="692"/>
      <c r="AX383" s="692"/>
      <c r="AY383" s="692"/>
      <c r="AZ383" s="692"/>
      <c r="BA383" s="692"/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0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0</v>
      </c>
      <c r="BU383" s="692"/>
      <c r="BV383" s="692"/>
      <c r="BW383" s="692"/>
      <c r="BX383" s="692"/>
      <c r="BY383" s="692"/>
      <c r="BZ383" s="692"/>
      <c r="CA383" s="692"/>
      <c r="CB383" s="692"/>
      <c r="CC383" s="692"/>
      <c r="CD383" s="692">
        <f t="shared" si="127"/>
        <v>0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>
      <c r="A384" s="690"/>
      <c r="B384" s="690"/>
      <c r="C384" s="691" t="s">
        <v>3632</v>
      </c>
      <c r="D384" s="691"/>
      <c r="E384" s="692">
        <v>14.6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>E384</f>
        <v>14.6</v>
      </c>
      <c r="Q384" s="692"/>
      <c r="R384" s="693"/>
      <c r="S384" s="693"/>
      <c r="T384" s="692"/>
      <c r="U384" s="692" t="s">
        <v>2989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725"/>
      <c r="AF384" s="957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/>
      <c r="BB384" s="692"/>
      <c r="BC384" s="692"/>
      <c r="BD384" s="692"/>
      <c r="BE384" s="692"/>
      <c r="BF384" s="692"/>
      <c r="BG384" s="692"/>
      <c r="BH384" s="692"/>
      <c r="BI384" s="692"/>
      <c r="BJ384" s="692">
        <v>2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0</v>
      </c>
      <c r="BU384" s="692"/>
      <c r="BV384" s="692"/>
      <c r="BW384" s="692"/>
      <c r="BX384" s="692"/>
      <c r="BY384" s="692">
        <v>2</v>
      </c>
      <c r="BZ384" s="692"/>
      <c r="CA384" s="692"/>
      <c r="CB384" s="692"/>
      <c r="CC384" s="692"/>
      <c r="CD384" s="692">
        <f t="shared" si="127"/>
        <v>0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>
        <v>1</v>
      </c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>
      <c r="A385" s="690"/>
      <c r="B385" s="690"/>
      <c r="C385" s="691" t="s">
        <v>3633</v>
      </c>
      <c r="D385" s="691"/>
      <c r="E385" s="692">
        <v>39.299999999999997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ref="P385:P396" si="128">E385</f>
        <v>39.299999999999997</v>
      </c>
      <c r="Q385" s="692"/>
      <c r="R385" s="693"/>
      <c r="S385" s="693"/>
      <c r="T385" s="692"/>
      <c r="U385" s="692" t="s">
        <v>1631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725"/>
      <c r="AF385" s="957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/>
      <c r="BB385" s="692"/>
      <c r="BC385" s="692"/>
      <c r="BD385" s="692"/>
      <c r="BE385" s="692"/>
      <c r="BF385" s="692"/>
      <c r="BG385" s="692"/>
      <c r="BH385" s="692"/>
      <c r="BI385" s="692"/>
      <c r="BJ385" s="692">
        <f t="shared" si="126"/>
        <v>5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1</v>
      </c>
      <c r="BU385" s="692"/>
      <c r="BV385" s="692"/>
      <c r="BW385" s="692"/>
      <c r="BX385" s="692"/>
      <c r="BY385" s="692"/>
      <c r="BZ385" s="692"/>
      <c r="CA385" s="692"/>
      <c r="CB385" s="692">
        <v>1</v>
      </c>
      <c r="CC385" s="692"/>
      <c r="CD385" s="692">
        <f t="shared" si="127"/>
        <v>4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>
      <c r="A386" s="690"/>
      <c r="B386" s="690"/>
      <c r="C386" s="691" t="s">
        <v>3634</v>
      </c>
      <c r="D386" s="691"/>
      <c r="E386" s="692">
        <v>41.3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8"/>
        <v>41.3</v>
      </c>
      <c r="Q386" s="692"/>
      <c r="R386" s="693"/>
      <c r="S386" s="693"/>
      <c r="T386" s="692"/>
      <c r="U386" s="692" t="s">
        <v>1631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725"/>
      <c r="AF386" s="957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5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1</v>
      </c>
      <c r="BU386" s="692"/>
      <c r="BV386" s="692"/>
      <c r="BW386" s="692"/>
      <c r="BX386" s="692"/>
      <c r="BY386" s="692"/>
      <c r="BZ386" s="692"/>
      <c r="CA386" s="692"/>
      <c r="CB386" s="692">
        <v>1</v>
      </c>
      <c r="CC386" s="692"/>
      <c r="CD386" s="692">
        <f t="shared" si="127"/>
        <v>4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>
      <c r="A387" s="690"/>
      <c r="B387" s="690"/>
      <c r="C387" s="691" t="s">
        <v>3635</v>
      </c>
      <c r="D387" s="691"/>
      <c r="E387" s="692">
        <v>36.1</v>
      </c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>
        <f t="shared" si="128"/>
        <v>36.1</v>
      </c>
      <c r="Q387" s="692"/>
      <c r="R387" s="693"/>
      <c r="S387" s="693"/>
      <c r="T387" s="692"/>
      <c r="U387" s="692" t="s">
        <v>1631</v>
      </c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725"/>
      <c r="AF387" s="957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>
        <v>1</v>
      </c>
      <c r="AV387" s="692"/>
      <c r="AW387" s="692">
        <v>1</v>
      </c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7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1</v>
      </c>
      <c r="BU387" s="692"/>
      <c r="BV387" s="692"/>
      <c r="BW387" s="692"/>
      <c r="BX387" s="692"/>
      <c r="BY387" s="692"/>
      <c r="BZ387" s="692"/>
      <c r="CA387" s="692"/>
      <c r="CB387" s="692">
        <v>1</v>
      </c>
      <c r="CC387" s="692"/>
      <c r="CD387" s="692">
        <f t="shared" si="127"/>
        <v>4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>
      <c r="A388" s="690"/>
      <c r="B388" s="690"/>
      <c r="C388" s="691" t="s">
        <v>3636</v>
      </c>
      <c r="D388" s="691"/>
      <c r="E388" s="692">
        <v>43.2</v>
      </c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>
        <f t="shared" si="128"/>
        <v>43.2</v>
      </c>
      <c r="Q388" s="692"/>
      <c r="R388" s="693"/>
      <c r="S388" s="693"/>
      <c r="T388" s="692"/>
      <c r="U388" s="692" t="s">
        <v>1631</v>
      </c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725"/>
      <c r="AF388" s="957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5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1</v>
      </c>
      <c r="BU388" s="692"/>
      <c r="BV388" s="692"/>
      <c r="BW388" s="692"/>
      <c r="BX388" s="692"/>
      <c r="BY388" s="692"/>
      <c r="BZ388" s="692"/>
      <c r="CA388" s="692"/>
      <c r="CB388" s="692">
        <v>1</v>
      </c>
      <c r="CC388" s="692"/>
      <c r="CD388" s="692">
        <f t="shared" si="127"/>
        <v>4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>
      <c r="A389" s="690"/>
      <c r="B389" s="690"/>
      <c r="C389" s="691" t="s">
        <v>3637</v>
      </c>
      <c r="D389" s="691"/>
      <c r="E389" s="692">
        <v>38.799999999999997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 t="shared" si="128"/>
        <v>38.799999999999997</v>
      </c>
      <c r="Q389" s="692"/>
      <c r="R389" s="693"/>
      <c r="S389" s="693"/>
      <c r="T389" s="692"/>
      <c r="U389" s="692" t="s">
        <v>1631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725"/>
      <c r="AF389" s="957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>
        <v>1</v>
      </c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f t="shared" si="126"/>
        <v>5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1</v>
      </c>
      <c r="BU389" s="692"/>
      <c r="BV389" s="692"/>
      <c r="BW389" s="692"/>
      <c r="BX389" s="692"/>
      <c r="BY389" s="692"/>
      <c r="BZ389" s="692"/>
      <c r="CA389" s="692"/>
      <c r="CB389" s="692">
        <v>1</v>
      </c>
      <c r="CC389" s="692"/>
      <c r="CD389" s="692">
        <f t="shared" si="127"/>
        <v>4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/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>
      <c r="A390" s="690"/>
      <c r="B390" s="690"/>
      <c r="C390" s="691" t="s">
        <v>3638</v>
      </c>
      <c r="D390" s="691"/>
      <c r="E390" s="692">
        <v>32.6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si="128"/>
        <v>32.6</v>
      </c>
      <c r="Q390" s="692"/>
      <c r="R390" s="693"/>
      <c r="S390" s="693"/>
      <c r="T390" s="692"/>
      <c r="U390" s="692" t="s">
        <v>1903</v>
      </c>
      <c r="V390" s="422">
        <v>2</v>
      </c>
      <c r="W390" s="422"/>
      <c r="X390" s="692"/>
      <c r="Y390" s="692"/>
      <c r="Z390" s="692"/>
      <c r="AA390" s="692"/>
      <c r="AB390" s="692"/>
      <c r="AC390" s="692"/>
      <c r="AD390" s="692"/>
      <c r="AE390" s="725"/>
      <c r="AF390" s="957">
        <v>1</v>
      </c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2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>
      <c r="A391" s="690"/>
      <c r="B391" s="690"/>
      <c r="C391" s="691" t="s">
        <v>3639</v>
      </c>
      <c r="D391" s="699"/>
      <c r="E391" s="692">
        <v>36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36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725"/>
      <c r="AF391" s="957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>
        <v>1</v>
      </c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7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>
      <c r="A392" s="690"/>
      <c r="B392" s="690"/>
      <c r="C392" s="691" t="s">
        <v>3640</v>
      </c>
      <c r="D392" s="691"/>
      <c r="E392" s="692">
        <v>30.5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30.5</v>
      </c>
      <c r="Q392" s="692"/>
      <c r="R392" s="693"/>
      <c r="S392" s="693"/>
      <c r="T392" s="692"/>
      <c r="U392" s="692" t="s">
        <v>2989</v>
      </c>
      <c r="V392" s="422">
        <v>2</v>
      </c>
      <c r="W392" s="422"/>
      <c r="X392" s="692"/>
      <c r="Y392" s="692"/>
      <c r="Z392" s="692"/>
      <c r="AA392" s="692"/>
      <c r="AB392" s="692"/>
      <c r="AC392" s="692"/>
      <c r="AD392" s="692"/>
      <c r="AE392" s="725"/>
      <c r="AF392" s="957">
        <v>1</v>
      </c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/>
      <c r="AV392" s="692"/>
      <c r="AW392" s="692"/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5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0</v>
      </c>
      <c r="BU392" s="692"/>
      <c r="BV392" s="692"/>
      <c r="BW392" s="692"/>
      <c r="BX392" s="692"/>
      <c r="BY392" s="692">
        <v>2</v>
      </c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>
      <c r="A393" s="690"/>
      <c r="B393" s="690"/>
      <c r="C393" s="691" t="s">
        <v>3641</v>
      </c>
      <c r="D393" s="699"/>
      <c r="E393" s="692">
        <v>24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24</v>
      </c>
      <c r="Q393" s="692"/>
      <c r="R393" s="693"/>
      <c r="S393" s="693"/>
      <c r="T393" s="692"/>
      <c r="U393" s="692" t="s">
        <v>2989</v>
      </c>
      <c r="V393" s="692"/>
      <c r="W393" s="692">
        <v>2</v>
      </c>
      <c r="X393" s="692"/>
      <c r="Y393" s="692"/>
      <c r="Z393" s="692"/>
      <c r="AA393" s="692"/>
      <c r="AB393" s="692"/>
      <c r="AC393" s="692"/>
      <c r="AD393" s="692"/>
      <c r="AE393" s="725"/>
      <c r="AF393" s="957">
        <v>1</v>
      </c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>
        <v>1</v>
      </c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0</v>
      </c>
      <c r="BU393" s="692"/>
      <c r="BV393" s="692"/>
      <c r="BW393" s="692"/>
      <c r="BX393" s="692"/>
      <c r="BY393" s="692">
        <v>2</v>
      </c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>
      <c r="A394" s="690"/>
      <c r="B394" s="690"/>
      <c r="C394" s="691" t="s">
        <v>3647</v>
      </c>
      <c r="D394" s="691"/>
      <c r="E394" s="692">
        <v>27.5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27.5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725"/>
      <c r="AF394" s="957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>
      <c r="A395" s="690"/>
      <c r="B395" s="690"/>
      <c r="C395" s="691" t="s">
        <v>3648</v>
      </c>
      <c r="D395" s="691"/>
      <c r="E395" s="692">
        <v>38.299999999999997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38.299999999999997</v>
      </c>
      <c r="Q395" s="692"/>
      <c r="R395" s="693"/>
      <c r="S395" s="693"/>
      <c r="T395" s="692"/>
      <c r="U395" s="692" t="s">
        <v>1631</v>
      </c>
      <c r="V395" s="692"/>
      <c r="W395" s="692"/>
      <c r="X395" s="692"/>
      <c r="Y395" s="692"/>
      <c r="Z395" s="692"/>
      <c r="AA395" s="692"/>
      <c r="AB395" s="692"/>
      <c r="AC395" s="692"/>
      <c r="AD395" s="692"/>
      <c r="AE395" s="725"/>
      <c r="AF395" s="957"/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>
        <v>1</v>
      </c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1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>
      <c r="A396" s="690"/>
      <c r="B396" s="690"/>
      <c r="C396" s="691" t="s">
        <v>3649</v>
      </c>
      <c r="D396" s="691"/>
      <c r="E396" s="692">
        <v>40.4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40.4</v>
      </c>
      <c r="Q396" s="692"/>
      <c r="R396" s="693"/>
      <c r="S396" s="693"/>
      <c r="T396" s="692"/>
      <c r="U396" s="692" t="s">
        <v>2990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725"/>
      <c r="AF396" s="957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>
        <v>1</v>
      </c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0</v>
      </c>
      <c r="BU396" s="692"/>
      <c r="BV396" s="692"/>
      <c r="BW396" s="692"/>
      <c r="BX396" s="692"/>
      <c r="BY396" s="692">
        <v>1</v>
      </c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>
      <c r="A397" s="690"/>
      <c r="B397" s="690"/>
      <c r="C397" s="691"/>
      <c r="D397" s="691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3"/>
      <c r="S397" s="693"/>
      <c r="T397" s="692"/>
      <c r="U397" s="692"/>
      <c r="V397" s="692"/>
      <c r="W397" s="692"/>
      <c r="X397" s="692"/>
      <c r="Y397" s="692"/>
      <c r="Z397" s="692"/>
      <c r="AA397" s="692"/>
      <c r="AB397" s="692"/>
      <c r="AC397" s="692"/>
      <c r="AD397" s="692"/>
      <c r="AE397" s="725"/>
      <c r="AF397" s="957"/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/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/>
      <c r="BU397" s="692"/>
      <c r="BV397" s="692"/>
      <c r="BW397" s="692"/>
      <c r="BX397" s="692"/>
      <c r="BY397" s="692"/>
      <c r="BZ397" s="692"/>
      <c r="CA397" s="692"/>
      <c r="CB397" s="692"/>
      <c r="CC397" s="692"/>
      <c r="CD397" s="692">
        <f t="shared" si="127"/>
        <v>0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>
      <c r="A398" s="690"/>
      <c r="B398" s="690"/>
      <c r="C398" s="699" t="s">
        <v>3758</v>
      </c>
      <c r="D398" s="691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3"/>
      <c r="S398" s="693"/>
      <c r="T398" s="692"/>
      <c r="U398" s="692"/>
      <c r="V398" s="692"/>
      <c r="W398" s="692"/>
      <c r="X398" s="692"/>
      <c r="Y398" s="692"/>
      <c r="Z398" s="692"/>
      <c r="AA398" s="692"/>
      <c r="AB398" s="692"/>
      <c r="AC398" s="692"/>
      <c r="AD398" s="692"/>
      <c r="AE398" s="725"/>
      <c r="AF398" s="957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>
        <v>1</v>
      </c>
      <c r="BE398" s="692"/>
      <c r="BF398" s="692"/>
      <c r="BG398" s="692"/>
      <c r="BH398" s="692"/>
      <c r="BI398" s="692"/>
      <c r="BJ398" s="692"/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/>
      <c r="BU398" s="692"/>
      <c r="BV398" s="692">
        <v>1</v>
      </c>
      <c r="BW398" s="692"/>
      <c r="BX398" s="692"/>
      <c r="BY398" s="692"/>
      <c r="BZ398" s="692"/>
      <c r="CA398" s="692"/>
      <c r="CB398" s="692"/>
      <c r="CC398" s="692"/>
      <c r="CD398" s="692">
        <f t="shared" si="127"/>
        <v>0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>
      <c r="A399" s="690"/>
      <c r="B399" s="690"/>
      <c r="C399" s="691" t="s">
        <v>3632</v>
      </c>
      <c r="D399" s="691"/>
      <c r="E399" s="692">
        <v>26.8</v>
      </c>
      <c r="F399" s="692"/>
      <c r="G399" s="692"/>
      <c r="H399" s="692"/>
      <c r="I399" s="692">
        <f>E399</f>
        <v>26.8</v>
      </c>
      <c r="J399" s="692"/>
      <c r="K399" s="692"/>
      <c r="L399" s="692"/>
      <c r="M399" s="692"/>
      <c r="N399" s="692"/>
      <c r="O399" s="692"/>
      <c r="P399" s="692"/>
      <c r="Q399" s="692"/>
      <c r="R399" s="693"/>
      <c r="S399" s="693"/>
      <c r="T399" s="692"/>
      <c r="U399" s="692" t="s">
        <v>2989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725"/>
      <c r="AF399" s="957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>
        <v>2</v>
      </c>
      <c r="BE399" s="692"/>
      <c r="BF399" s="692"/>
      <c r="BG399" s="692"/>
      <c r="BH399" s="692"/>
      <c r="BI399" s="692"/>
      <c r="BJ399" s="692"/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/>
      <c r="BU399" s="692"/>
      <c r="BV399" s="692">
        <v>2</v>
      </c>
      <c r="BW399" s="692"/>
      <c r="BX399" s="692"/>
      <c r="BY399" s="692"/>
      <c r="BZ399" s="692"/>
      <c r="CA399" s="692"/>
      <c r="CB399" s="692"/>
      <c r="CC399" s="692"/>
      <c r="CD399" s="692">
        <f t="shared" si="127"/>
        <v>0</v>
      </c>
      <c r="CE399" s="692"/>
      <c r="CF399" s="692"/>
      <c r="CG399" s="692"/>
      <c r="CH399" s="692"/>
      <c r="CI399" s="692"/>
      <c r="CJ399" s="692"/>
      <c r="CK399" s="692"/>
      <c r="CL399" s="692">
        <f>CZ399*2</f>
        <v>2</v>
      </c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>
        <v>1</v>
      </c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>
      <c r="A400" s="690"/>
      <c r="B400" s="690"/>
      <c r="C400" s="691" t="s">
        <v>3633</v>
      </c>
      <c r="D400" s="691"/>
      <c r="E400" s="692">
        <v>23.5</v>
      </c>
      <c r="F400" s="692"/>
      <c r="G400" s="692"/>
      <c r="H400" s="692"/>
      <c r="I400" s="692">
        <f t="shared" ref="I400:I405" si="129">E400</f>
        <v>23.5</v>
      </c>
      <c r="J400" s="692"/>
      <c r="K400" s="692"/>
      <c r="L400" s="692"/>
      <c r="M400" s="692"/>
      <c r="N400" s="692"/>
      <c r="O400" s="692"/>
      <c r="P400" s="692"/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725"/>
      <c r="AF400" s="957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/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/>
      <c r="BU400" s="692"/>
      <c r="BV400" s="692"/>
      <c r="BW400" s="692"/>
      <c r="BX400" s="692"/>
      <c r="BY400" s="692"/>
      <c r="BZ400" s="692"/>
      <c r="CA400" s="692"/>
      <c r="CB400" s="692"/>
      <c r="CC400" s="692"/>
      <c r="CD400" s="692">
        <f t="shared" si="127"/>
        <v>0</v>
      </c>
      <c r="CE400" s="692"/>
      <c r="CF400" s="692"/>
      <c r="CG400" s="692"/>
      <c r="CH400" s="692"/>
      <c r="CI400" s="692"/>
      <c r="CJ400" s="692"/>
      <c r="CK400" s="692"/>
      <c r="CL400" s="692">
        <f t="shared" ref="CL400:CL463" si="130">CZ400*2</f>
        <v>0</v>
      </c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2"/>
      <c r="FN400" s="694"/>
      <c r="FO400" s="694"/>
      <c r="FP400" s="694"/>
      <c r="FQ400" s="697"/>
    </row>
    <row r="401" spans="1:173" s="696" customFormat="1">
      <c r="A401" s="690"/>
      <c r="B401" s="690"/>
      <c r="C401" s="691" t="s">
        <v>3634</v>
      </c>
      <c r="D401" s="691"/>
      <c r="E401" s="692">
        <v>35.9</v>
      </c>
      <c r="F401" s="692"/>
      <c r="G401" s="692"/>
      <c r="H401" s="692"/>
      <c r="I401" s="692">
        <f t="shared" si="129"/>
        <v>35.9</v>
      </c>
      <c r="J401" s="692"/>
      <c r="K401" s="692"/>
      <c r="L401" s="692"/>
      <c r="M401" s="692"/>
      <c r="N401" s="692"/>
      <c r="O401" s="692"/>
      <c r="P401" s="692"/>
      <c r="Q401" s="692"/>
      <c r="R401" s="693"/>
      <c r="S401" s="693"/>
      <c r="T401" s="692"/>
      <c r="U401" s="692" t="s">
        <v>1631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725"/>
      <c r="AF401" s="957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/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/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/>
      <c r="BU401" s="692"/>
      <c r="BV401" s="692"/>
      <c r="BW401" s="692"/>
      <c r="BX401" s="692"/>
      <c r="BY401" s="692"/>
      <c r="BZ401" s="692"/>
      <c r="CA401" s="692"/>
      <c r="CB401" s="692"/>
      <c r="CC401" s="692"/>
      <c r="CD401" s="692">
        <f t="shared" si="127"/>
        <v>0</v>
      </c>
      <c r="CE401" s="692"/>
      <c r="CF401" s="692"/>
      <c r="CG401" s="692"/>
      <c r="CH401" s="692"/>
      <c r="CI401" s="692"/>
      <c r="CJ401" s="692"/>
      <c r="CK401" s="692"/>
      <c r="CL401" s="692">
        <f t="shared" si="130"/>
        <v>0</v>
      </c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2"/>
      <c r="FN401" s="694"/>
      <c r="FO401" s="694"/>
      <c r="FP401" s="694"/>
      <c r="FQ401" s="697"/>
    </row>
    <row r="402" spans="1:173" s="696" customFormat="1">
      <c r="A402" s="690"/>
      <c r="B402" s="690"/>
      <c r="C402" s="691" t="s">
        <v>3635</v>
      </c>
      <c r="D402" s="691"/>
      <c r="E402" s="692">
        <v>33.1</v>
      </c>
      <c r="F402" s="692"/>
      <c r="G402" s="692"/>
      <c r="H402" s="692"/>
      <c r="I402" s="692">
        <f t="shared" si="129"/>
        <v>33.1</v>
      </c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 t="s">
        <v>1631</v>
      </c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725"/>
      <c r="AF402" s="957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>
        <v>1</v>
      </c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>
        <v>2</v>
      </c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2"/>
      <c r="FN402" s="694"/>
      <c r="FO402" s="694"/>
      <c r="FP402" s="694"/>
      <c r="FQ402" s="697"/>
    </row>
    <row r="403" spans="1:173" s="696" customFormat="1">
      <c r="A403" s="690"/>
      <c r="B403" s="690"/>
      <c r="C403" s="691" t="s">
        <v>3636</v>
      </c>
      <c r="D403" s="691"/>
      <c r="E403" s="692">
        <v>32.799999999999997</v>
      </c>
      <c r="F403" s="692"/>
      <c r="G403" s="692"/>
      <c r="H403" s="692"/>
      <c r="I403" s="692">
        <f t="shared" si="129"/>
        <v>32.799999999999997</v>
      </c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 t="s">
        <v>1631</v>
      </c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725"/>
      <c r="AF403" s="957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>
        <v>1</v>
      </c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>
        <v>2</v>
      </c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2"/>
      <c r="FN403" s="694"/>
      <c r="FO403" s="694"/>
      <c r="FP403" s="694"/>
      <c r="FQ403" s="697"/>
    </row>
    <row r="404" spans="1:173" s="696" customFormat="1">
      <c r="A404" s="690"/>
      <c r="B404" s="690"/>
      <c r="C404" s="691" t="s">
        <v>3637</v>
      </c>
      <c r="D404" s="691"/>
      <c r="E404" s="692">
        <v>31.2</v>
      </c>
      <c r="F404" s="692"/>
      <c r="G404" s="692"/>
      <c r="H404" s="692"/>
      <c r="I404" s="692">
        <f t="shared" si="129"/>
        <v>31.2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1631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725"/>
      <c r="AF404" s="957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>
        <v>1</v>
      </c>
      <c r="AX404" s="692"/>
      <c r="AY404" s="692"/>
      <c r="AZ404" s="692"/>
      <c r="BA404" s="692"/>
      <c r="BB404" s="692"/>
      <c r="BC404" s="692"/>
      <c r="BD404" s="692">
        <v>1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/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v>4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2"/>
      <c r="FN404" s="694"/>
      <c r="FO404" s="694"/>
      <c r="FP404" s="694"/>
      <c r="FQ404" s="697"/>
    </row>
    <row r="405" spans="1:173" s="696" customFormat="1">
      <c r="A405" s="690"/>
      <c r="B405" s="690"/>
      <c r="C405" s="691" t="s">
        <v>3638</v>
      </c>
      <c r="D405" s="691"/>
      <c r="E405" s="692">
        <v>26.6</v>
      </c>
      <c r="F405" s="692"/>
      <c r="G405" s="692"/>
      <c r="H405" s="692"/>
      <c r="I405" s="692">
        <f t="shared" si="129"/>
        <v>26.6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2990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725"/>
      <c r="AF405" s="957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/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>
        <v>1</v>
      </c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v>2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>
      <c r="A406" s="690"/>
      <c r="B406" s="690"/>
      <c r="C406" s="691"/>
      <c r="D406" s="691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/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725"/>
      <c r="AF406" s="957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/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4"/>
      <c r="FN406" s="694"/>
      <c r="FO406" s="694"/>
      <c r="FP406" s="694"/>
      <c r="FQ406" s="697"/>
    </row>
    <row r="407" spans="1:173" s="696" customFormat="1">
      <c r="A407" s="690"/>
      <c r="B407" s="690"/>
      <c r="C407" s="691"/>
      <c r="D407" s="699" t="s">
        <v>3759</v>
      </c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/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725"/>
      <c r="AF407" s="957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f t="shared" si="130"/>
        <v>0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4"/>
      <c r="FN407" s="694"/>
      <c r="FO407" s="694"/>
      <c r="FP407" s="694"/>
      <c r="FQ407" s="697"/>
    </row>
    <row r="408" spans="1:173" s="696" customFormat="1">
      <c r="A408" s="690"/>
      <c r="B408" s="690"/>
      <c r="C408" s="691" t="s">
        <v>3632</v>
      </c>
      <c r="D408" s="691"/>
      <c r="E408" s="692">
        <v>36.5</v>
      </c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>
        <f>E408</f>
        <v>36.5</v>
      </c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725"/>
      <c r="AF408" s="957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/>
      <c r="AX408" s="692"/>
      <c r="AY408" s="692"/>
      <c r="AZ408" s="692">
        <f>AW408+CB408+CC408</f>
        <v>0</v>
      </c>
      <c r="BA408" s="692"/>
      <c r="BB408" s="692"/>
      <c r="BC408" s="692"/>
      <c r="BD408" s="692"/>
      <c r="BE408" s="692">
        <v>2</v>
      </c>
      <c r="BF408" s="692"/>
      <c r="BG408" s="692"/>
      <c r="BH408" s="692"/>
      <c r="BI408" s="692"/>
      <c r="BJ408" s="692">
        <f>AU408*2+CB408*5</f>
        <v>0</v>
      </c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>
        <f>IF(U408="I",1,IF(U408="G",2,))</f>
        <v>1</v>
      </c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f t="shared" si="130"/>
        <v>0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4"/>
      <c r="FN408" s="694"/>
      <c r="FO408" s="694"/>
      <c r="FP408" s="694"/>
      <c r="FQ408" s="697"/>
    </row>
    <row r="409" spans="1:173" s="696" customFormat="1">
      <c r="A409" s="690"/>
      <c r="B409" s="690"/>
      <c r="C409" s="691" t="s">
        <v>3633</v>
      </c>
      <c r="D409" s="691"/>
      <c r="E409" s="692">
        <v>34.799999999999997</v>
      </c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>
        <f t="shared" ref="P409:P417" si="131">E409</f>
        <v>34.799999999999997</v>
      </c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725"/>
      <c r="AF409" s="957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/>
      <c r="AX409" s="692"/>
      <c r="AY409" s="692"/>
      <c r="AZ409" s="692">
        <f t="shared" ref="AZ409:AZ428" si="132">AW409+CB409+CC409</f>
        <v>0</v>
      </c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>
        <f t="shared" ref="BJ409:BJ428" si="133">AU409*2+CB409*5</f>
        <v>0</v>
      </c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>
        <f t="shared" ref="BT409:BT428" si="134">IF(U409="I",1,IF(U409="G",2,))</f>
        <v>1</v>
      </c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f t="shared" si="130"/>
        <v>0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/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4"/>
      <c r="FN409" s="694"/>
      <c r="FO409" s="694"/>
      <c r="FP409" s="694"/>
      <c r="FQ409" s="697"/>
    </row>
    <row r="410" spans="1:173" s="696" customFormat="1">
      <c r="A410" s="690"/>
      <c r="B410" s="690"/>
      <c r="C410" s="691" t="s">
        <v>3634</v>
      </c>
      <c r="D410" s="691"/>
      <c r="E410" s="692">
        <v>27.1</v>
      </c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>
        <f t="shared" si="131"/>
        <v>27.1</v>
      </c>
      <c r="Q410" s="692"/>
      <c r="R410" s="693"/>
      <c r="S410" s="693"/>
      <c r="T410" s="692"/>
      <c r="U410" s="692" t="s">
        <v>3718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725"/>
      <c r="AF410" s="957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>
        <v>1</v>
      </c>
      <c r="AV410" s="692"/>
      <c r="AW410" s="692">
        <v>1</v>
      </c>
      <c r="AX410" s="692"/>
      <c r="AY410" s="692"/>
      <c r="AZ410" s="692">
        <f t="shared" si="132"/>
        <v>2</v>
      </c>
      <c r="BA410" s="692"/>
      <c r="BB410" s="692"/>
      <c r="BC410" s="692"/>
      <c r="BD410" s="692">
        <v>3</v>
      </c>
      <c r="BE410" s="692"/>
      <c r="BF410" s="692"/>
      <c r="BG410" s="692"/>
      <c r="BH410" s="692"/>
      <c r="BI410" s="692"/>
      <c r="BJ410" s="692">
        <f t="shared" si="133"/>
        <v>7</v>
      </c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>
        <f t="shared" si="134"/>
        <v>0</v>
      </c>
      <c r="BU410" s="692"/>
      <c r="BV410" s="692"/>
      <c r="BW410" s="692"/>
      <c r="BX410" s="692"/>
      <c r="BY410" s="692">
        <v>3</v>
      </c>
      <c r="BZ410" s="692"/>
      <c r="CA410" s="692"/>
      <c r="CB410" s="692">
        <v>1</v>
      </c>
      <c r="CC410" s="692"/>
      <c r="CD410" s="692">
        <f t="shared" si="127"/>
        <v>4</v>
      </c>
      <c r="CE410" s="692"/>
      <c r="CF410" s="692"/>
      <c r="CG410" s="692"/>
      <c r="CH410" s="692"/>
      <c r="CI410" s="692"/>
      <c r="CJ410" s="692"/>
      <c r="CK410" s="692"/>
      <c r="CL410" s="692">
        <f t="shared" si="130"/>
        <v>0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4"/>
      <c r="FN410" s="694"/>
      <c r="FO410" s="694"/>
      <c r="FP410" s="694"/>
      <c r="FQ410" s="697"/>
    </row>
    <row r="411" spans="1:173" s="696" customFormat="1">
      <c r="A411" s="690"/>
      <c r="B411" s="690"/>
      <c r="C411" s="691" t="s">
        <v>3635</v>
      </c>
      <c r="D411" s="691"/>
      <c r="E411" s="692">
        <v>40.5</v>
      </c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>
        <f t="shared" si="131"/>
        <v>40.5</v>
      </c>
      <c r="Q411" s="692"/>
      <c r="R411" s="693"/>
      <c r="S411" s="693"/>
      <c r="T411" s="692"/>
      <c r="U411" s="692" t="s">
        <v>1631</v>
      </c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725"/>
      <c r="AF411" s="957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>
        <v>1</v>
      </c>
      <c r="AX411" s="692"/>
      <c r="AY411" s="692"/>
      <c r="AZ411" s="692">
        <f t="shared" si="132"/>
        <v>2</v>
      </c>
      <c r="BA411" s="692"/>
      <c r="BB411" s="692"/>
      <c r="BC411" s="692"/>
      <c r="BD411" s="692">
        <v>1</v>
      </c>
      <c r="BE411" s="692"/>
      <c r="BF411" s="692"/>
      <c r="BG411" s="692"/>
      <c r="BH411" s="692"/>
      <c r="BI411" s="692"/>
      <c r="BJ411" s="692">
        <f t="shared" si="133"/>
        <v>5</v>
      </c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>
        <f t="shared" si="134"/>
        <v>1</v>
      </c>
      <c r="BU411" s="692"/>
      <c r="BV411" s="692"/>
      <c r="BW411" s="692"/>
      <c r="BX411" s="692"/>
      <c r="BY411" s="692"/>
      <c r="BZ411" s="692"/>
      <c r="CA411" s="692"/>
      <c r="CB411" s="692">
        <v>1</v>
      </c>
      <c r="CC411" s="692"/>
      <c r="CD411" s="692">
        <f t="shared" si="127"/>
        <v>4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>
      <c r="A412" s="690"/>
      <c r="B412" s="690"/>
      <c r="C412" s="691" t="s">
        <v>3636</v>
      </c>
      <c r="D412" s="691"/>
      <c r="E412" s="692">
        <v>35.6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>
        <f t="shared" si="131"/>
        <v>35.6</v>
      </c>
      <c r="Q412" s="692"/>
      <c r="R412" s="693"/>
      <c r="S412" s="693"/>
      <c r="T412" s="692"/>
      <c r="U412" s="692" t="s">
        <v>1631</v>
      </c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725"/>
      <c r="AF412" s="957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>
        <v>1</v>
      </c>
      <c r="AX412" s="692"/>
      <c r="AY412" s="692"/>
      <c r="AZ412" s="692">
        <f t="shared" si="132"/>
        <v>2</v>
      </c>
      <c r="BA412" s="692"/>
      <c r="BB412" s="692"/>
      <c r="BC412" s="692"/>
      <c r="BD412" s="692">
        <v>1</v>
      </c>
      <c r="BE412" s="692"/>
      <c r="BF412" s="692"/>
      <c r="BG412" s="692"/>
      <c r="BH412" s="692"/>
      <c r="BI412" s="692"/>
      <c r="BJ412" s="692">
        <f t="shared" si="133"/>
        <v>5</v>
      </c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>
        <f t="shared" si="134"/>
        <v>1</v>
      </c>
      <c r="BU412" s="692"/>
      <c r="BV412" s="692"/>
      <c r="BW412" s="692"/>
      <c r="BX412" s="692"/>
      <c r="BY412" s="692"/>
      <c r="BZ412" s="692"/>
      <c r="CA412" s="692"/>
      <c r="CB412" s="692">
        <v>1</v>
      </c>
      <c r="CC412" s="692"/>
      <c r="CD412" s="692">
        <f t="shared" si="127"/>
        <v>4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>
      <c r="A413" s="690"/>
      <c r="B413" s="690"/>
      <c r="C413" s="691" t="s">
        <v>3637</v>
      </c>
      <c r="D413" s="691"/>
      <c r="E413" s="692">
        <v>42.2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 t="shared" si="131"/>
        <v>42.2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725"/>
      <c r="AF413" s="957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>
        <v>1</v>
      </c>
      <c r="AX413" s="692"/>
      <c r="AY413" s="692"/>
      <c r="AZ413" s="692">
        <f t="shared" si="132"/>
        <v>2</v>
      </c>
      <c r="BA413" s="692"/>
      <c r="BB413" s="692"/>
      <c r="BC413" s="692"/>
      <c r="BD413" s="692">
        <v>1</v>
      </c>
      <c r="BE413" s="692"/>
      <c r="BF413" s="692"/>
      <c r="BG413" s="692"/>
      <c r="BH413" s="692"/>
      <c r="BI413" s="692"/>
      <c r="BJ413" s="692">
        <f t="shared" si="133"/>
        <v>5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 t="shared" si="134"/>
        <v>1</v>
      </c>
      <c r="BU413" s="692"/>
      <c r="BV413" s="692"/>
      <c r="BW413" s="692"/>
      <c r="BX413" s="692"/>
      <c r="BY413" s="692"/>
      <c r="BZ413" s="692"/>
      <c r="CA413" s="692"/>
      <c r="CB413" s="692">
        <v>1</v>
      </c>
      <c r="CC413" s="692"/>
      <c r="CD413" s="692">
        <f t="shared" si="127"/>
        <v>4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>
      <c r="A414" s="690"/>
      <c r="B414" s="690"/>
      <c r="C414" s="691" t="s">
        <v>3638</v>
      </c>
      <c r="D414" s="691"/>
      <c r="E414" s="692">
        <v>29.1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si="131"/>
        <v>29.1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725"/>
      <c r="AF414" s="957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>
        <v>1</v>
      </c>
      <c r="AX414" s="692"/>
      <c r="AY414" s="692"/>
      <c r="AZ414" s="692">
        <f t="shared" si="132"/>
        <v>2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si="133"/>
        <v>5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si="134"/>
        <v>1</v>
      </c>
      <c r="BU414" s="692"/>
      <c r="BV414" s="692"/>
      <c r="BW414" s="692"/>
      <c r="BX414" s="692"/>
      <c r="BY414" s="692"/>
      <c r="BZ414" s="692"/>
      <c r="CA414" s="692"/>
      <c r="CB414" s="692">
        <v>1</v>
      </c>
      <c r="CC414" s="692"/>
      <c r="CD414" s="692">
        <f t="shared" si="127"/>
        <v>4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>
      <c r="A415" s="690"/>
      <c r="B415" s="690"/>
      <c r="C415" s="691" t="s">
        <v>3639</v>
      </c>
      <c r="D415" s="699"/>
      <c r="E415" s="692">
        <v>33.6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33.6</v>
      </c>
      <c r="Q415" s="692"/>
      <c r="R415" s="693"/>
      <c r="S415" s="693"/>
      <c r="T415" s="692"/>
      <c r="U415" s="692" t="s">
        <v>1631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725"/>
      <c r="AF415" s="957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>
        <f t="shared" si="132"/>
        <v>1</v>
      </c>
      <c r="BA415" s="692"/>
      <c r="BB415" s="692"/>
      <c r="BC415" s="692"/>
      <c r="BD415" s="692">
        <v>1</v>
      </c>
      <c r="BE415" s="692"/>
      <c r="BF415" s="692"/>
      <c r="BG415" s="692"/>
      <c r="BH415" s="692"/>
      <c r="BI415" s="692"/>
      <c r="BJ415" s="692">
        <f t="shared" si="133"/>
        <v>5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1</v>
      </c>
      <c r="BU415" s="692"/>
      <c r="BV415" s="692"/>
      <c r="BW415" s="692"/>
      <c r="BX415" s="692"/>
      <c r="BY415" s="692"/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>
      <c r="A416" s="690"/>
      <c r="B416" s="690"/>
      <c r="C416" s="691" t="s">
        <v>3640</v>
      </c>
      <c r="D416" s="691"/>
      <c r="E416" s="692">
        <v>33.700000000000003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33.700000000000003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725"/>
      <c r="AF416" s="957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>
        <v>1</v>
      </c>
      <c r="AV416" s="692"/>
      <c r="AW416" s="692"/>
      <c r="AX416" s="692"/>
      <c r="AY416" s="692"/>
      <c r="AZ416" s="692">
        <f t="shared" si="132"/>
        <v>0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2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/>
      <c r="CC416" s="692"/>
      <c r="CD416" s="692">
        <f t="shared" si="127"/>
        <v>0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>
      <c r="A417" s="690"/>
      <c r="B417" s="690"/>
      <c r="C417" s="691" t="s">
        <v>3641</v>
      </c>
      <c r="D417" s="699"/>
      <c r="E417" s="692">
        <v>34.4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34.4</v>
      </c>
      <c r="Q417" s="692"/>
      <c r="R417" s="693"/>
      <c r="S417" s="693"/>
      <c r="T417" s="692"/>
      <c r="U417" s="692" t="s">
        <v>2990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725"/>
      <c r="AF417" s="957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0</v>
      </c>
      <c r="BU417" s="692"/>
      <c r="BV417" s="692"/>
      <c r="BW417" s="692"/>
      <c r="BX417" s="692"/>
      <c r="BY417" s="692">
        <v>1</v>
      </c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>
      <c r="A418" s="690"/>
      <c r="B418" s="690"/>
      <c r="C418" s="691" t="s">
        <v>3647</v>
      </c>
      <c r="D418" s="691"/>
      <c r="E418" s="692">
        <v>39.799999999999997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>
        <f>E418</f>
        <v>39.799999999999997</v>
      </c>
      <c r="P418" s="692"/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725"/>
      <c r="AF418" s="957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/>
      <c r="AX418" s="692"/>
      <c r="AY418" s="692"/>
      <c r="AZ418" s="692">
        <f t="shared" si="132"/>
        <v>1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>
      <c r="A419" s="690"/>
      <c r="B419" s="690"/>
      <c r="C419" s="691" t="s">
        <v>3648</v>
      </c>
      <c r="D419" s="691"/>
      <c r="E419" s="692">
        <v>35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>
        <f t="shared" ref="O419:O428" si="135">E419</f>
        <v>35</v>
      </c>
      <c r="P419" s="692"/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725"/>
      <c r="AF419" s="957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>
      <c r="A420" s="690"/>
      <c r="B420" s="690"/>
      <c r="C420" s="691" t="s">
        <v>3649</v>
      </c>
      <c r="D420" s="691"/>
      <c r="E420" s="692">
        <v>35.5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>
        <f t="shared" si="135"/>
        <v>35.5</v>
      </c>
      <c r="P420" s="692"/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725"/>
      <c r="AF420" s="957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0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0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/>
      <c r="CC420" s="692"/>
      <c r="CD420" s="692">
        <f t="shared" si="127"/>
        <v>0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>
      <c r="A421" s="690"/>
      <c r="B421" s="690"/>
      <c r="C421" s="691" t="s">
        <v>3650</v>
      </c>
      <c r="D421" s="691"/>
      <c r="E421" s="692">
        <v>31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>
        <f t="shared" si="135"/>
        <v>31</v>
      </c>
      <c r="P421" s="692"/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725"/>
      <c r="AF421" s="957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>
        <v>1</v>
      </c>
      <c r="AX421" s="692"/>
      <c r="AY421" s="692"/>
      <c r="AZ421" s="692">
        <f t="shared" si="132"/>
        <v>2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7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>
        <v>1</v>
      </c>
      <c r="CC421" s="692"/>
      <c r="CD421" s="692">
        <f t="shared" si="127"/>
        <v>4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>
      <c r="A422" s="690"/>
      <c r="B422" s="690"/>
      <c r="C422" s="691" t="s">
        <v>3651</v>
      </c>
      <c r="D422" s="691"/>
      <c r="E422" s="692">
        <v>38.200000000000003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>
        <f t="shared" si="135"/>
        <v>38.200000000000003</v>
      </c>
      <c r="P422" s="692"/>
      <c r="Q422" s="692"/>
      <c r="R422" s="693"/>
      <c r="S422" s="693"/>
      <c r="T422" s="692"/>
      <c r="U422" s="692" t="s">
        <v>1631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725"/>
      <c r="AF422" s="957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1</v>
      </c>
      <c r="BU422" s="692"/>
      <c r="BV422" s="692"/>
      <c r="BW422" s="692"/>
      <c r="BX422" s="692"/>
      <c r="BY422" s="692"/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>
      <c r="A423" s="690"/>
      <c r="B423" s="690"/>
      <c r="C423" s="691" t="s">
        <v>3652</v>
      </c>
      <c r="D423" s="691"/>
      <c r="E423" s="692">
        <v>25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 t="shared" si="135"/>
        <v>25</v>
      </c>
      <c r="P423" s="692"/>
      <c r="Q423" s="692"/>
      <c r="R423" s="693"/>
      <c r="S423" s="693"/>
      <c r="T423" s="692"/>
      <c r="U423" s="692" t="s">
        <v>1631</v>
      </c>
      <c r="V423" s="692">
        <v>1</v>
      </c>
      <c r="W423" s="692"/>
      <c r="X423" s="692"/>
      <c r="Y423" s="692"/>
      <c r="Z423" s="692"/>
      <c r="AA423" s="692">
        <v>1</v>
      </c>
      <c r="AB423" s="692"/>
      <c r="AC423" s="692"/>
      <c r="AD423" s="692"/>
      <c r="AE423" s="725"/>
      <c r="AF423" s="957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0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0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/>
      <c r="CC423" s="692"/>
      <c r="CD423" s="692">
        <f t="shared" ref="CD423:CD429" si="136">CB423*4</f>
        <v>0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>
      <c r="A424" s="690"/>
      <c r="B424" s="690"/>
      <c r="C424" s="691" t="s">
        <v>3653</v>
      </c>
      <c r="D424" s="691"/>
      <c r="E424" s="692">
        <v>25.6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si="135"/>
        <v>25.6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725"/>
      <c r="AF424" s="957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36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2"/>
      <c r="FN424" s="694"/>
      <c r="FO424" s="694"/>
      <c r="FP424" s="694"/>
      <c r="FQ424" s="697"/>
    </row>
    <row r="425" spans="1:173" s="696" customFormat="1">
      <c r="A425" s="690"/>
      <c r="B425" s="690"/>
      <c r="C425" s="691" t="s">
        <v>3654</v>
      </c>
      <c r="D425" s="691"/>
      <c r="E425" s="692">
        <v>39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39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725"/>
      <c r="AF425" s="957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>
        <v>1</v>
      </c>
      <c r="AV425" s="692"/>
      <c r="AW425" s="692">
        <v>1</v>
      </c>
      <c r="AX425" s="692"/>
      <c r="AY425" s="692"/>
      <c r="AZ425" s="692">
        <f t="shared" si="132"/>
        <v>2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7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>
        <v>1</v>
      </c>
      <c r="CC425" s="692"/>
      <c r="CD425" s="692">
        <f t="shared" si="136"/>
        <v>4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2"/>
      <c r="FN425" s="694"/>
      <c r="FO425" s="694"/>
      <c r="FP425" s="694"/>
      <c r="FQ425" s="697"/>
    </row>
    <row r="426" spans="1:173" s="696" customFormat="1">
      <c r="A426" s="690"/>
      <c r="B426" s="690"/>
      <c r="C426" s="691" t="s">
        <v>3655</v>
      </c>
      <c r="D426" s="691"/>
      <c r="E426" s="692">
        <v>46.1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46.1</v>
      </c>
      <c r="P426" s="692"/>
      <c r="Q426" s="692"/>
      <c r="R426" s="693"/>
      <c r="S426" s="693"/>
      <c r="T426" s="692"/>
      <c r="U426" s="692" t="s">
        <v>2989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725"/>
      <c r="AF426" s="957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/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>
        <v>1</v>
      </c>
      <c r="BG426" s="692"/>
      <c r="BH426" s="692"/>
      <c r="BI426" s="692"/>
      <c r="BJ426" s="692">
        <f t="shared" si="133"/>
        <v>5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0</v>
      </c>
      <c r="BU426" s="692"/>
      <c r="BV426" s="692"/>
      <c r="BW426" s="692"/>
      <c r="BX426" s="692"/>
      <c r="BY426" s="692">
        <v>2</v>
      </c>
      <c r="BZ426" s="692"/>
      <c r="CA426" s="692"/>
      <c r="CB426" s="692">
        <v>1</v>
      </c>
      <c r="CC426" s="692"/>
      <c r="CD426" s="692">
        <f t="shared" si="136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2"/>
      <c r="FN426" s="694"/>
      <c r="FO426" s="694"/>
      <c r="FP426" s="694"/>
      <c r="FQ426" s="697"/>
    </row>
    <row r="427" spans="1:173" s="696" customFormat="1">
      <c r="A427" s="690"/>
      <c r="B427" s="690"/>
      <c r="C427" s="691" t="s">
        <v>3656</v>
      </c>
      <c r="D427" s="691"/>
      <c r="E427" s="692">
        <v>34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34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725"/>
      <c r="AF427" s="957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36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2"/>
      <c r="FN427" s="694"/>
      <c r="FO427" s="694"/>
      <c r="FP427" s="694"/>
      <c r="FQ427" s="697"/>
    </row>
    <row r="428" spans="1:173" s="696" customFormat="1">
      <c r="A428" s="690"/>
      <c r="B428" s="690"/>
      <c r="C428" s="691" t="s">
        <v>3719</v>
      </c>
      <c r="D428" s="691"/>
      <c r="E428" s="692">
        <v>37.299999999999997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37.299999999999997</v>
      </c>
      <c r="P428" s="692"/>
      <c r="Q428" s="692"/>
      <c r="R428" s="693"/>
      <c r="S428" s="693"/>
      <c r="T428" s="692"/>
      <c r="U428" s="692" t="s">
        <v>2990</v>
      </c>
      <c r="V428" s="692"/>
      <c r="W428" s="692">
        <v>2</v>
      </c>
      <c r="X428" s="692"/>
      <c r="Y428" s="692"/>
      <c r="Z428" s="692"/>
      <c r="AA428" s="692"/>
      <c r="AB428" s="692"/>
      <c r="AC428" s="692"/>
      <c r="AD428" s="692"/>
      <c r="AE428" s="725"/>
      <c r="AF428" s="957">
        <v>1</v>
      </c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/>
      <c r="BE428" s="692"/>
      <c r="BF428" s="692">
        <v>1</v>
      </c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0</v>
      </c>
      <c r="BU428" s="692"/>
      <c r="BV428" s="692"/>
      <c r="BW428" s="692"/>
      <c r="BX428" s="692"/>
      <c r="BY428" s="692">
        <v>1</v>
      </c>
      <c r="BZ428" s="692"/>
      <c r="CA428" s="692"/>
      <c r="CB428" s="692"/>
      <c r="CC428" s="692"/>
      <c r="CD428" s="692">
        <f t="shared" si="136"/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2"/>
      <c r="FN428" s="694"/>
      <c r="FO428" s="694"/>
      <c r="FP428" s="694"/>
      <c r="FQ428" s="697"/>
    </row>
    <row r="429" spans="1:173" s="696" customFormat="1">
      <c r="A429" s="690"/>
      <c r="B429" s="690"/>
      <c r="C429" s="691"/>
      <c r="D429" s="691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3"/>
      <c r="S429" s="693"/>
      <c r="T429" s="692"/>
      <c r="U429" s="692"/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725"/>
      <c r="AF429" s="957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/>
      <c r="AX429" s="692"/>
      <c r="AY429" s="692"/>
      <c r="AZ429" s="692"/>
      <c r="BA429" s="692"/>
      <c r="BB429" s="692"/>
      <c r="BC429" s="692"/>
      <c r="BD429" s="692"/>
      <c r="BE429" s="692"/>
      <c r="BF429" s="692"/>
      <c r="BG429" s="692"/>
      <c r="BH429" s="692"/>
      <c r="BI429" s="692"/>
      <c r="BJ429" s="692"/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/>
      <c r="BU429" s="692"/>
      <c r="BV429" s="692"/>
      <c r="BW429" s="692"/>
      <c r="BX429" s="692"/>
      <c r="BY429" s="692"/>
      <c r="BZ429" s="692"/>
      <c r="CA429" s="692"/>
      <c r="CB429" s="692"/>
      <c r="CC429" s="692"/>
      <c r="CD429" s="692">
        <f t="shared" si="136"/>
        <v>0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706" customFormat="1">
      <c r="A430" s="700"/>
      <c r="B430" s="700"/>
      <c r="C430" s="701"/>
      <c r="D430" s="702" t="s">
        <v>3006</v>
      </c>
      <c r="E430" s="703"/>
      <c r="F430" s="703"/>
      <c r="G430" s="703"/>
      <c r="H430" s="703"/>
      <c r="I430" s="703"/>
      <c r="J430" s="703"/>
      <c r="K430" s="703"/>
      <c r="L430" s="703"/>
      <c r="M430" s="703"/>
      <c r="N430" s="703"/>
      <c r="O430" s="703"/>
      <c r="P430" s="703"/>
      <c r="Q430" s="703"/>
      <c r="R430" s="704"/>
      <c r="S430" s="704"/>
      <c r="T430" s="703"/>
      <c r="U430" s="703" t="s">
        <v>3718</v>
      </c>
      <c r="V430" s="703"/>
      <c r="W430" s="703"/>
      <c r="X430" s="703"/>
      <c r="Y430" s="703"/>
      <c r="Z430" s="703"/>
      <c r="AA430" s="703"/>
      <c r="AB430" s="703"/>
      <c r="AC430" s="703"/>
      <c r="AD430" s="703"/>
      <c r="AE430" s="766"/>
      <c r="AF430" s="960"/>
      <c r="AG430" s="703"/>
      <c r="AH430" s="703"/>
      <c r="AI430" s="703"/>
      <c r="AJ430" s="703"/>
      <c r="AK430" s="703"/>
      <c r="AL430" s="703"/>
      <c r="AM430" s="703"/>
      <c r="AN430" s="703"/>
      <c r="AO430" s="703"/>
      <c r="AP430" s="703"/>
      <c r="AQ430" s="703"/>
      <c r="AR430" s="703"/>
      <c r="AS430" s="703"/>
      <c r="AT430" s="703"/>
      <c r="AU430" s="703"/>
      <c r="AV430" s="703"/>
      <c r="AW430" s="703">
        <f>IF(OR(U430="I",U430="G"),1,)</f>
        <v>0</v>
      </c>
      <c r="AX430" s="703"/>
      <c r="AY430" s="703"/>
      <c r="AZ430" s="703">
        <f>IF(OR(U430="I",U430="G"),1,)</f>
        <v>0</v>
      </c>
      <c r="BA430" s="703"/>
      <c r="BB430" s="703"/>
      <c r="BC430" s="703"/>
      <c r="BD430" s="703"/>
      <c r="BE430" s="703">
        <v>3</v>
      </c>
      <c r="BF430" s="703"/>
      <c r="BG430" s="703"/>
      <c r="BH430" s="703"/>
      <c r="BI430" s="703"/>
      <c r="BJ430" s="703">
        <f>CD430</f>
        <v>0</v>
      </c>
      <c r="BK430" s="703"/>
      <c r="BL430" s="703"/>
      <c r="BM430" s="703"/>
      <c r="BN430" s="703"/>
      <c r="BO430" s="703"/>
      <c r="BP430" s="703"/>
      <c r="BQ430" s="703"/>
      <c r="BR430" s="703"/>
      <c r="BS430" s="703"/>
      <c r="BT430" s="703"/>
      <c r="BU430" s="703"/>
      <c r="BV430" s="703">
        <v>3</v>
      </c>
      <c r="BW430" s="703"/>
      <c r="BX430" s="703"/>
      <c r="BY430" s="703">
        <v>3</v>
      </c>
      <c r="BZ430" s="703"/>
      <c r="CA430" s="703"/>
      <c r="CB430" s="703"/>
      <c r="CC430" s="703"/>
      <c r="CD430" s="703">
        <f t="shared" ref="CD430:CD477" si="137">DA430</f>
        <v>0</v>
      </c>
      <c r="CE430" s="703"/>
      <c r="CF430" s="703">
        <v>6</v>
      </c>
      <c r="CG430" s="703"/>
      <c r="CH430" s="703">
        <v>12</v>
      </c>
      <c r="CI430" s="703">
        <v>2</v>
      </c>
      <c r="CJ430" s="703">
        <v>6</v>
      </c>
      <c r="CK430" s="703"/>
      <c r="CL430" s="703">
        <f t="shared" si="130"/>
        <v>0</v>
      </c>
      <c r="CM430" s="703"/>
      <c r="CN430" s="703">
        <v>6</v>
      </c>
      <c r="CO430" s="703">
        <v>6</v>
      </c>
      <c r="CP430" s="703"/>
      <c r="CQ430" s="703"/>
      <c r="CR430" s="703"/>
      <c r="CS430" s="703"/>
      <c r="CT430" s="703"/>
      <c r="CU430" s="703"/>
      <c r="CV430" s="703"/>
      <c r="CW430" s="703"/>
      <c r="CX430" s="703"/>
      <c r="CY430" s="703"/>
      <c r="CZ430" s="703"/>
      <c r="DA430" s="703"/>
      <c r="DB430" s="703"/>
      <c r="DC430" s="703"/>
      <c r="DD430" s="703"/>
      <c r="DE430" s="703"/>
      <c r="DF430" s="703"/>
      <c r="DG430" s="705"/>
      <c r="DH430" s="705"/>
      <c r="DI430" s="705"/>
      <c r="DJ430" s="705"/>
      <c r="DK430" s="705"/>
      <c r="DL430" s="705"/>
      <c r="DM430" s="705"/>
      <c r="DN430" s="705"/>
      <c r="DO430" s="705"/>
      <c r="DP430" s="705"/>
      <c r="DQ430" s="705"/>
      <c r="DR430" s="705"/>
      <c r="DS430" s="703"/>
      <c r="DT430" s="703"/>
      <c r="DU430" s="703"/>
      <c r="DV430" s="703"/>
      <c r="DW430" s="703"/>
      <c r="DX430" s="703"/>
      <c r="DY430" s="703"/>
      <c r="DZ430" s="703"/>
      <c r="EA430" s="703"/>
      <c r="EB430" s="703"/>
      <c r="EC430" s="703"/>
      <c r="ED430" s="703"/>
      <c r="EE430" s="703"/>
      <c r="EF430" s="703"/>
      <c r="EG430" s="703"/>
      <c r="EH430" s="703"/>
      <c r="EI430" s="703"/>
      <c r="EJ430" s="703"/>
      <c r="EK430" s="703"/>
      <c r="EL430" s="703"/>
      <c r="EM430" s="703"/>
      <c r="EN430" s="703"/>
      <c r="EO430" s="703"/>
      <c r="EP430" s="703"/>
      <c r="EQ430" s="703"/>
      <c r="ER430" s="703"/>
      <c r="ES430" s="703"/>
      <c r="ET430" s="703"/>
      <c r="EU430" s="703"/>
      <c r="EV430" s="703"/>
      <c r="EW430" s="703"/>
      <c r="EX430" s="703"/>
      <c r="EY430" s="703"/>
      <c r="EZ430" s="703"/>
      <c r="FA430" s="703"/>
      <c r="FB430" s="703"/>
      <c r="FC430" s="703"/>
      <c r="FD430" s="703"/>
      <c r="FE430" s="703"/>
      <c r="FF430" s="703"/>
      <c r="FG430" s="703"/>
      <c r="FH430" s="703"/>
      <c r="FI430" s="703"/>
      <c r="FJ430" s="703"/>
      <c r="FK430" s="703"/>
      <c r="FL430" s="703"/>
      <c r="FM430" s="703"/>
      <c r="FN430" s="703"/>
      <c r="FO430" s="703"/>
      <c r="FP430" s="703"/>
      <c r="FQ430" s="704"/>
    </row>
    <row r="431" spans="1:173" s="706" customFormat="1">
      <c r="A431" s="700"/>
      <c r="B431" s="700"/>
      <c r="C431" s="701" t="s">
        <v>3637</v>
      </c>
      <c r="D431" s="701"/>
      <c r="E431" s="703">
        <v>35.700000000000003</v>
      </c>
      <c r="F431" s="703"/>
      <c r="G431" s="703"/>
      <c r="H431" s="703"/>
      <c r="I431" s="703">
        <f>E431</f>
        <v>35.700000000000003</v>
      </c>
      <c r="J431" s="703"/>
      <c r="K431" s="703"/>
      <c r="L431" s="703"/>
      <c r="M431" s="703"/>
      <c r="N431" s="703"/>
      <c r="O431" s="703"/>
      <c r="P431" s="703"/>
      <c r="Q431" s="703"/>
      <c r="R431" s="704"/>
      <c r="S431" s="704"/>
      <c r="T431" s="703"/>
      <c r="U431" s="703" t="s">
        <v>1631</v>
      </c>
      <c r="V431" s="703"/>
      <c r="W431" s="703"/>
      <c r="X431" s="703"/>
      <c r="Y431" s="703"/>
      <c r="Z431" s="703"/>
      <c r="AA431" s="703"/>
      <c r="AB431" s="703"/>
      <c r="AC431" s="703"/>
      <c r="AD431" s="703"/>
      <c r="AE431" s="766"/>
      <c r="AF431" s="960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>
        <f t="shared" ref="AW431:AW478" si="138">IF(OR(U431="I",U431="G"),1,)</f>
        <v>1</v>
      </c>
      <c r="AX431" s="703"/>
      <c r="AY431" s="703"/>
      <c r="AZ431" s="703">
        <f t="shared" ref="AZ431:AZ478" si="139">IF(OR(U431="I",U431="G"),1,)</f>
        <v>1</v>
      </c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>
        <f t="shared" ref="BJ431:BJ478" si="140">CD431</f>
        <v>1</v>
      </c>
      <c r="BK431" s="703"/>
      <c r="BL431" s="703"/>
      <c r="BM431" s="703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  <c r="BX431" s="703"/>
      <c r="BY431" s="703"/>
      <c r="BZ431" s="703"/>
      <c r="CA431" s="703"/>
      <c r="CB431" s="703"/>
      <c r="CC431" s="703"/>
      <c r="CD431" s="703">
        <f t="shared" si="137"/>
        <v>1</v>
      </c>
      <c r="CE431" s="703"/>
      <c r="CF431" s="703"/>
      <c r="CG431" s="703"/>
      <c r="CH431" s="703"/>
      <c r="CI431" s="703"/>
      <c r="CJ431" s="703"/>
      <c r="CK431" s="703"/>
      <c r="CL431" s="703">
        <f t="shared" si="130"/>
        <v>0</v>
      </c>
      <c r="CM431" s="703"/>
      <c r="CN431" s="703"/>
      <c r="CO431" s="703"/>
      <c r="CP431" s="703"/>
      <c r="CQ431" s="703"/>
      <c r="CR431" s="703"/>
      <c r="CS431" s="703"/>
      <c r="CT431" s="703"/>
      <c r="CU431" s="703"/>
      <c r="CV431" s="703"/>
      <c r="CW431" s="703"/>
      <c r="CX431" s="703"/>
      <c r="CY431" s="703"/>
      <c r="CZ431" s="703"/>
      <c r="DA431" s="703">
        <v>1</v>
      </c>
      <c r="DB431" s="703"/>
      <c r="DC431" s="703"/>
      <c r="DD431" s="703"/>
      <c r="DE431" s="703"/>
      <c r="DF431" s="703"/>
      <c r="DG431" s="705"/>
      <c r="DH431" s="705"/>
      <c r="DI431" s="705"/>
      <c r="DJ431" s="705"/>
      <c r="DK431" s="705"/>
      <c r="DL431" s="705"/>
      <c r="DM431" s="705"/>
      <c r="DN431" s="705"/>
      <c r="DO431" s="705"/>
      <c r="DP431" s="705"/>
      <c r="DQ431" s="705"/>
      <c r="DR431" s="705"/>
      <c r="DS431" s="703"/>
      <c r="DT431" s="703"/>
      <c r="DU431" s="703"/>
      <c r="DV431" s="703"/>
      <c r="DW431" s="703"/>
      <c r="DX431" s="703"/>
      <c r="DY431" s="703"/>
      <c r="DZ431" s="703"/>
      <c r="EA431" s="703"/>
      <c r="EB431" s="703"/>
      <c r="EC431" s="703"/>
      <c r="ED431" s="703"/>
      <c r="EE431" s="703"/>
      <c r="EF431" s="703"/>
      <c r="EG431" s="703"/>
      <c r="EH431" s="703"/>
      <c r="EI431" s="703"/>
      <c r="EJ431" s="703"/>
      <c r="EK431" s="703"/>
      <c r="EL431" s="703"/>
      <c r="EM431" s="703"/>
      <c r="EN431" s="703"/>
      <c r="EO431" s="703"/>
      <c r="EP431" s="703"/>
      <c r="EQ431" s="703"/>
      <c r="ER431" s="703"/>
      <c r="ES431" s="703"/>
      <c r="ET431" s="703"/>
      <c r="EU431" s="703"/>
      <c r="EV431" s="703"/>
      <c r="EW431" s="703"/>
      <c r="EX431" s="703"/>
      <c r="EY431" s="703"/>
      <c r="EZ431" s="703"/>
      <c r="FA431" s="703"/>
      <c r="FB431" s="703"/>
      <c r="FC431" s="703"/>
      <c r="FD431" s="703"/>
      <c r="FE431" s="703"/>
      <c r="FF431" s="703"/>
      <c r="FG431" s="703"/>
      <c r="FH431" s="703"/>
      <c r="FI431" s="703"/>
      <c r="FJ431" s="703"/>
      <c r="FK431" s="703"/>
      <c r="FL431" s="703"/>
      <c r="FM431" s="703"/>
      <c r="FN431" s="703"/>
      <c r="FO431" s="703"/>
      <c r="FP431" s="703"/>
      <c r="FQ431" s="704"/>
    </row>
    <row r="432" spans="1:173" s="706" customFormat="1">
      <c r="A432" s="700"/>
      <c r="B432" s="700"/>
      <c r="C432" s="701" t="s">
        <v>3638</v>
      </c>
      <c r="D432" s="701"/>
      <c r="E432" s="703">
        <v>38.1</v>
      </c>
      <c r="F432" s="703"/>
      <c r="G432" s="703"/>
      <c r="H432" s="703"/>
      <c r="I432" s="703">
        <f t="shared" ref="I432:I447" si="141">E432</f>
        <v>38.1</v>
      </c>
      <c r="J432" s="703"/>
      <c r="K432" s="703"/>
      <c r="L432" s="703"/>
      <c r="M432" s="703"/>
      <c r="N432" s="703"/>
      <c r="O432" s="703"/>
      <c r="P432" s="703"/>
      <c r="Q432" s="703"/>
      <c r="R432" s="704"/>
      <c r="S432" s="704"/>
      <c r="T432" s="703"/>
      <c r="U432" s="703" t="s">
        <v>1631</v>
      </c>
      <c r="V432" s="703"/>
      <c r="W432" s="703"/>
      <c r="X432" s="703"/>
      <c r="Y432" s="703"/>
      <c r="Z432" s="703"/>
      <c r="AA432" s="703"/>
      <c r="AB432" s="703"/>
      <c r="AC432" s="703"/>
      <c r="AD432" s="703"/>
      <c r="AE432" s="766"/>
      <c r="AF432" s="960"/>
      <c r="AG432" s="703"/>
      <c r="AH432" s="703"/>
      <c r="AI432" s="703"/>
      <c r="AJ432" s="703"/>
      <c r="AK432" s="703"/>
      <c r="AL432" s="703"/>
      <c r="AM432" s="703"/>
      <c r="AN432" s="703"/>
      <c r="AO432" s="703"/>
      <c r="AP432" s="703"/>
      <c r="AQ432" s="703"/>
      <c r="AR432" s="703"/>
      <c r="AS432" s="703"/>
      <c r="AT432" s="703"/>
      <c r="AU432" s="703"/>
      <c r="AV432" s="703"/>
      <c r="AW432" s="703">
        <f t="shared" si="138"/>
        <v>1</v>
      </c>
      <c r="AX432" s="703"/>
      <c r="AY432" s="703"/>
      <c r="AZ432" s="703">
        <f t="shared" si="139"/>
        <v>1</v>
      </c>
      <c r="BA432" s="703"/>
      <c r="BB432" s="703"/>
      <c r="BC432" s="703"/>
      <c r="BD432" s="703"/>
      <c r="BE432" s="703"/>
      <c r="BF432" s="703"/>
      <c r="BG432" s="703"/>
      <c r="BH432" s="703"/>
      <c r="BI432" s="703"/>
      <c r="BJ432" s="703">
        <f t="shared" si="140"/>
        <v>1</v>
      </c>
      <c r="BK432" s="703"/>
      <c r="BL432" s="703"/>
      <c r="BM432" s="703"/>
      <c r="BN432" s="703"/>
      <c r="BO432" s="703"/>
      <c r="BP432" s="703"/>
      <c r="BQ432" s="703"/>
      <c r="BR432" s="703"/>
      <c r="BS432" s="703"/>
      <c r="BT432" s="703"/>
      <c r="BU432" s="703"/>
      <c r="BV432" s="703"/>
      <c r="BW432" s="703"/>
      <c r="BX432" s="703"/>
      <c r="BY432" s="703"/>
      <c r="BZ432" s="703"/>
      <c r="CA432" s="703"/>
      <c r="CB432" s="703"/>
      <c r="CC432" s="703"/>
      <c r="CD432" s="703">
        <f t="shared" si="137"/>
        <v>1</v>
      </c>
      <c r="CE432" s="703"/>
      <c r="CF432" s="703"/>
      <c r="CG432" s="703"/>
      <c r="CH432" s="703"/>
      <c r="CI432" s="703"/>
      <c r="CJ432" s="703"/>
      <c r="CK432" s="703"/>
      <c r="CL432" s="703">
        <f t="shared" si="130"/>
        <v>0</v>
      </c>
      <c r="CM432" s="703"/>
      <c r="CN432" s="703"/>
      <c r="CO432" s="703"/>
      <c r="CP432" s="703"/>
      <c r="CQ432" s="703"/>
      <c r="CR432" s="703"/>
      <c r="CS432" s="703"/>
      <c r="CT432" s="703"/>
      <c r="CU432" s="703"/>
      <c r="CV432" s="703"/>
      <c r="CW432" s="703"/>
      <c r="CX432" s="703"/>
      <c r="CY432" s="703"/>
      <c r="CZ432" s="703"/>
      <c r="DA432" s="703">
        <v>1</v>
      </c>
      <c r="DB432" s="703"/>
      <c r="DC432" s="703"/>
      <c r="DD432" s="703"/>
      <c r="DE432" s="703"/>
      <c r="DF432" s="703"/>
      <c r="DG432" s="705"/>
      <c r="DH432" s="705"/>
      <c r="DI432" s="705"/>
      <c r="DJ432" s="705"/>
      <c r="DK432" s="705"/>
      <c r="DL432" s="705"/>
      <c r="DM432" s="705"/>
      <c r="DN432" s="705"/>
      <c r="DO432" s="705"/>
      <c r="DP432" s="705"/>
      <c r="DQ432" s="705"/>
      <c r="DR432" s="705"/>
      <c r="DS432" s="703"/>
      <c r="DT432" s="703"/>
      <c r="DU432" s="703"/>
      <c r="DV432" s="703"/>
      <c r="DW432" s="703"/>
      <c r="DX432" s="703"/>
      <c r="DY432" s="703"/>
      <c r="DZ432" s="703"/>
      <c r="EA432" s="703"/>
      <c r="EB432" s="703"/>
      <c r="EC432" s="703"/>
      <c r="ED432" s="703"/>
      <c r="EE432" s="703"/>
      <c r="EF432" s="703"/>
      <c r="EG432" s="703"/>
      <c r="EH432" s="703"/>
      <c r="EI432" s="703"/>
      <c r="EJ432" s="703"/>
      <c r="EK432" s="703"/>
      <c r="EL432" s="703"/>
      <c r="EM432" s="703"/>
      <c r="EN432" s="703"/>
      <c r="EO432" s="703"/>
      <c r="EP432" s="703"/>
      <c r="EQ432" s="703"/>
      <c r="ER432" s="703"/>
      <c r="ES432" s="703"/>
      <c r="ET432" s="703"/>
      <c r="EU432" s="703"/>
      <c r="EV432" s="703"/>
      <c r="EW432" s="703"/>
      <c r="EX432" s="703"/>
      <c r="EY432" s="703"/>
      <c r="EZ432" s="703"/>
      <c r="FA432" s="703"/>
      <c r="FB432" s="703"/>
      <c r="FC432" s="703"/>
      <c r="FD432" s="703"/>
      <c r="FE432" s="703"/>
      <c r="FF432" s="703"/>
      <c r="FG432" s="703"/>
      <c r="FH432" s="703"/>
      <c r="FI432" s="703"/>
      <c r="FJ432" s="703"/>
      <c r="FK432" s="703"/>
      <c r="FL432" s="703"/>
      <c r="FM432" s="703"/>
      <c r="FN432" s="703"/>
      <c r="FO432" s="703"/>
      <c r="FP432" s="703"/>
      <c r="FQ432" s="704"/>
    </row>
    <row r="433" spans="1:173" s="706" customFormat="1">
      <c r="A433" s="700"/>
      <c r="B433" s="700"/>
      <c r="C433" s="701" t="s">
        <v>3639</v>
      </c>
      <c r="D433" s="701"/>
      <c r="E433" s="703">
        <v>40.5</v>
      </c>
      <c r="F433" s="703"/>
      <c r="G433" s="703"/>
      <c r="H433" s="703"/>
      <c r="I433" s="703">
        <f t="shared" si="141"/>
        <v>40.5</v>
      </c>
      <c r="J433" s="703"/>
      <c r="K433" s="703"/>
      <c r="L433" s="703"/>
      <c r="M433" s="703"/>
      <c r="N433" s="703"/>
      <c r="O433" s="703"/>
      <c r="P433" s="703"/>
      <c r="Q433" s="703"/>
      <c r="R433" s="704"/>
      <c r="S433" s="704"/>
      <c r="T433" s="703"/>
      <c r="U433" s="703" t="s">
        <v>1631</v>
      </c>
      <c r="V433" s="703"/>
      <c r="W433" s="703"/>
      <c r="X433" s="703"/>
      <c r="Y433" s="703"/>
      <c r="Z433" s="703"/>
      <c r="AA433" s="703"/>
      <c r="AB433" s="703"/>
      <c r="AC433" s="703"/>
      <c r="AD433" s="703"/>
      <c r="AE433" s="766"/>
      <c r="AF433" s="960"/>
      <c r="AG433" s="703"/>
      <c r="AH433" s="703"/>
      <c r="AI433" s="703"/>
      <c r="AJ433" s="703"/>
      <c r="AK433" s="703"/>
      <c r="AL433" s="703"/>
      <c r="AM433" s="703"/>
      <c r="AN433" s="703"/>
      <c r="AO433" s="703"/>
      <c r="AP433" s="703"/>
      <c r="AQ433" s="703"/>
      <c r="AR433" s="703"/>
      <c r="AS433" s="703"/>
      <c r="AT433" s="703"/>
      <c r="AU433" s="703"/>
      <c r="AV433" s="703"/>
      <c r="AW433" s="703">
        <f t="shared" si="138"/>
        <v>1</v>
      </c>
      <c r="AX433" s="703"/>
      <c r="AY433" s="703"/>
      <c r="AZ433" s="703">
        <f t="shared" si="139"/>
        <v>1</v>
      </c>
      <c r="BA433" s="703"/>
      <c r="BB433" s="703"/>
      <c r="BC433" s="703"/>
      <c r="BD433" s="703"/>
      <c r="BE433" s="703"/>
      <c r="BF433" s="703"/>
      <c r="BG433" s="703"/>
      <c r="BH433" s="703"/>
      <c r="BI433" s="703"/>
      <c r="BJ433" s="703">
        <f t="shared" si="140"/>
        <v>1</v>
      </c>
      <c r="BK433" s="703"/>
      <c r="BL433" s="703"/>
      <c r="BM433" s="703"/>
      <c r="BN433" s="703"/>
      <c r="BO433" s="703"/>
      <c r="BP433" s="703"/>
      <c r="BQ433" s="703"/>
      <c r="BR433" s="703"/>
      <c r="BS433" s="703"/>
      <c r="BT433" s="703"/>
      <c r="BU433" s="703"/>
      <c r="BV433" s="703"/>
      <c r="BW433" s="703"/>
      <c r="BX433" s="703"/>
      <c r="BY433" s="703"/>
      <c r="BZ433" s="703"/>
      <c r="CA433" s="703"/>
      <c r="CB433" s="703"/>
      <c r="CC433" s="703"/>
      <c r="CD433" s="703">
        <f t="shared" si="137"/>
        <v>1</v>
      </c>
      <c r="CE433" s="703"/>
      <c r="CF433" s="703"/>
      <c r="CG433" s="703"/>
      <c r="CH433" s="703"/>
      <c r="CI433" s="703"/>
      <c r="CJ433" s="703"/>
      <c r="CK433" s="703"/>
      <c r="CL433" s="703">
        <f t="shared" si="130"/>
        <v>0</v>
      </c>
      <c r="CM433" s="703"/>
      <c r="CN433" s="703"/>
      <c r="CO433" s="703"/>
      <c r="CP433" s="703"/>
      <c r="CQ433" s="703"/>
      <c r="CR433" s="703"/>
      <c r="CS433" s="703"/>
      <c r="CT433" s="703"/>
      <c r="CU433" s="703"/>
      <c r="CV433" s="703"/>
      <c r="CW433" s="703"/>
      <c r="CX433" s="703"/>
      <c r="CY433" s="703"/>
      <c r="CZ433" s="703"/>
      <c r="DA433" s="703">
        <v>1</v>
      </c>
      <c r="DB433" s="703"/>
      <c r="DC433" s="703"/>
      <c r="DD433" s="703"/>
      <c r="DE433" s="703"/>
      <c r="DF433" s="703"/>
      <c r="DG433" s="705"/>
      <c r="DH433" s="705"/>
      <c r="DI433" s="705"/>
      <c r="DJ433" s="705"/>
      <c r="DK433" s="705"/>
      <c r="DL433" s="705"/>
      <c r="DM433" s="705"/>
      <c r="DN433" s="705"/>
      <c r="DO433" s="705"/>
      <c r="DP433" s="705"/>
      <c r="DQ433" s="705"/>
      <c r="DR433" s="705"/>
      <c r="DS433" s="703"/>
      <c r="DT433" s="703"/>
      <c r="DU433" s="703"/>
      <c r="DV433" s="703"/>
      <c r="DW433" s="703"/>
      <c r="DX433" s="703"/>
      <c r="DY433" s="703"/>
      <c r="DZ433" s="703"/>
      <c r="EA433" s="703"/>
      <c r="EB433" s="703"/>
      <c r="EC433" s="703"/>
      <c r="ED433" s="703"/>
      <c r="EE433" s="703"/>
      <c r="EF433" s="703"/>
      <c r="EG433" s="703"/>
      <c r="EH433" s="703"/>
      <c r="EI433" s="703"/>
      <c r="EJ433" s="703"/>
      <c r="EK433" s="703"/>
      <c r="EL433" s="703"/>
      <c r="EM433" s="703"/>
      <c r="EN433" s="703"/>
      <c r="EO433" s="703"/>
      <c r="EP433" s="703"/>
      <c r="EQ433" s="703"/>
      <c r="ER433" s="703"/>
      <c r="ES433" s="703"/>
      <c r="ET433" s="703"/>
      <c r="EU433" s="703"/>
      <c r="EV433" s="703"/>
      <c r="EW433" s="703"/>
      <c r="EX433" s="703"/>
      <c r="EY433" s="703"/>
      <c r="EZ433" s="703"/>
      <c r="FA433" s="703"/>
      <c r="FB433" s="703"/>
      <c r="FC433" s="703"/>
      <c r="FD433" s="703"/>
      <c r="FE433" s="703"/>
      <c r="FF433" s="703"/>
      <c r="FG433" s="703"/>
      <c r="FH433" s="703"/>
      <c r="FI433" s="703"/>
      <c r="FJ433" s="703"/>
      <c r="FK433" s="703"/>
      <c r="FL433" s="703"/>
      <c r="FM433" s="703"/>
      <c r="FN433" s="703"/>
      <c r="FO433" s="703"/>
      <c r="FP433" s="703"/>
      <c r="FQ433" s="704"/>
    </row>
    <row r="434" spans="1:173" s="706" customFormat="1">
      <c r="A434" s="700"/>
      <c r="B434" s="700"/>
      <c r="C434" s="701" t="s">
        <v>3640</v>
      </c>
      <c r="D434" s="701"/>
      <c r="E434" s="703">
        <v>30.7</v>
      </c>
      <c r="F434" s="703"/>
      <c r="G434" s="703"/>
      <c r="H434" s="703"/>
      <c r="I434" s="703">
        <f t="shared" si="141"/>
        <v>30.7</v>
      </c>
      <c r="J434" s="703"/>
      <c r="K434" s="703"/>
      <c r="L434" s="703"/>
      <c r="M434" s="703"/>
      <c r="N434" s="703"/>
      <c r="O434" s="703"/>
      <c r="P434" s="703"/>
      <c r="Q434" s="703"/>
      <c r="R434" s="704"/>
      <c r="S434" s="704"/>
      <c r="T434" s="703"/>
      <c r="U434" s="703" t="s">
        <v>1631</v>
      </c>
      <c r="V434" s="703"/>
      <c r="W434" s="703"/>
      <c r="X434" s="703"/>
      <c r="Y434" s="703"/>
      <c r="Z434" s="703"/>
      <c r="AA434" s="703"/>
      <c r="AB434" s="703"/>
      <c r="AC434" s="703"/>
      <c r="AD434" s="703"/>
      <c r="AE434" s="766"/>
      <c r="AF434" s="960"/>
      <c r="AG434" s="703"/>
      <c r="AH434" s="703"/>
      <c r="AI434" s="703"/>
      <c r="AJ434" s="703"/>
      <c r="AK434" s="703"/>
      <c r="AL434" s="703"/>
      <c r="AM434" s="703"/>
      <c r="AN434" s="703"/>
      <c r="AO434" s="703"/>
      <c r="AP434" s="703"/>
      <c r="AQ434" s="703"/>
      <c r="AR434" s="703"/>
      <c r="AS434" s="703"/>
      <c r="AT434" s="703"/>
      <c r="AU434" s="703"/>
      <c r="AV434" s="703"/>
      <c r="AW434" s="703">
        <f t="shared" si="138"/>
        <v>1</v>
      </c>
      <c r="AX434" s="703"/>
      <c r="AY434" s="703"/>
      <c r="AZ434" s="703">
        <f t="shared" si="139"/>
        <v>1</v>
      </c>
      <c r="BA434" s="703"/>
      <c r="BB434" s="703"/>
      <c r="BC434" s="703"/>
      <c r="BD434" s="703"/>
      <c r="BE434" s="703"/>
      <c r="BF434" s="703"/>
      <c r="BG434" s="703"/>
      <c r="BH434" s="703"/>
      <c r="BI434" s="703"/>
      <c r="BJ434" s="703">
        <f t="shared" si="140"/>
        <v>0</v>
      </c>
      <c r="BK434" s="703"/>
      <c r="BL434" s="703"/>
      <c r="BM434" s="703"/>
      <c r="BN434" s="703"/>
      <c r="BO434" s="703"/>
      <c r="BP434" s="703"/>
      <c r="BQ434" s="703"/>
      <c r="BR434" s="703"/>
      <c r="BS434" s="703"/>
      <c r="BT434" s="703"/>
      <c r="BU434" s="703"/>
      <c r="BV434" s="703"/>
      <c r="BW434" s="703"/>
      <c r="BX434" s="703"/>
      <c r="BY434" s="703"/>
      <c r="BZ434" s="703"/>
      <c r="CA434" s="703"/>
      <c r="CB434" s="703"/>
      <c r="CC434" s="703"/>
      <c r="CD434" s="703">
        <f t="shared" si="137"/>
        <v>0</v>
      </c>
      <c r="CE434" s="703"/>
      <c r="CF434" s="703"/>
      <c r="CG434" s="703"/>
      <c r="CH434" s="703"/>
      <c r="CI434" s="703"/>
      <c r="CJ434" s="703"/>
      <c r="CK434" s="703"/>
      <c r="CL434" s="703">
        <f t="shared" si="130"/>
        <v>0</v>
      </c>
      <c r="CM434" s="703"/>
      <c r="CN434" s="703"/>
      <c r="CO434" s="703"/>
      <c r="CP434" s="703"/>
      <c r="CQ434" s="703"/>
      <c r="CR434" s="703"/>
      <c r="CS434" s="703"/>
      <c r="CT434" s="703"/>
      <c r="CU434" s="703"/>
      <c r="CV434" s="703"/>
      <c r="CW434" s="703"/>
      <c r="CX434" s="703"/>
      <c r="CY434" s="703"/>
      <c r="CZ434" s="703"/>
      <c r="DA434" s="703"/>
      <c r="DB434" s="703"/>
      <c r="DC434" s="703"/>
      <c r="DD434" s="703"/>
      <c r="DE434" s="703"/>
      <c r="DF434" s="703"/>
      <c r="DG434" s="705"/>
      <c r="DH434" s="705"/>
      <c r="DI434" s="705"/>
      <c r="DJ434" s="705"/>
      <c r="DK434" s="705"/>
      <c r="DL434" s="705"/>
      <c r="DM434" s="705"/>
      <c r="DN434" s="705"/>
      <c r="DO434" s="705"/>
      <c r="DP434" s="705"/>
      <c r="DQ434" s="705"/>
      <c r="DR434" s="705"/>
      <c r="DS434" s="703"/>
      <c r="DT434" s="703"/>
      <c r="DU434" s="703"/>
      <c r="DV434" s="703"/>
      <c r="DW434" s="703"/>
      <c r="DX434" s="703"/>
      <c r="DY434" s="703"/>
      <c r="DZ434" s="703"/>
      <c r="EA434" s="703"/>
      <c r="EB434" s="703"/>
      <c r="EC434" s="703"/>
      <c r="ED434" s="703"/>
      <c r="EE434" s="703"/>
      <c r="EF434" s="703"/>
      <c r="EG434" s="703"/>
      <c r="EH434" s="703"/>
      <c r="EI434" s="703"/>
      <c r="EJ434" s="703"/>
      <c r="EK434" s="703"/>
      <c r="EL434" s="703"/>
      <c r="EM434" s="703"/>
      <c r="EN434" s="703"/>
      <c r="EO434" s="703"/>
      <c r="EP434" s="703"/>
      <c r="EQ434" s="703"/>
      <c r="ER434" s="703"/>
      <c r="ES434" s="703"/>
      <c r="ET434" s="703"/>
      <c r="EU434" s="703"/>
      <c r="EV434" s="703"/>
      <c r="EW434" s="703"/>
      <c r="EX434" s="703"/>
      <c r="EY434" s="703"/>
      <c r="EZ434" s="703"/>
      <c r="FA434" s="703"/>
      <c r="FB434" s="703"/>
      <c r="FC434" s="703"/>
      <c r="FD434" s="703"/>
      <c r="FE434" s="703"/>
      <c r="FF434" s="703"/>
      <c r="FG434" s="703"/>
      <c r="FH434" s="703"/>
      <c r="FI434" s="703"/>
      <c r="FJ434" s="703"/>
      <c r="FK434" s="703"/>
      <c r="FL434" s="703"/>
      <c r="FM434" s="703"/>
      <c r="FN434" s="703"/>
      <c r="FO434" s="703"/>
      <c r="FP434" s="703"/>
      <c r="FQ434" s="704"/>
    </row>
    <row r="435" spans="1:173" s="706" customFormat="1">
      <c r="A435" s="700"/>
      <c r="B435" s="700"/>
      <c r="C435" s="701" t="s">
        <v>3641</v>
      </c>
      <c r="D435" s="701"/>
      <c r="E435" s="703">
        <v>36.1</v>
      </c>
      <c r="F435" s="703"/>
      <c r="G435" s="703"/>
      <c r="H435" s="703"/>
      <c r="I435" s="703">
        <f t="shared" si="141"/>
        <v>36.1</v>
      </c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1631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66"/>
      <c r="AF435" s="960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 t="shared" si="138"/>
        <v>1</v>
      </c>
      <c r="AX435" s="703"/>
      <c r="AY435" s="703"/>
      <c r="AZ435" s="703">
        <f t="shared" si="139"/>
        <v>1</v>
      </c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>
        <f t="shared" si="140"/>
        <v>1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  <c r="BX435" s="703"/>
      <c r="BY435" s="703"/>
      <c r="BZ435" s="703"/>
      <c r="CA435" s="703"/>
      <c r="CB435" s="703"/>
      <c r="CC435" s="703"/>
      <c r="CD435" s="703">
        <f t="shared" si="137"/>
        <v>1</v>
      </c>
      <c r="CE435" s="703"/>
      <c r="CF435" s="703"/>
      <c r="CG435" s="703"/>
      <c r="CH435" s="703"/>
      <c r="CI435" s="703"/>
      <c r="CJ435" s="703"/>
      <c r="CK435" s="703"/>
      <c r="CL435" s="703">
        <f t="shared" si="130"/>
        <v>2</v>
      </c>
      <c r="CM435" s="703"/>
      <c r="CN435" s="703"/>
      <c r="CO435" s="703"/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>
        <v>1</v>
      </c>
      <c r="DA435" s="703">
        <v>1</v>
      </c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>
      <c r="A436" s="700"/>
      <c r="B436" s="700"/>
      <c r="C436" s="701" t="s">
        <v>3647</v>
      </c>
      <c r="D436" s="701"/>
      <c r="E436" s="703">
        <v>28.1</v>
      </c>
      <c r="F436" s="703"/>
      <c r="G436" s="703"/>
      <c r="H436" s="703"/>
      <c r="I436" s="703">
        <f t="shared" si="141"/>
        <v>28.1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2989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66"/>
      <c r="AF436" s="960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si="138"/>
        <v>0</v>
      </c>
      <c r="AX436" s="703"/>
      <c r="AY436" s="703"/>
      <c r="AZ436" s="703">
        <f t="shared" si="139"/>
        <v>0</v>
      </c>
      <c r="BA436" s="703"/>
      <c r="BB436" s="703"/>
      <c r="BC436" s="703"/>
      <c r="BD436" s="703">
        <v>2</v>
      </c>
      <c r="BE436" s="703"/>
      <c r="BF436" s="703"/>
      <c r="BG436" s="703"/>
      <c r="BH436" s="703"/>
      <c r="BI436" s="703"/>
      <c r="BJ436" s="703">
        <f t="shared" si="140"/>
        <v>0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>
        <v>2</v>
      </c>
      <c r="BW436" s="703"/>
      <c r="BX436" s="703"/>
      <c r="BY436" s="703"/>
      <c r="BZ436" s="703"/>
      <c r="CA436" s="703"/>
      <c r="CB436" s="703"/>
      <c r="CC436" s="703"/>
      <c r="CD436" s="703">
        <f t="shared" si="137"/>
        <v>0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/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>
      <c r="A437" s="700"/>
      <c r="B437" s="700"/>
      <c r="C437" s="701" t="s">
        <v>3840</v>
      </c>
      <c r="D437" s="702"/>
      <c r="E437" s="703">
        <v>35.700000000000003</v>
      </c>
      <c r="F437" s="703"/>
      <c r="G437" s="703"/>
      <c r="H437" s="703"/>
      <c r="I437" s="703">
        <f t="shared" si="141"/>
        <v>35.700000000000003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2989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66"/>
      <c r="AF437" s="960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0</v>
      </c>
      <c r="AX437" s="703"/>
      <c r="AY437" s="703"/>
      <c r="AZ437" s="703">
        <f t="shared" si="139"/>
        <v>0</v>
      </c>
      <c r="BA437" s="703"/>
      <c r="BB437" s="703"/>
      <c r="BC437" s="703"/>
      <c r="BD437" s="703">
        <v>2</v>
      </c>
      <c r="BE437" s="703"/>
      <c r="BF437" s="703"/>
      <c r="BG437" s="703"/>
      <c r="BH437" s="703"/>
      <c r="BI437" s="703"/>
      <c r="BJ437" s="703">
        <f t="shared" si="140"/>
        <v>0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>
        <v>2</v>
      </c>
      <c r="BW437" s="703"/>
      <c r="BX437" s="703"/>
      <c r="BY437" s="703"/>
      <c r="BZ437" s="703"/>
      <c r="CA437" s="703"/>
      <c r="CB437" s="703"/>
      <c r="CC437" s="703"/>
      <c r="CD437" s="703">
        <f t="shared" si="137"/>
        <v>0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/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>
      <c r="A438" s="700"/>
      <c r="B438" s="700"/>
      <c r="C438" s="701" t="s">
        <v>3841</v>
      </c>
      <c r="D438" s="701"/>
      <c r="E438" s="703">
        <v>35.700000000000003</v>
      </c>
      <c r="F438" s="703"/>
      <c r="G438" s="703"/>
      <c r="H438" s="703"/>
      <c r="I438" s="703">
        <f t="shared" si="141"/>
        <v>35.700000000000003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66"/>
      <c r="AF438" s="960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0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0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2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>
        <v>1</v>
      </c>
      <c r="DA438" s="703"/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>
      <c r="A439" s="700"/>
      <c r="B439" s="700"/>
      <c r="C439" s="701" t="s">
        <v>3842</v>
      </c>
      <c r="D439" s="702"/>
      <c r="E439" s="703">
        <v>34</v>
      </c>
      <c r="F439" s="703"/>
      <c r="G439" s="703"/>
      <c r="H439" s="703"/>
      <c r="I439" s="703">
        <f t="shared" si="141"/>
        <v>34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1903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66"/>
      <c r="AF439" s="960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>
      <c r="A440" s="700"/>
      <c r="B440" s="700"/>
      <c r="C440" s="701" t="s">
        <v>3843</v>
      </c>
      <c r="D440" s="701"/>
      <c r="E440" s="703">
        <v>33.6</v>
      </c>
      <c r="F440" s="703"/>
      <c r="G440" s="703"/>
      <c r="H440" s="703"/>
      <c r="I440" s="703">
        <f t="shared" si="141"/>
        <v>33.6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1903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66"/>
      <c r="AF440" s="960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0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0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0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/>
      <c r="DA440" s="703"/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>
      <c r="A441" s="700"/>
      <c r="B441" s="700"/>
      <c r="C441" s="701" t="s">
        <v>3844</v>
      </c>
      <c r="D441" s="701"/>
      <c r="E441" s="703">
        <v>42.6</v>
      </c>
      <c r="F441" s="703"/>
      <c r="G441" s="703"/>
      <c r="H441" s="703"/>
      <c r="I441" s="703">
        <f t="shared" si="141"/>
        <v>42.6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1903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66"/>
      <c r="AF441" s="960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1</v>
      </c>
      <c r="AX441" s="703"/>
      <c r="AY441" s="703"/>
      <c r="AZ441" s="703">
        <f t="shared" si="139"/>
        <v>1</v>
      </c>
      <c r="BA441" s="703"/>
      <c r="BB441" s="703"/>
      <c r="BC441" s="703"/>
      <c r="BD441" s="703"/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/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>
      <c r="A442" s="700"/>
      <c r="B442" s="700"/>
      <c r="C442" s="701" t="s">
        <v>3845</v>
      </c>
      <c r="D442" s="701"/>
      <c r="E442" s="703">
        <v>30.8</v>
      </c>
      <c r="F442" s="703"/>
      <c r="G442" s="703"/>
      <c r="H442" s="703"/>
      <c r="I442" s="703">
        <f t="shared" si="141"/>
        <v>30.8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1903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66"/>
      <c r="AF442" s="960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1</v>
      </c>
      <c r="AX442" s="703"/>
      <c r="AY442" s="703"/>
      <c r="AZ442" s="703">
        <f t="shared" si="139"/>
        <v>1</v>
      </c>
      <c r="BA442" s="703"/>
      <c r="BB442" s="703"/>
      <c r="BC442" s="703"/>
      <c r="BD442" s="703"/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/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2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>
        <v>1</v>
      </c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>
      <c r="A443" s="700"/>
      <c r="B443" s="700"/>
      <c r="C443" s="701" t="s">
        <v>3846</v>
      </c>
      <c r="D443" s="701"/>
      <c r="E443" s="703">
        <v>33.799999999999997</v>
      </c>
      <c r="F443" s="703"/>
      <c r="G443" s="703"/>
      <c r="H443" s="703"/>
      <c r="I443" s="703">
        <f t="shared" si="141"/>
        <v>33.799999999999997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66"/>
      <c r="AF443" s="960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0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/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>
      <c r="A444" s="700"/>
      <c r="B444" s="700"/>
      <c r="C444" s="701" t="s">
        <v>3847</v>
      </c>
      <c r="D444" s="701"/>
      <c r="E444" s="703">
        <v>35</v>
      </c>
      <c r="F444" s="703"/>
      <c r="G444" s="703"/>
      <c r="H444" s="703"/>
      <c r="I444" s="703">
        <f t="shared" si="141"/>
        <v>35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66"/>
      <c r="AF444" s="960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>
      <c r="A445" s="700"/>
      <c r="B445" s="700"/>
      <c r="C445" s="701" t="s">
        <v>3848</v>
      </c>
      <c r="D445" s="701"/>
      <c r="E445" s="703">
        <v>36</v>
      </c>
      <c r="F445" s="703"/>
      <c r="G445" s="703"/>
      <c r="H445" s="703"/>
      <c r="I445" s="703">
        <f t="shared" si="141"/>
        <v>36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66"/>
      <c r="AF445" s="960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>
      <c r="A446" s="700"/>
      <c r="B446" s="700"/>
      <c r="C446" s="701" t="s">
        <v>3849</v>
      </c>
      <c r="D446" s="701"/>
      <c r="E446" s="703">
        <v>32.4</v>
      </c>
      <c r="F446" s="703"/>
      <c r="G446" s="703"/>
      <c r="H446" s="703"/>
      <c r="I446" s="703">
        <f t="shared" si="141"/>
        <v>32.4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1631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66"/>
      <c r="AF446" s="960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>
      <c r="A447" s="700"/>
      <c r="B447" s="700"/>
      <c r="C447" s="701" t="s">
        <v>3850</v>
      </c>
      <c r="D447" s="701"/>
      <c r="E447" s="703">
        <v>37.700000000000003</v>
      </c>
      <c r="F447" s="703"/>
      <c r="G447" s="703"/>
      <c r="H447" s="703"/>
      <c r="I447" s="703">
        <f t="shared" si="141"/>
        <v>37.700000000000003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2990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66"/>
      <c r="AF447" s="960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0</v>
      </c>
      <c r="AX447" s="703"/>
      <c r="AY447" s="703"/>
      <c r="AZ447" s="703">
        <f t="shared" si="139"/>
        <v>0</v>
      </c>
      <c r="BA447" s="703"/>
      <c r="BB447" s="703"/>
      <c r="BC447" s="703"/>
      <c r="BD447" s="703">
        <v>1</v>
      </c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>
        <v>1</v>
      </c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>
      <c r="A448" s="700"/>
      <c r="B448" s="700"/>
      <c r="C448" s="701"/>
      <c r="D448" s="701"/>
      <c r="E448" s="703"/>
      <c r="F448" s="703"/>
      <c r="G448" s="703"/>
      <c r="H448" s="703"/>
      <c r="I448" s="703"/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/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66"/>
      <c r="AF448" s="960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0</v>
      </c>
      <c r="AX448" s="703"/>
      <c r="AY448" s="703"/>
      <c r="AZ448" s="703">
        <f t="shared" si="139"/>
        <v>0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>
      <c r="A449" s="700"/>
      <c r="B449" s="700"/>
      <c r="C449" s="701"/>
      <c r="D449" s="702" t="s">
        <v>3851</v>
      </c>
      <c r="E449" s="703"/>
      <c r="F449" s="703"/>
      <c r="G449" s="703"/>
      <c r="H449" s="703"/>
      <c r="I449" s="703"/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/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66"/>
      <c r="AF449" s="960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0</v>
      </c>
      <c r="AX449" s="703"/>
      <c r="AY449" s="703"/>
      <c r="AZ449" s="703">
        <f t="shared" si="139"/>
        <v>0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>
      <c r="A450" s="700"/>
      <c r="B450" s="700"/>
      <c r="C450" s="701" t="s">
        <v>3648</v>
      </c>
      <c r="D450" s="701"/>
      <c r="E450" s="703">
        <v>33</v>
      </c>
      <c r="F450" s="703"/>
      <c r="G450" s="703"/>
      <c r="H450" s="703"/>
      <c r="I450" s="703">
        <f>E450</f>
        <v>33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2989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66"/>
      <c r="AF450" s="960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0</v>
      </c>
      <c r="AX450" s="703"/>
      <c r="AY450" s="703"/>
      <c r="AZ450" s="703">
        <f t="shared" si="139"/>
        <v>0</v>
      </c>
      <c r="BA450" s="703"/>
      <c r="BB450" s="703"/>
      <c r="BC450" s="703"/>
      <c r="BD450" s="703">
        <v>2</v>
      </c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>
        <v>2</v>
      </c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>
        <v>2</v>
      </c>
      <c r="CG450" s="703"/>
      <c r="CH450" s="703">
        <v>2</v>
      </c>
      <c r="CI450" s="703"/>
      <c r="CJ450" s="703">
        <v>6</v>
      </c>
      <c r="CK450" s="703"/>
      <c r="CL450" s="703">
        <f t="shared" si="130"/>
        <v>2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>
        <v>1</v>
      </c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>
      <c r="A451" s="700"/>
      <c r="B451" s="700"/>
      <c r="C451" s="701" t="s">
        <v>3649</v>
      </c>
      <c r="D451" s="701"/>
      <c r="E451" s="703">
        <v>36.9</v>
      </c>
      <c r="F451" s="703"/>
      <c r="G451" s="703"/>
      <c r="H451" s="703"/>
      <c r="I451" s="703">
        <f t="shared" ref="I451:I462" si="142">E451</f>
        <v>36.9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66"/>
      <c r="AF451" s="960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1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1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>
        <v>1</v>
      </c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>
      <c r="A452" s="700"/>
      <c r="B452" s="700"/>
      <c r="C452" s="701" t="s">
        <v>3650</v>
      </c>
      <c r="D452" s="701"/>
      <c r="E452" s="703">
        <v>35.200000000000003</v>
      </c>
      <c r="F452" s="703"/>
      <c r="G452" s="703"/>
      <c r="H452" s="703"/>
      <c r="I452" s="703">
        <f t="shared" si="142"/>
        <v>35.200000000000003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1631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66"/>
      <c r="AF452" s="960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1</v>
      </c>
      <c r="AX452" s="703"/>
      <c r="AY452" s="703"/>
      <c r="AZ452" s="703">
        <f t="shared" si="139"/>
        <v>1</v>
      </c>
      <c r="BA452" s="703"/>
      <c r="BB452" s="703"/>
      <c r="BC452" s="703"/>
      <c r="BD452" s="703"/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/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0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/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>
      <c r="A453" s="700"/>
      <c r="B453" s="700"/>
      <c r="C453" s="701" t="s">
        <v>3651</v>
      </c>
      <c r="D453" s="701"/>
      <c r="E453" s="703">
        <v>34.6</v>
      </c>
      <c r="F453" s="703"/>
      <c r="G453" s="703"/>
      <c r="H453" s="703"/>
      <c r="I453" s="703">
        <f t="shared" si="142"/>
        <v>34.6</v>
      </c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 t="s">
        <v>1631</v>
      </c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66"/>
      <c r="AF453" s="960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1</v>
      </c>
      <c r="AX453" s="703"/>
      <c r="AY453" s="703"/>
      <c r="AZ453" s="703">
        <f t="shared" si="139"/>
        <v>1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1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1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>
        <v>1</v>
      </c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>
      <c r="A454" s="700"/>
      <c r="B454" s="700"/>
      <c r="C454" s="701" t="s">
        <v>3652</v>
      </c>
      <c r="D454" s="701"/>
      <c r="E454" s="703">
        <v>35.1</v>
      </c>
      <c r="F454" s="703"/>
      <c r="G454" s="703"/>
      <c r="H454" s="703"/>
      <c r="I454" s="703">
        <f t="shared" si="142"/>
        <v>35.1</v>
      </c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 t="s">
        <v>1903</v>
      </c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66"/>
      <c r="AF454" s="960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1</v>
      </c>
      <c r="AX454" s="703"/>
      <c r="AY454" s="703"/>
      <c r="AZ454" s="703">
        <f t="shared" si="139"/>
        <v>1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1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1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>
        <v>1</v>
      </c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>
      <c r="A455" s="700"/>
      <c r="B455" s="700"/>
      <c r="C455" s="701" t="s">
        <v>3653</v>
      </c>
      <c r="D455" s="701"/>
      <c r="E455" s="703">
        <v>35.700000000000003</v>
      </c>
      <c r="F455" s="703"/>
      <c r="G455" s="703"/>
      <c r="H455" s="703"/>
      <c r="I455" s="703">
        <f t="shared" si="142"/>
        <v>35.700000000000003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1903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66"/>
      <c r="AF455" s="960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1</v>
      </c>
      <c r="AX455" s="703"/>
      <c r="AY455" s="703"/>
      <c r="AZ455" s="703">
        <f t="shared" si="139"/>
        <v>1</v>
      </c>
      <c r="BA455" s="703"/>
      <c r="BB455" s="703"/>
      <c r="BC455" s="703"/>
      <c r="BD455" s="703"/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/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/>
      <c r="CG455" s="703"/>
      <c r="CH455" s="703"/>
      <c r="CI455" s="703"/>
      <c r="CJ455" s="703"/>
      <c r="CK455" s="703"/>
      <c r="CL455" s="703">
        <f t="shared" si="130"/>
        <v>0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/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>
      <c r="A456" s="700"/>
      <c r="B456" s="700"/>
      <c r="C456" s="701" t="s">
        <v>3654</v>
      </c>
      <c r="D456" s="701"/>
      <c r="E456" s="703">
        <v>34.5</v>
      </c>
      <c r="F456" s="703"/>
      <c r="G456" s="703"/>
      <c r="H456" s="703"/>
      <c r="I456" s="703">
        <f t="shared" si="142"/>
        <v>34.5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1903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66"/>
      <c r="AF456" s="960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>
      <c r="A457" s="700"/>
      <c r="B457" s="700"/>
      <c r="C457" s="701" t="s">
        <v>3655</v>
      </c>
      <c r="D457" s="701"/>
      <c r="E457" s="703">
        <v>30.3</v>
      </c>
      <c r="F457" s="703"/>
      <c r="G457" s="703"/>
      <c r="H457" s="703"/>
      <c r="I457" s="703">
        <f t="shared" si="142"/>
        <v>30.3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66"/>
      <c r="AF457" s="960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1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1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2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>
        <v>1</v>
      </c>
      <c r="DA457" s="703">
        <v>1</v>
      </c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>
      <c r="A458" s="700"/>
      <c r="B458" s="700"/>
      <c r="C458" s="701" t="s">
        <v>3656</v>
      </c>
      <c r="D458" s="701"/>
      <c r="E458" s="703">
        <v>39.4</v>
      </c>
      <c r="F458" s="703"/>
      <c r="G458" s="703"/>
      <c r="H458" s="703"/>
      <c r="I458" s="703">
        <f t="shared" si="142"/>
        <v>39.4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66"/>
      <c r="AF458" s="960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>
      <c r="A459" s="700"/>
      <c r="B459" s="700"/>
      <c r="C459" s="701" t="s">
        <v>3719</v>
      </c>
      <c r="D459" s="702"/>
      <c r="E459" s="703">
        <v>37.4</v>
      </c>
      <c r="F459" s="703"/>
      <c r="G459" s="703"/>
      <c r="H459" s="703"/>
      <c r="I459" s="703">
        <f t="shared" si="142"/>
        <v>37.4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66"/>
      <c r="AF459" s="960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>
      <c r="A460" s="700"/>
      <c r="B460" s="700"/>
      <c r="C460" s="701" t="s">
        <v>3720</v>
      </c>
      <c r="D460" s="701"/>
      <c r="E460" s="703">
        <v>32.700000000000003</v>
      </c>
      <c r="F460" s="703"/>
      <c r="G460" s="703"/>
      <c r="H460" s="703"/>
      <c r="I460" s="703">
        <f t="shared" si="142"/>
        <v>32.700000000000003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1631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66"/>
      <c r="AF460" s="960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1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1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>
        <v>1</v>
      </c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>
      <c r="A461" s="700"/>
      <c r="B461" s="700"/>
      <c r="C461" s="701" t="s">
        <v>3721</v>
      </c>
      <c r="D461" s="702"/>
      <c r="E461" s="703">
        <v>36.5</v>
      </c>
      <c r="F461" s="703"/>
      <c r="G461" s="703"/>
      <c r="H461" s="703"/>
      <c r="I461" s="703">
        <f t="shared" si="142"/>
        <v>36.5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1631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66"/>
      <c r="AF461" s="960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>
      <c r="A462" s="700"/>
      <c r="B462" s="700"/>
      <c r="C462" s="701" t="s">
        <v>3722</v>
      </c>
      <c r="D462" s="701"/>
      <c r="E462" s="703">
        <v>33.4</v>
      </c>
      <c r="F462" s="703"/>
      <c r="G462" s="703"/>
      <c r="H462" s="703"/>
      <c r="I462" s="703">
        <f t="shared" si="142"/>
        <v>33.4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2990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66"/>
      <c r="AF462" s="960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0</v>
      </c>
      <c r="AX462" s="703"/>
      <c r="AY462" s="703"/>
      <c r="AZ462" s="703">
        <f t="shared" si="139"/>
        <v>0</v>
      </c>
      <c r="BA462" s="703"/>
      <c r="BB462" s="703"/>
      <c r="BC462" s="703"/>
      <c r="BD462" s="703">
        <v>1</v>
      </c>
      <c r="BE462" s="703"/>
      <c r="BF462" s="703"/>
      <c r="BG462" s="703"/>
      <c r="BH462" s="703"/>
      <c r="BI462" s="703"/>
      <c r="BJ462" s="703">
        <f t="shared" si="140"/>
        <v>0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>
        <v>1</v>
      </c>
      <c r="BW462" s="703"/>
      <c r="BX462" s="703"/>
      <c r="BY462" s="703"/>
      <c r="BZ462" s="703"/>
      <c r="CA462" s="703"/>
      <c r="CB462" s="703"/>
      <c r="CC462" s="703"/>
      <c r="CD462" s="703">
        <f t="shared" si="137"/>
        <v>0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/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>
      <c r="A463" s="700"/>
      <c r="B463" s="700"/>
      <c r="C463" s="701"/>
      <c r="D463" s="701"/>
      <c r="E463" s="703"/>
      <c r="F463" s="703"/>
      <c r="G463" s="703"/>
      <c r="H463" s="703"/>
      <c r="I463" s="703"/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/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66"/>
      <c r="AF463" s="960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0</v>
      </c>
      <c r="AX463" s="703"/>
      <c r="AY463" s="703"/>
      <c r="AZ463" s="703">
        <f t="shared" si="139"/>
        <v>0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0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0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/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>
      <c r="A464" s="700"/>
      <c r="B464" s="700"/>
      <c r="C464" s="701"/>
      <c r="D464" s="702" t="s">
        <v>3851</v>
      </c>
      <c r="E464" s="703"/>
      <c r="F464" s="703"/>
      <c r="G464" s="703"/>
      <c r="H464" s="703"/>
      <c r="I464" s="703"/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/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66"/>
      <c r="AF464" s="960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0</v>
      </c>
      <c r="AX464" s="703"/>
      <c r="AY464" s="703"/>
      <c r="AZ464" s="703">
        <f t="shared" si="139"/>
        <v>0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0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0</v>
      </c>
      <c r="CE464" s="703"/>
      <c r="CF464" s="703"/>
      <c r="CG464" s="703"/>
      <c r="CH464" s="703"/>
      <c r="CI464" s="703"/>
      <c r="CJ464" s="703"/>
      <c r="CK464" s="703"/>
      <c r="CL464" s="703">
        <f t="shared" ref="CL464:CL477" si="143">CZ464*2</f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/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7" s="706" customFormat="1">
      <c r="A465" s="700"/>
      <c r="B465" s="700"/>
      <c r="C465" s="701" t="s">
        <v>3635</v>
      </c>
      <c r="D465" s="701"/>
      <c r="E465" s="703">
        <v>38.1</v>
      </c>
      <c r="F465" s="703"/>
      <c r="G465" s="703"/>
      <c r="H465" s="703"/>
      <c r="I465" s="703">
        <f>E465</f>
        <v>38.1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66"/>
      <c r="AF465" s="960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43"/>
        <v>2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>
        <v>1</v>
      </c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7" s="706" customFormat="1">
      <c r="A466" s="700"/>
      <c r="B466" s="700"/>
      <c r="C466" s="701" t="s">
        <v>3634</v>
      </c>
      <c r="D466" s="701"/>
      <c r="E466" s="703">
        <v>35.4</v>
      </c>
      <c r="F466" s="703"/>
      <c r="G466" s="703"/>
      <c r="H466" s="703"/>
      <c r="I466" s="703">
        <f t="shared" ref="I466:I478" si="144">E466</f>
        <v>35.4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66"/>
      <c r="AF466" s="960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43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7" s="706" customFormat="1">
      <c r="A467" s="700"/>
      <c r="B467" s="700"/>
      <c r="C467" s="701" t="s">
        <v>3633</v>
      </c>
      <c r="D467" s="701"/>
      <c r="E467" s="703">
        <v>38.1</v>
      </c>
      <c r="F467" s="703"/>
      <c r="G467" s="703"/>
      <c r="H467" s="703"/>
      <c r="I467" s="703">
        <f t="shared" si="144"/>
        <v>38.1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1631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66"/>
      <c r="AF467" s="960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1</v>
      </c>
      <c r="AX467" s="703"/>
      <c r="AY467" s="703"/>
      <c r="AZ467" s="703">
        <f t="shared" si="139"/>
        <v>1</v>
      </c>
      <c r="BA467" s="703"/>
      <c r="BB467" s="703"/>
      <c r="BC467" s="703"/>
      <c r="BD467" s="703"/>
      <c r="BE467" s="703"/>
      <c r="BF467" s="703"/>
      <c r="BG467" s="703"/>
      <c r="BH467" s="703"/>
      <c r="BI467" s="703"/>
      <c r="BJ467" s="703">
        <f t="shared" si="140"/>
        <v>1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/>
      <c r="BW467" s="703"/>
      <c r="BX467" s="703"/>
      <c r="BY467" s="703"/>
      <c r="BZ467" s="703"/>
      <c r="CA467" s="703"/>
      <c r="CB467" s="703"/>
      <c r="CC467" s="703"/>
      <c r="CD467" s="703">
        <f t="shared" si="137"/>
        <v>1</v>
      </c>
      <c r="CE467" s="703"/>
      <c r="CF467" s="703"/>
      <c r="CG467" s="703"/>
      <c r="CH467" s="703"/>
      <c r="CI467" s="703"/>
      <c r="CJ467" s="703"/>
      <c r="CK467" s="703"/>
      <c r="CL467" s="703">
        <f t="shared" si="143"/>
        <v>0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/>
      <c r="DA467" s="703">
        <v>1</v>
      </c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7" s="706" customFormat="1">
      <c r="A468" s="700"/>
      <c r="B468" s="700"/>
      <c r="C468" s="701" t="s">
        <v>3632</v>
      </c>
      <c r="D468" s="701"/>
      <c r="E468" s="703">
        <v>42.8</v>
      </c>
      <c r="F468" s="703"/>
      <c r="G468" s="703"/>
      <c r="H468" s="703"/>
      <c r="I468" s="703">
        <f t="shared" si="144"/>
        <v>42.8</v>
      </c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 t="s">
        <v>2989</v>
      </c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66"/>
      <c r="AF468" s="960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>
        <v>2</v>
      </c>
      <c r="BE468" s="703"/>
      <c r="BF468" s="703"/>
      <c r="BG468" s="703"/>
      <c r="BH468" s="703"/>
      <c r="BI468" s="703"/>
      <c r="BJ468" s="703">
        <f t="shared" si="140"/>
        <v>1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>
        <v>2</v>
      </c>
      <c r="BW468" s="703"/>
      <c r="BX468" s="703"/>
      <c r="BY468" s="703"/>
      <c r="BZ468" s="703"/>
      <c r="CA468" s="703"/>
      <c r="CB468" s="703"/>
      <c r="CC468" s="703"/>
      <c r="CD468" s="703">
        <f t="shared" si="137"/>
        <v>1</v>
      </c>
      <c r="CE468" s="703"/>
      <c r="CF468" s="703"/>
      <c r="CG468" s="703"/>
      <c r="CH468" s="703"/>
      <c r="CI468" s="703"/>
      <c r="CJ468" s="703">
        <v>3</v>
      </c>
      <c r="CK468" s="703"/>
      <c r="CL468" s="703">
        <f t="shared" si="143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>
        <v>1</v>
      </c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7" s="706" customFormat="1">
      <c r="A469" s="700"/>
      <c r="B469" s="700"/>
      <c r="C469" s="701" t="s">
        <v>3852</v>
      </c>
      <c r="D469" s="701"/>
      <c r="E469" s="703">
        <v>44.5</v>
      </c>
      <c r="F469" s="703"/>
      <c r="G469" s="703"/>
      <c r="H469" s="703"/>
      <c r="I469" s="703">
        <f t="shared" si="144"/>
        <v>44.5</v>
      </c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 t="s">
        <v>1631</v>
      </c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66"/>
      <c r="AF469" s="960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1</v>
      </c>
      <c r="AX469" s="703"/>
      <c r="AY469" s="703"/>
      <c r="AZ469" s="703">
        <f t="shared" si="139"/>
        <v>1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1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1</v>
      </c>
      <c r="CE469" s="703"/>
      <c r="CF469" s="703"/>
      <c r="CG469" s="703"/>
      <c r="CH469" s="703"/>
      <c r="CI469" s="703"/>
      <c r="CJ469" s="703"/>
      <c r="CK469" s="703"/>
      <c r="CL469" s="703">
        <f t="shared" si="143"/>
        <v>2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>
        <v>1</v>
      </c>
      <c r="DA469" s="703">
        <v>1</v>
      </c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7" s="706" customFormat="1">
      <c r="A470" s="700"/>
      <c r="B470" s="700"/>
      <c r="C470" s="701" t="s">
        <v>3853</v>
      </c>
      <c r="D470" s="701"/>
      <c r="E470" s="703">
        <v>37.299999999999997</v>
      </c>
      <c r="F470" s="703"/>
      <c r="G470" s="703"/>
      <c r="H470" s="703"/>
      <c r="I470" s="703">
        <f t="shared" si="144"/>
        <v>37.299999999999997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66"/>
      <c r="AF470" s="960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0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/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7" s="706" customFormat="1">
      <c r="A471" s="700"/>
      <c r="B471" s="700"/>
      <c r="C471" s="701" t="s">
        <v>3854</v>
      </c>
      <c r="D471" s="701"/>
      <c r="E471" s="703">
        <v>42.3</v>
      </c>
      <c r="F471" s="703"/>
      <c r="G471" s="703"/>
      <c r="H471" s="703"/>
      <c r="I471" s="703">
        <f t="shared" si="144"/>
        <v>42.3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66"/>
      <c r="AF471" s="960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0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0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/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7" s="706" customFormat="1">
      <c r="A472" s="700"/>
      <c r="B472" s="700"/>
      <c r="C472" s="701" t="s">
        <v>3855</v>
      </c>
      <c r="D472" s="701"/>
      <c r="E472" s="703">
        <v>26.2</v>
      </c>
      <c r="F472" s="703"/>
      <c r="G472" s="703"/>
      <c r="H472" s="703"/>
      <c r="I472" s="703">
        <f t="shared" si="144"/>
        <v>26.2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66"/>
      <c r="AF472" s="960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2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2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2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7" s="706" customFormat="1">
      <c r="A473" s="700"/>
      <c r="B473" s="700"/>
      <c r="C473" s="701" t="s">
        <v>3856</v>
      </c>
      <c r="D473" s="701"/>
      <c r="E473" s="703">
        <v>41.8</v>
      </c>
      <c r="F473" s="703"/>
      <c r="G473" s="703"/>
      <c r="H473" s="703"/>
      <c r="I473" s="703">
        <f t="shared" si="144"/>
        <v>41.8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1631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66"/>
      <c r="AF473" s="960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1</v>
      </c>
      <c r="AX473" s="703"/>
      <c r="AY473" s="703"/>
      <c r="AZ473" s="703">
        <f t="shared" si="139"/>
        <v>1</v>
      </c>
      <c r="BA473" s="703"/>
      <c r="BB473" s="703"/>
      <c r="BC473" s="703"/>
      <c r="BD473" s="703"/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/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/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7" s="706" customFormat="1">
      <c r="A474" s="700"/>
      <c r="B474" s="700"/>
      <c r="C474" s="701" t="s">
        <v>3857</v>
      </c>
      <c r="D474" s="701"/>
      <c r="E474" s="703">
        <v>34.5</v>
      </c>
      <c r="F474" s="703"/>
      <c r="G474" s="703"/>
      <c r="H474" s="703"/>
      <c r="I474" s="703">
        <f t="shared" si="144"/>
        <v>34.5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66"/>
      <c r="AF474" s="960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0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0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/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7" s="706" customFormat="1">
      <c r="A475" s="700"/>
      <c r="B475" s="700"/>
      <c r="C475" s="701" t="s">
        <v>3858</v>
      </c>
      <c r="D475" s="701"/>
      <c r="E475" s="703">
        <v>33.200000000000003</v>
      </c>
      <c r="F475" s="703"/>
      <c r="G475" s="703"/>
      <c r="H475" s="703"/>
      <c r="I475" s="703">
        <f t="shared" si="144"/>
        <v>33.200000000000003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66"/>
      <c r="AF475" s="960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7" s="706" customFormat="1">
      <c r="A476" s="700"/>
      <c r="B476" s="700"/>
      <c r="C476" s="701" t="s">
        <v>3859</v>
      </c>
      <c r="D476" s="701"/>
      <c r="E476" s="703">
        <v>41.1</v>
      </c>
      <c r="F476" s="703"/>
      <c r="G476" s="703"/>
      <c r="H476" s="703"/>
      <c r="I476" s="703">
        <f t="shared" si="144"/>
        <v>41.1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66"/>
      <c r="AF476" s="960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1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1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>
        <v>1</v>
      </c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7" s="706" customFormat="1">
      <c r="A477" s="700"/>
      <c r="B477" s="700"/>
      <c r="C477" s="701" t="s">
        <v>3860</v>
      </c>
      <c r="D477" s="701"/>
      <c r="E477" s="703">
        <v>41.2</v>
      </c>
      <c r="F477" s="703"/>
      <c r="G477" s="703"/>
      <c r="H477" s="703"/>
      <c r="I477" s="703">
        <f t="shared" si="144"/>
        <v>41.2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66"/>
      <c r="AF477" s="960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0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0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2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>
        <v>1</v>
      </c>
      <c r="DA477" s="703"/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7" s="706" customFormat="1">
      <c r="A478" s="700"/>
      <c r="B478" s="700"/>
      <c r="C478" s="701" t="s">
        <v>3840</v>
      </c>
      <c r="D478" s="701"/>
      <c r="E478" s="703">
        <v>49.1</v>
      </c>
      <c r="F478" s="703"/>
      <c r="G478" s="703"/>
      <c r="H478" s="703"/>
      <c r="I478" s="703">
        <f t="shared" si="144"/>
        <v>49.1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2990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66"/>
      <c r="AF478" s="960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0</v>
      </c>
      <c r="AX478" s="703"/>
      <c r="AY478" s="703"/>
      <c r="AZ478" s="703">
        <f t="shared" si="139"/>
        <v>0</v>
      </c>
      <c r="BA478" s="703"/>
      <c r="BB478" s="703"/>
      <c r="BC478" s="703"/>
      <c r="BD478" s="703">
        <v>1</v>
      </c>
      <c r="BE478" s="703"/>
      <c r="BF478" s="703"/>
      <c r="BG478" s="703"/>
      <c r="BH478" s="703"/>
      <c r="BI478" s="703"/>
      <c r="BJ478" s="703">
        <f t="shared" si="140"/>
        <v>0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>
        <v>1</v>
      </c>
      <c r="BW478" s="703"/>
      <c r="BX478" s="703"/>
      <c r="BY478" s="703"/>
      <c r="BZ478" s="703"/>
      <c r="CA478" s="703"/>
      <c r="CB478" s="703"/>
      <c r="CC478" s="703"/>
      <c r="CD478" s="703">
        <f>DA478</f>
        <v>0</v>
      </c>
      <c r="CE478" s="703"/>
      <c r="CF478" s="703"/>
      <c r="CG478" s="703"/>
      <c r="CH478" s="703"/>
      <c r="CI478" s="703"/>
      <c r="CJ478" s="703"/>
      <c r="CK478" s="703"/>
      <c r="CL478" s="703"/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/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7" s="4" customFormat="1">
      <c r="A479" s="486">
        <f>MATCH(C479,$C$5:$C$700,0)</f>
        <v>475</v>
      </c>
      <c r="B479" s="56"/>
      <c r="C479" s="507" t="s">
        <v>3077</v>
      </c>
      <c r="D479" s="507"/>
      <c r="E479" s="508">
        <f t="shared" ref="E479:AK479" si="145">SUM(E358:E478)</f>
        <v>3755.6999999999989</v>
      </c>
      <c r="F479" s="508">
        <f t="shared" si="145"/>
        <v>0</v>
      </c>
      <c r="G479" s="508">
        <f t="shared" si="145"/>
        <v>0</v>
      </c>
      <c r="H479" s="508">
        <f t="shared" si="145"/>
        <v>0</v>
      </c>
      <c r="I479" s="508">
        <f t="shared" si="145"/>
        <v>1806.7</v>
      </c>
      <c r="J479" s="508">
        <f t="shared" si="145"/>
        <v>0</v>
      </c>
      <c r="K479" s="508">
        <f t="shared" si="145"/>
        <v>0</v>
      </c>
      <c r="L479" s="508">
        <f t="shared" si="145"/>
        <v>0</v>
      </c>
      <c r="M479" s="508">
        <f t="shared" si="145"/>
        <v>0</v>
      </c>
      <c r="N479" s="508">
        <f t="shared" si="145"/>
        <v>0</v>
      </c>
      <c r="O479" s="508">
        <f t="shared" si="145"/>
        <v>386.50000000000006</v>
      </c>
      <c r="P479" s="508">
        <f t="shared" si="145"/>
        <v>1562.5</v>
      </c>
      <c r="Q479" s="508">
        <f t="shared" si="145"/>
        <v>0</v>
      </c>
      <c r="R479" s="508">
        <f t="shared" si="145"/>
        <v>0</v>
      </c>
      <c r="S479" s="508">
        <f t="shared" si="145"/>
        <v>0</v>
      </c>
      <c r="T479" s="509">
        <f t="shared" si="145"/>
        <v>0</v>
      </c>
      <c r="U479" s="509">
        <f t="shared" si="145"/>
        <v>0</v>
      </c>
      <c r="V479" s="509">
        <f t="shared" si="145"/>
        <v>5</v>
      </c>
      <c r="W479" s="509">
        <f t="shared" si="145"/>
        <v>4</v>
      </c>
      <c r="X479" s="509">
        <f t="shared" si="145"/>
        <v>0</v>
      </c>
      <c r="Y479" s="509">
        <f t="shared" si="145"/>
        <v>0</v>
      </c>
      <c r="Z479" s="509">
        <f t="shared" si="145"/>
        <v>0</v>
      </c>
      <c r="AA479" s="509">
        <f t="shared" si="145"/>
        <v>1</v>
      </c>
      <c r="AB479" s="509">
        <f t="shared" si="145"/>
        <v>0</v>
      </c>
      <c r="AC479" s="509">
        <f t="shared" si="145"/>
        <v>0</v>
      </c>
      <c r="AD479" s="509">
        <f t="shared" si="145"/>
        <v>0</v>
      </c>
      <c r="AE479" s="511">
        <f t="shared" si="145"/>
        <v>0</v>
      </c>
      <c r="AF479" s="958">
        <f t="shared" si="145"/>
        <v>4</v>
      </c>
      <c r="AG479" s="509">
        <f t="shared" si="145"/>
        <v>0</v>
      </c>
      <c r="AH479" s="509">
        <f t="shared" si="145"/>
        <v>0</v>
      </c>
      <c r="AI479" s="509">
        <f t="shared" si="145"/>
        <v>0</v>
      </c>
      <c r="AJ479" s="509">
        <f t="shared" si="145"/>
        <v>0</v>
      </c>
      <c r="AK479" s="509">
        <f t="shared" si="145"/>
        <v>0</v>
      </c>
      <c r="AL479" s="509">
        <f t="shared" ref="AL479:BQ479" si="146">SUM(AL358:AL478)</f>
        <v>0</v>
      </c>
      <c r="AM479" s="509">
        <f t="shared" si="146"/>
        <v>0</v>
      </c>
      <c r="AN479" s="509">
        <f t="shared" si="146"/>
        <v>0</v>
      </c>
      <c r="AO479" s="509">
        <f t="shared" si="146"/>
        <v>0</v>
      </c>
      <c r="AP479" s="509">
        <f t="shared" si="146"/>
        <v>0</v>
      </c>
      <c r="AQ479" s="509">
        <f t="shared" si="146"/>
        <v>0</v>
      </c>
      <c r="AR479" s="509">
        <f t="shared" si="146"/>
        <v>0</v>
      </c>
      <c r="AS479" s="509">
        <f t="shared" si="146"/>
        <v>0</v>
      </c>
      <c r="AT479" s="509">
        <f t="shared" si="146"/>
        <v>0</v>
      </c>
      <c r="AU479" s="509">
        <f t="shared" si="146"/>
        <v>11</v>
      </c>
      <c r="AV479" s="509">
        <f t="shared" si="146"/>
        <v>0</v>
      </c>
      <c r="AW479" s="509">
        <f t="shared" si="146"/>
        <v>60</v>
      </c>
      <c r="AX479" s="509">
        <f t="shared" si="146"/>
        <v>0</v>
      </c>
      <c r="AY479" s="509">
        <f t="shared" si="146"/>
        <v>0</v>
      </c>
      <c r="AZ479" s="509">
        <f t="shared" si="146"/>
        <v>65</v>
      </c>
      <c r="BA479" s="509">
        <f t="shared" si="146"/>
        <v>18</v>
      </c>
      <c r="BB479" s="509">
        <f t="shared" si="146"/>
        <v>0</v>
      </c>
      <c r="BC479" s="509">
        <f t="shared" si="146"/>
        <v>0</v>
      </c>
      <c r="BD479" s="509">
        <f t="shared" si="146"/>
        <v>39</v>
      </c>
      <c r="BE479" s="509">
        <f t="shared" si="146"/>
        <v>15</v>
      </c>
      <c r="BF479" s="509">
        <f t="shared" si="146"/>
        <v>2</v>
      </c>
      <c r="BG479" s="509">
        <f t="shared" si="146"/>
        <v>0</v>
      </c>
      <c r="BH479" s="509">
        <f t="shared" si="146"/>
        <v>0</v>
      </c>
      <c r="BI479" s="509">
        <f t="shared" si="146"/>
        <v>0</v>
      </c>
      <c r="BJ479" s="509">
        <f t="shared" si="146"/>
        <v>263</v>
      </c>
      <c r="BK479" s="509">
        <f t="shared" si="146"/>
        <v>0</v>
      </c>
      <c r="BL479" s="509">
        <f t="shared" si="146"/>
        <v>0</v>
      </c>
      <c r="BM479" s="509">
        <f t="shared" si="146"/>
        <v>0</v>
      </c>
      <c r="BN479" s="509">
        <f t="shared" si="146"/>
        <v>0</v>
      </c>
      <c r="BO479" s="509">
        <f t="shared" si="146"/>
        <v>0</v>
      </c>
      <c r="BP479" s="509">
        <f t="shared" si="146"/>
        <v>0</v>
      </c>
      <c r="BQ479" s="509">
        <f t="shared" si="146"/>
        <v>0</v>
      </c>
      <c r="BR479" s="509">
        <f t="shared" ref="BR479:CX479" si="147">SUM(BR358:BR478)</f>
        <v>0</v>
      </c>
      <c r="BS479" s="509">
        <f t="shared" si="147"/>
        <v>0</v>
      </c>
      <c r="BT479" s="509">
        <f t="shared" si="147"/>
        <v>43</v>
      </c>
      <c r="BU479" s="509">
        <f t="shared" si="147"/>
        <v>0</v>
      </c>
      <c r="BV479" s="509">
        <f t="shared" si="147"/>
        <v>18</v>
      </c>
      <c r="BW479" s="509">
        <f t="shared" si="147"/>
        <v>0</v>
      </c>
      <c r="BX479" s="509">
        <f t="shared" si="147"/>
        <v>0</v>
      </c>
      <c r="BY479" s="509">
        <f t="shared" si="147"/>
        <v>33</v>
      </c>
      <c r="BZ479" s="509">
        <f t="shared" si="147"/>
        <v>0</v>
      </c>
      <c r="CA479" s="509">
        <f t="shared" si="147"/>
        <v>0</v>
      </c>
      <c r="CB479" s="509">
        <f t="shared" si="147"/>
        <v>43</v>
      </c>
      <c r="CC479" s="509">
        <f t="shared" si="147"/>
        <v>2</v>
      </c>
      <c r="CD479" s="509">
        <f t="shared" si="147"/>
        <v>196</v>
      </c>
      <c r="CE479" s="509">
        <f t="shared" si="147"/>
        <v>12</v>
      </c>
      <c r="CF479" s="509">
        <f t="shared" si="147"/>
        <v>14</v>
      </c>
      <c r="CG479" s="509">
        <f t="shared" si="147"/>
        <v>12</v>
      </c>
      <c r="CH479" s="509">
        <f t="shared" si="147"/>
        <v>26</v>
      </c>
      <c r="CI479" s="509">
        <f t="shared" si="147"/>
        <v>2</v>
      </c>
      <c r="CJ479" s="509">
        <f t="shared" si="147"/>
        <v>29</v>
      </c>
      <c r="CK479" s="509">
        <f t="shared" si="147"/>
        <v>0</v>
      </c>
      <c r="CL479" s="509">
        <f t="shared" si="147"/>
        <v>34</v>
      </c>
      <c r="CM479" s="509">
        <f t="shared" si="147"/>
        <v>0</v>
      </c>
      <c r="CN479" s="509">
        <f t="shared" si="147"/>
        <v>22</v>
      </c>
      <c r="CO479" s="509">
        <f t="shared" si="147"/>
        <v>8</v>
      </c>
      <c r="CP479" s="509">
        <f t="shared" si="147"/>
        <v>0</v>
      </c>
      <c r="CQ479" s="509">
        <f t="shared" si="147"/>
        <v>2</v>
      </c>
      <c r="CR479" s="509">
        <f t="shared" si="147"/>
        <v>0</v>
      </c>
      <c r="CS479" s="509">
        <f t="shared" si="147"/>
        <v>0</v>
      </c>
      <c r="CT479" s="509">
        <f t="shared" si="147"/>
        <v>0</v>
      </c>
      <c r="CU479" s="509">
        <f t="shared" si="147"/>
        <v>0</v>
      </c>
      <c r="CV479" s="509">
        <f t="shared" si="147"/>
        <v>0</v>
      </c>
      <c r="CW479" s="509">
        <f t="shared" si="147"/>
        <v>2</v>
      </c>
      <c r="CX479" s="509">
        <f t="shared" si="147"/>
        <v>0</v>
      </c>
      <c r="CY479" s="509">
        <f t="shared" ref="CY479" si="148">SUM(CY358:CY478)</f>
        <v>0</v>
      </c>
      <c r="CZ479" s="509">
        <f t="shared" ref="CZ479:EF479" si="149">SUM(CZ358:CZ478)</f>
        <v>14</v>
      </c>
      <c r="DA479" s="509">
        <f t="shared" si="149"/>
        <v>24</v>
      </c>
      <c r="DB479" s="509">
        <f t="shared" si="149"/>
        <v>0</v>
      </c>
      <c r="DC479" s="509">
        <f t="shared" si="149"/>
        <v>0</v>
      </c>
      <c r="DD479" s="509">
        <f t="shared" si="149"/>
        <v>0</v>
      </c>
      <c r="DE479" s="509">
        <f t="shared" si="149"/>
        <v>0</v>
      </c>
      <c r="DF479" s="509">
        <f t="shared" si="149"/>
        <v>0</v>
      </c>
      <c r="DG479" s="518">
        <f t="shared" si="149"/>
        <v>0</v>
      </c>
      <c r="DH479" s="518">
        <f t="shared" si="149"/>
        <v>0</v>
      </c>
      <c r="DI479" s="518">
        <f t="shared" si="149"/>
        <v>0</v>
      </c>
      <c r="DJ479" s="518">
        <f t="shared" si="149"/>
        <v>0</v>
      </c>
      <c r="DK479" s="518">
        <f t="shared" si="149"/>
        <v>0</v>
      </c>
      <c r="DL479" s="518">
        <f t="shared" si="149"/>
        <v>0</v>
      </c>
      <c r="DM479" s="518">
        <f t="shared" si="149"/>
        <v>0</v>
      </c>
      <c r="DN479" s="518">
        <f t="shared" si="149"/>
        <v>0</v>
      </c>
      <c r="DO479" s="518">
        <f t="shared" si="149"/>
        <v>0</v>
      </c>
      <c r="DP479" s="518">
        <f t="shared" si="149"/>
        <v>0</v>
      </c>
      <c r="DQ479" s="518">
        <f t="shared" si="149"/>
        <v>0</v>
      </c>
      <c r="DR479" s="518">
        <f t="shared" si="149"/>
        <v>0</v>
      </c>
      <c r="DS479" s="509">
        <f t="shared" si="149"/>
        <v>0</v>
      </c>
      <c r="DT479" s="509">
        <f t="shared" si="149"/>
        <v>0</v>
      </c>
      <c r="DU479" s="509">
        <f t="shared" si="149"/>
        <v>0</v>
      </c>
      <c r="DV479" s="509">
        <f t="shared" si="149"/>
        <v>0</v>
      </c>
      <c r="DW479" s="509">
        <f t="shared" si="149"/>
        <v>0</v>
      </c>
      <c r="DX479" s="509">
        <f t="shared" si="149"/>
        <v>0</v>
      </c>
      <c r="DY479" s="509">
        <f t="shared" si="149"/>
        <v>0</v>
      </c>
      <c r="DZ479" s="509">
        <f t="shared" si="149"/>
        <v>0</v>
      </c>
      <c r="EA479" s="509">
        <f t="shared" si="149"/>
        <v>0</v>
      </c>
      <c r="EB479" s="509">
        <f t="shared" si="149"/>
        <v>0</v>
      </c>
      <c r="EC479" s="509">
        <f t="shared" si="149"/>
        <v>0</v>
      </c>
      <c r="ED479" s="509">
        <f t="shared" si="149"/>
        <v>0</v>
      </c>
      <c r="EE479" s="509">
        <f t="shared" si="149"/>
        <v>0</v>
      </c>
      <c r="EF479" s="509">
        <f t="shared" si="149"/>
        <v>0</v>
      </c>
      <c r="EG479" s="509">
        <f t="shared" ref="EG479:FL479" si="150">SUM(EG358:EG478)</f>
        <v>0</v>
      </c>
      <c r="EH479" s="509">
        <f t="shared" si="150"/>
        <v>0</v>
      </c>
      <c r="EI479" s="509">
        <f t="shared" si="150"/>
        <v>0</v>
      </c>
      <c r="EJ479" s="509">
        <f t="shared" si="150"/>
        <v>0</v>
      </c>
      <c r="EK479" s="509">
        <f t="shared" si="150"/>
        <v>0</v>
      </c>
      <c r="EL479" s="509">
        <f t="shared" si="150"/>
        <v>0</v>
      </c>
      <c r="EM479" s="509">
        <f t="shared" si="150"/>
        <v>0</v>
      </c>
      <c r="EN479" s="509">
        <f t="shared" si="150"/>
        <v>0</v>
      </c>
      <c r="EO479" s="509">
        <f t="shared" si="150"/>
        <v>0</v>
      </c>
      <c r="EP479" s="509">
        <f t="shared" si="150"/>
        <v>0</v>
      </c>
      <c r="EQ479" s="509">
        <f t="shared" si="150"/>
        <v>0</v>
      </c>
      <c r="ER479" s="509">
        <f t="shared" si="150"/>
        <v>0</v>
      </c>
      <c r="ES479" s="509">
        <f t="shared" si="150"/>
        <v>0</v>
      </c>
      <c r="ET479" s="509">
        <f t="shared" si="150"/>
        <v>0</v>
      </c>
      <c r="EU479" s="509">
        <f t="shared" si="150"/>
        <v>0</v>
      </c>
      <c r="EV479" s="509">
        <f t="shared" si="150"/>
        <v>0</v>
      </c>
      <c r="EW479" s="509">
        <f t="shared" si="150"/>
        <v>0</v>
      </c>
      <c r="EX479" s="509">
        <f t="shared" si="150"/>
        <v>0</v>
      </c>
      <c r="EY479" s="509">
        <f t="shared" si="150"/>
        <v>0</v>
      </c>
      <c r="EZ479" s="509">
        <f t="shared" si="150"/>
        <v>0</v>
      </c>
      <c r="FA479" s="509">
        <f t="shared" si="150"/>
        <v>0</v>
      </c>
      <c r="FB479" s="509">
        <f t="shared" si="150"/>
        <v>0</v>
      </c>
      <c r="FC479" s="509">
        <f t="shared" si="150"/>
        <v>0</v>
      </c>
      <c r="FD479" s="509">
        <f t="shared" si="150"/>
        <v>0</v>
      </c>
      <c r="FE479" s="509">
        <f t="shared" si="150"/>
        <v>0</v>
      </c>
      <c r="FF479" s="509">
        <f t="shared" si="150"/>
        <v>0</v>
      </c>
      <c r="FG479" s="509">
        <f t="shared" si="150"/>
        <v>0</v>
      </c>
      <c r="FH479" s="509">
        <f t="shared" si="150"/>
        <v>0</v>
      </c>
      <c r="FI479" s="509">
        <f t="shared" si="150"/>
        <v>0</v>
      </c>
      <c r="FJ479" s="509">
        <f t="shared" si="150"/>
        <v>0</v>
      </c>
      <c r="FK479" s="509">
        <f t="shared" si="150"/>
        <v>0</v>
      </c>
      <c r="FL479" s="509">
        <f t="shared" si="150"/>
        <v>0</v>
      </c>
      <c r="FM479" s="509">
        <f>SUM(FM358:FM478)</f>
        <v>0</v>
      </c>
      <c r="FN479" s="509">
        <f>SUM(FN358:FN478)</f>
        <v>0</v>
      </c>
      <c r="FO479" s="509">
        <f>SUM(FO358:FO478)</f>
        <v>0</v>
      </c>
      <c r="FP479" s="509"/>
      <c r="FQ479" s="508"/>
      <c r="FU479" s="4">
        <f>DY479-FM479</f>
        <v>0</v>
      </c>
    </row>
    <row r="480" spans="1:177" s="4" customFormat="1">
      <c r="A480" s="56"/>
      <c r="B480" s="56">
        <v>7</v>
      </c>
      <c r="C480" s="501" t="s">
        <v>3729</v>
      </c>
      <c r="D480" s="502"/>
      <c r="E480" s="503"/>
      <c r="F480" s="503"/>
      <c r="G480" s="503"/>
      <c r="H480" s="503"/>
      <c r="I480" s="503"/>
      <c r="J480" s="503"/>
      <c r="K480" s="503"/>
      <c r="L480" s="503"/>
      <c r="M480" s="503"/>
      <c r="N480" s="503"/>
      <c r="O480" s="503"/>
      <c r="P480" s="503"/>
      <c r="Q480" s="503"/>
      <c r="R480" s="503"/>
      <c r="S480" s="503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954"/>
      <c r="AF480" s="959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  <c r="CH480" s="504"/>
      <c r="CI480" s="504"/>
      <c r="CJ480" s="504"/>
      <c r="CK480" s="504"/>
      <c r="CL480" s="504"/>
      <c r="CM480" s="504"/>
      <c r="CN480" s="504"/>
      <c r="CO480" s="504"/>
      <c r="CP480" s="504"/>
      <c r="CQ480" s="504"/>
      <c r="CR480" s="504"/>
      <c r="CS480" s="504"/>
      <c r="CT480" s="504"/>
      <c r="CU480" s="504"/>
      <c r="CV480" s="504"/>
      <c r="CW480" s="504"/>
      <c r="CX480" s="504"/>
      <c r="CY480" s="504"/>
      <c r="CZ480" s="504"/>
      <c r="DA480" s="504"/>
      <c r="DB480" s="504"/>
      <c r="DC480" s="504"/>
      <c r="DD480" s="504"/>
      <c r="DE480" s="504"/>
      <c r="DF480" s="504"/>
      <c r="DG480" s="519"/>
      <c r="DH480" s="519"/>
      <c r="DI480" s="519"/>
      <c r="DJ480" s="519"/>
      <c r="DK480" s="519"/>
      <c r="DL480" s="519"/>
      <c r="DM480" s="519"/>
      <c r="DN480" s="519"/>
      <c r="DO480" s="519"/>
      <c r="DP480" s="519"/>
      <c r="DQ480" s="519"/>
      <c r="DR480" s="519"/>
      <c r="DS480" s="504"/>
      <c r="DT480" s="504"/>
      <c r="DU480" s="504"/>
      <c r="DV480" s="504"/>
      <c r="DW480" s="504"/>
      <c r="DX480" s="504"/>
      <c r="DY480" s="504"/>
      <c r="DZ480" s="504"/>
      <c r="EA480" s="504"/>
      <c r="EB480" s="504"/>
      <c r="EC480" s="504"/>
      <c r="ED480" s="504"/>
      <c r="EE480" s="504"/>
      <c r="EF480" s="504"/>
      <c r="EG480" s="504"/>
      <c r="EH480" s="504"/>
      <c r="EI480" s="504"/>
      <c r="EJ480" s="504"/>
      <c r="EK480" s="504"/>
      <c r="EL480" s="504"/>
      <c r="EM480" s="504"/>
      <c r="EN480" s="504"/>
      <c r="EO480" s="504"/>
      <c r="EP480" s="504"/>
      <c r="EQ480" s="504"/>
      <c r="ER480" s="504"/>
      <c r="ES480" s="504"/>
      <c r="ET480" s="504"/>
      <c r="EU480" s="504"/>
      <c r="EV480" s="504"/>
      <c r="EW480" s="504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504"/>
      <c r="FO480" s="504"/>
      <c r="FP480" s="504"/>
      <c r="FQ480" s="505"/>
      <c r="FU480" s="4">
        <f>DY480-FM480</f>
        <v>0</v>
      </c>
    </row>
    <row r="481" spans="1:173" s="696" customFormat="1">
      <c r="A481" s="690"/>
      <c r="B481" s="690"/>
      <c r="C481" s="691"/>
      <c r="D481" s="691" t="s">
        <v>3674</v>
      </c>
      <c r="E481" s="692"/>
      <c r="F481" s="692"/>
      <c r="G481" s="692"/>
      <c r="H481" s="692"/>
      <c r="I481" s="692"/>
      <c r="J481" s="692"/>
      <c r="K481" s="692"/>
      <c r="L481" s="692"/>
      <c r="M481" s="692">
        <f>E481</f>
        <v>0</v>
      </c>
      <c r="N481" s="692"/>
      <c r="O481" s="692"/>
      <c r="P481" s="692"/>
      <c r="Q481" s="692"/>
      <c r="R481" s="693"/>
      <c r="S481" s="693"/>
      <c r="T481" s="692"/>
      <c r="U481" s="692" t="s">
        <v>2990</v>
      </c>
      <c r="V481" s="692"/>
      <c r="W481" s="692"/>
      <c r="X481" s="692"/>
      <c r="Y481" s="692"/>
      <c r="Z481" s="692"/>
      <c r="AA481" s="692"/>
      <c r="AB481" s="692"/>
      <c r="AC481" s="692"/>
      <c r="AD481" s="692"/>
      <c r="AE481" s="725"/>
      <c r="AF481" s="957"/>
      <c r="AG481" s="692"/>
      <c r="AH481" s="692"/>
      <c r="AI481" s="692"/>
      <c r="AJ481" s="692"/>
      <c r="AK481" s="692"/>
      <c r="AL481" s="692"/>
      <c r="AM481" s="692"/>
      <c r="AN481" s="692"/>
      <c r="AO481" s="692"/>
      <c r="AP481" s="692"/>
      <c r="AQ481" s="692"/>
      <c r="AR481" s="692"/>
      <c r="AS481" s="692"/>
      <c r="AT481" s="692"/>
      <c r="AU481" s="692"/>
      <c r="AV481" s="692"/>
      <c r="AW481" s="692"/>
      <c r="AX481" s="692"/>
      <c r="AY481" s="692"/>
      <c r="AZ481" s="692">
        <f>AW481+CB481+CC481</f>
        <v>0</v>
      </c>
      <c r="BA481" s="692"/>
      <c r="BB481" s="692"/>
      <c r="BC481" s="692"/>
      <c r="BD481" s="692"/>
      <c r="BE481" s="692">
        <v>1</v>
      </c>
      <c r="BF481" s="692"/>
      <c r="BG481" s="692"/>
      <c r="BH481" s="692"/>
      <c r="BI481" s="692">
        <v>0</v>
      </c>
      <c r="BJ481" s="692"/>
      <c r="BK481" s="692"/>
      <c r="BL481" s="692"/>
      <c r="BM481" s="692"/>
      <c r="BN481" s="692"/>
      <c r="BO481" s="692"/>
      <c r="BP481" s="692"/>
      <c r="BQ481" s="692">
        <f>IF(U481="G",1,)</f>
        <v>0</v>
      </c>
      <c r="BR481" s="692"/>
      <c r="BS481" s="692">
        <v>0</v>
      </c>
      <c r="BT481" s="692"/>
      <c r="BU481" s="692"/>
      <c r="BV481" s="692"/>
      <c r="BW481" s="692"/>
      <c r="BX481" s="692">
        <v>1</v>
      </c>
      <c r="BY481" s="692"/>
      <c r="BZ481" s="692"/>
      <c r="CA481" s="692"/>
      <c r="CB481" s="692"/>
      <c r="CC481" s="692"/>
      <c r="CD481" s="692">
        <f>CB481*4</f>
        <v>0</v>
      </c>
      <c r="CE481" s="692"/>
      <c r="CF481" s="692"/>
      <c r="CG481" s="692"/>
      <c r="CH481" s="692"/>
      <c r="CI481" s="692"/>
      <c r="CJ481" s="692"/>
      <c r="CK481" s="692"/>
      <c r="CL481" s="692"/>
      <c r="CM481" s="692"/>
      <c r="CN481" s="692">
        <v>6</v>
      </c>
      <c r="CO481" s="692">
        <v>3</v>
      </c>
      <c r="CP481" s="692"/>
      <c r="CQ481" s="692"/>
      <c r="CR481" s="692"/>
      <c r="CS481" s="692"/>
      <c r="CT481" s="692"/>
      <c r="CU481" s="692"/>
      <c r="CV481" s="692"/>
      <c r="CW481" s="692"/>
      <c r="CX481" s="694"/>
      <c r="CY481" s="694"/>
      <c r="CZ481" s="694"/>
      <c r="DA481" s="694"/>
      <c r="DB481" s="694"/>
      <c r="DC481" s="694"/>
      <c r="DD481" s="694"/>
      <c r="DE481" s="694"/>
      <c r="DF481" s="694"/>
      <c r="DG481" s="695"/>
      <c r="DH481" s="695"/>
      <c r="DI481" s="695"/>
      <c r="DJ481" s="695"/>
      <c r="DK481" s="695"/>
      <c r="DL481" s="695"/>
      <c r="DM481" s="695"/>
      <c r="DN481" s="695"/>
      <c r="DO481" s="695"/>
      <c r="DP481" s="695"/>
      <c r="DQ481" s="695"/>
      <c r="DR481" s="695"/>
      <c r="DS481" s="694"/>
      <c r="DT481" s="694"/>
      <c r="DU481" s="694"/>
      <c r="DV481" s="694"/>
      <c r="DW481" s="694"/>
      <c r="DX481" s="694"/>
      <c r="DY481" s="694"/>
      <c r="DZ481" s="694"/>
      <c r="EA481" s="694"/>
      <c r="EB481" s="694"/>
      <c r="EC481" s="694"/>
      <c r="ED481" s="694"/>
      <c r="EE481" s="694"/>
      <c r="EF481" s="694"/>
      <c r="EG481" s="694"/>
      <c r="EH481" s="694"/>
      <c r="EI481" s="694"/>
      <c r="EJ481" s="694"/>
      <c r="EK481" s="694"/>
      <c r="EL481" s="694"/>
      <c r="EM481" s="694"/>
      <c r="EN481" s="694"/>
      <c r="EO481" s="694"/>
      <c r="EP481" s="694"/>
      <c r="EQ481" s="694"/>
      <c r="ER481" s="694"/>
      <c r="ES481" s="694"/>
      <c r="ET481" s="694"/>
      <c r="EU481" s="694"/>
      <c r="EV481" s="694"/>
      <c r="EW481" s="694"/>
      <c r="EX481" s="694"/>
      <c r="EY481" s="694"/>
      <c r="EZ481" s="694"/>
      <c r="FA481" s="694"/>
      <c r="FB481" s="694"/>
      <c r="FC481" s="694"/>
      <c r="FD481" s="694"/>
      <c r="FE481" s="694"/>
      <c r="FF481" s="694"/>
      <c r="FG481" s="694"/>
      <c r="FH481" s="694"/>
      <c r="FI481" s="694"/>
      <c r="FJ481" s="694"/>
      <c r="FK481" s="694"/>
      <c r="FL481" s="694"/>
      <c r="FM481" s="694"/>
      <c r="FN481" s="694"/>
      <c r="FO481" s="694"/>
      <c r="FP481" s="694"/>
      <c r="FQ481" s="697"/>
    </row>
    <row r="482" spans="1:173" s="696" customFormat="1">
      <c r="A482" s="690"/>
      <c r="B482" s="690"/>
      <c r="C482" s="691"/>
      <c r="D482" s="691" t="s">
        <v>3675</v>
      </c>
      <c r="E482" s="692">
        <v>46</v>
      </c>
      <c r="F482" s="692"/>
      <c r="G482" s="692"/>
      <c r="H482" s="692"/>
      <c r="I482" s="692"/>
      <c r="J482" s="692"/>
      <c r="K482" s="692"/>
      <c r="L482" s="692"/>
      <c r="M482" s="692"/>
      <c r="N482" s="692"/>
      <c r="O482" s="692">
        <f>E482</f>
        <v>46</v>
      </c>
      <c r="P482" s="692"/>
      <c r="Q482" s="692"/>
      <c r="R482" s="693"/>
      <c r="S482" s="693"/>
      <c r="T482" s="692"/>
      <c r="U482" s="692" t="s">
        <v>2989</v>
      </c>
      <c r="V482" s="692"/>
      <c r="W482" s="692"/>
      <c r="X482" s="692"/>
      <c r="Y482" s="692"/>
      <c r="Z482" s="692"/>
      <c r="AA482" s="692"/>
      <c r="AB482" s="692"/>
      <c r="AC482" s="692"/>
      <c r="AD482" s="692"/>
      <c r="AE482" s="725"/>
      <c r="AF482" s="957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>
        <f t="shared" ref="AZ482:AZ506" si="151">AW482+CB482+CC482</f>
        <v>1</v>
      </c>
      <c r="BA482" s="692"/>
      <c r="BB482" s="692"/>
      <c r="BC482" s="692"/>
      <c r="BD482" s="692"/>
      <c r="BE482" s="692">
        <v>2</v>
      </c>
      <c r="BF482" s="692"/>
      <c r="BG482" s="692"/>
      <c r="BH482" s="692"/>
      <c r="BI482" s="692">
        <v>0</v>
      </c>
      <c r="BJ482" s="692"/>
      <c r="BK482" s="692"/>
      <c r="BL482" s="692"/>
      <c r="BM482" s="692"/>
      <c r="BN482" s="692"/>
      <c r="BO482" s="692"/>
      <c r="BP482" s="692"/>
      <c r="BQ482" s="692">
        <f t="shared" ref="BQ482:BQ506" si="152">IF(U482="G",1,)</f>
        <v>0</v>
      </c>
      <c r="BR482" s="692"/>
      <c r="BS482" s="692">
        <v>0</v>
      </c>
      <c r="BT482" s="692"/>
      <c r="BU482" s="692"/>
      <c r="BV482" s="692"/>
      <c r="BW482" s="692"/>
      <c r="BX482" s="692">
        <v>2</v>
      </c>
      <c r="BY482" s="692"/>
      <c r="BZ482" s="692"/>
      <c r="CA482" s="692"/>
      <c r="CB482" s="692"/>
      <c r="CC482" s="692">
        <v>1</v>
      </c>
      <c r="CD482" s="692">
        <f t="shared" ref="CD482:CD506" si="153">CB482*4</f>
        <v>0</v>
      </c>
      <c r="CE482" s="692"/>
      <c r="CF482" s="692">
        <v>4</v>
      </c>
      <c r="CG482" s="692"/>
      <c r="CH482" s="692">
        <v>4</v>
      </c>
      <c r="CI482" s="692"/>
      <c r="CJ482" s="692"/>
      <c r="CK482" s="692"/>
      <c r="CL482" s="692"/>
      <c r="CM482" s="692"/>
      <c r="CN482" s="692"/>
      <c r="CO482" s="692"/>
      <c r="CP482" s="692"/>
      <c r="CQ482" s="692"/>
      <c r="CR482" s="692">
        <v>1</v>
      </c>
      <c r="CS482" s="692"/>
      <c r="CT482" s="692"/>
      <c r="CU482" s="692"/>
      <c r="CV482" s="692"/>
      <c r="CW482" s="692"/>
      <c r="CX482" s="694"/>
      <c r="CY482" s="694"/>
      <c r="CZ482" s="694"/>
      <c r="DA482" s="694"/>
      <c r="DB482" s="694"/>
      <c r="DC482" s="694"/>
      <c r="DD482" s="694"/>
      <c r="DE482" s="694"/>
      <c r="DF482" s="694"/>
      <c r="DG482" s="695"/>
      <c r="DH482" s="695"/>
      <c r="DI482" s="695"/>
      <c r="DJ482" s="695"/>
      <c r="DK482" s="695"/>
      <c r="DL482" s="695"/>
      <c r="DM482" s="695"/>
      <c r="DN482" s="695"/>
      <c r="DO482" s="695"/>
      <c r="DP482" s="695"/>
      <c r="DQ482" s="695"/>
      <c r="DR482" s="695"/>
      <c r="DS482" s="694"/>
      <c r="DT482" s="694"/>
      <c r="DU482" s="694"/>
      <c r="DV482" s="694"/>
      <c r="DW482" s="694"/>
      <c r="DX482" s="694"/>
      <c r="DY482" s="694"/>
      <c r="DZ482" s="694"/>
      <c r="EA482" s="694"/>
      <c r="EB482" s="694"/>
      <c r="EC482" s="694"/>
      <c r="ED482" s="694"/>
      <c r="EE482" s="694"/>
      <c r="EF482" s="694"/>
      <c r="EG482" s="694"/>
      <c r="EH482" s="694"/>
      <c r="EI482" s="694"/>
      <c r="EJ482" s="694"/>
      <c r="EK482" s="694"/>
      <c r="EL482" s="694"/>
      <c r="EM482" s="694"/>
      <c r="EN482" s="694"/>
      <c r="EO482" s="694"/>
      <c r="EP482" s="694"/>
      <c r="EQ482" s="694"/>
      <c r="ER482" s="694"/>
      <c r="ES482" s="694"/>
      <c r="ET482" s="694"/>
      <c r="EU482" s="694"/>
      <c r="EV482" s="694"/>
      <c r="EW482" s="694"/>
      <c r="EX482" s="694"/>
      <c r="EY482" s="694"/>
      <c r="EZ482" s="694"/>
      <c r="FA482" s="694"/>
      <c r="FB482" s="694"/>
      <c r="FC482" s="694"/>
      <c r="FD482" s="694"/>
      <c r="FE482" s="694"/>
      <c r="FF482" s="694"/>
      <c r="FG482" s="694"/>
      <c r="FH482" s="694"/>
      <c r="FI482" s="694"/>
      <c r="FJ482" s="694"/>
      <c r="FK482" s="694"/>
      <c r="FL482" s="694"/>
      <c r="FM482" s="694"/>
      <c r="FN482" s="694"/>
      <c r="FO482" s="694"/>
      <c r="FP482" s="694"/>
      <c r="FQ482" s="697"/>
    </row>
    <row r="483" spans="1:173" s="696" customFormat="1">
      <c r="A483" s="690"/>
      <c r="B483" s="690"/>
      <c r="C483" s="691" t="s">
        <v>3632</v>
      </c>
      <c r="D483" s="691"/>
      <c r="E483" s="692">
        <v>14.6</v>
      </c>
      <c r="F483" s="692"/>
      <c r="G483" s="692"/>
      <c r="H483" s="692"/>
      <c r="I483" s="692"/>
      <c r="J483" s="692"/>
      <c r="K483" s="692"/>
      <c r="L483" s="692"/>
      <c r="M483" s="692"/>
      <c r="N483" s="692"/>
      <c r="O483" s="692">
        <f t="shared" ref="O483:O505" si="154">E483</f>
        <v>14.6</v>
      </c>
      <c r="P483" s="692"/>
      <c r="Q483" s="692"/>
      <c r="R483" s="693"/>
      <c r="S483" s="693"/>
      <c r="T483" s="692"/>
      <c r="U483" s="692" t="s">
        <v>2989</v>
      </c>
      <c r="V483" s="692"/>
      <c r="W483" s="692">
        <v>2</v>
      </c>
      <c r="X483" s="692"/>
      <c r="Y483" s="692"/>
      <c r="Z483" s="692"/>
      <c r="AA483" s="692"/>
      <c r="AB483" s="692"/>
      <c r="AC483" s="692"/>
      <c r="AD483" s="692"/>
      <c r="AE483" s="725"/>
      <c r="AF483" s="957">
        <v>1</v>
      </c>
      <c r="AG483" s="692"/>
      <c r="AH483" s="692"/>
      <c r="AI483" s="692"/>
      <c r="AJ483" s="692"/>
      <c r="AK483" s="692"/>
      <c r="AL483" s="692"/>
      <c r="AM483" s="692"/>
      <c r="AN483" s="692"/>
      <c r="AO483" s="692"/>
      <c r="AP483" s="692"/>
      <c r="AQ483" s="692"/>
      <c r="AR483" s="692"/>
      <c r="AS483" s="692"/>
      <c r="AT483" s="692"/>
      <c r="AU483" s="692"/>
      <c r="AV483" s="692"/>
      <c r="AW483" s="692"/>
      <c r="AX483" s="692"/>
      <c r="AY483" s="692"/>
      <c r="AZ483" s="692">
        <f t="shared" si="151"/>
        <v>0</v>
      </c>
      <c r="BA483" s="692"/>
      <c r="BB483" s="692"/>
      <c r="BC483" s="692"/>
      <c r="BD483" s="692"/>
      <c r="BE483" s="692"/>
      <c r="BF483" s="692">
        <v>2</v>
      </c>
      <c r="BG483" s="692"/>
      <c r="BH483" s="692"/>
      <c r="BI483" s="692">
        <v>0</v>
      </c>
      <c r="BJ483" s="692"/>
      <c r="BK483" s="692"/>
      <c r="BL483" s="692"/>
      <c r="BM483" s="692"/>
      <c r="BN483" s="692"/>
      <c r="BO483" s="692"/>
      <c r="BP483" s="692"/>
      <c r="BQ483" s="692">
        <f t="shared" si="152"/>
        <v>0</v>
      </c>
      <c r="BR483" s="692"/>
      <c r="BS483" s="692">
        <v>0</v>
      </c>
      <c r="BT483" s="692"/>
      <c r="BU483" s="692"/>
      <c r="BV483" s="692"/>
      <c r="BW483" s="692"/>
      <c r="BX483" s="692">
        <v>2</v>
      </c>
      <c r="BY483" s="692"/>
      <c r="BZ483" s="692"/>
      <c r="CA483" s="692"/>
      <c r="CB483" s="692"/>
      <c r="CC483" s="692"/>
      <c r="CD483" s="692">
        <f t="shared" si="153"/>
        <v>0</v>
      </c>
      <c r="CE483" s="692"/>
      <c r="CF483" s="692"/>
      <c r="CG483" s="692"/>
      <c r="CH483" s="692"/>
      <c r="CI483" s="692"/>
      <c r="CJ483" s="692"/>
      <c r="CK483" s="692"/>
      <c r="CL483" s="692"/>
      <c r="CM483" s="692"/>
      <c r="CN483" s="692"/>
      <c r="CO483" s="692"/>
      <c r="CP483" s="692"/>
      <c r="CQ483" s="692"/>
      <c r="CR483" s="692"/>
      <c r="CS483" s="692"/>
      <c r="CT483" s="692"/>
      <c r="CU483" s="692"/>
      <c r="CV483" s="692"/>
      <c r="CW483" s="692"/>
      <c r="CX483" s="694"/>
      <c r="CY483" s="694"/>
      <c r="CZ483" s="694"/>
      <c r="DA483" s="694"/>
      <c r="DB483" s="694"/>
      <c r="DC483" s="694"/>
      <c r="DD483" s="694"/>
      <c r="DE483" s="694"/>
      <c r="DF483" s="694"/>
      <c r="DG483" s="695"/>
      <c r="DH483" s="695"/>
      <c r="DI483" s="695"/>
      <c r="DJ483" s="695"/>
      <c r="DK483" s="695"/>
      <c r="DL483" s="695"/>
      <c r="DM483" s="695"/>
      <c r="DN483" s="695"/>
      <c r="DO483" s="695"/>
      <c r="DP483" s="695"/>
      <c r="DQ483" s="695"/>
      <c r="DR483" s="695"/>
      <c r="DS483" s="694"/>
      <c r="DT483" s="694"/>
      <c r="DU483" s="694"/>
      <c r="DV483" s="694"/>
      <c r="DW483" s="694"/>
      <c r="DX483" s="694"/>
      <c r="DY483" s="694"/>
      <c r="DZ483" s="694"/>
      <c r="EA483" s="694"/>
      <c r="EB483" s="694"/>
      <c r="EC483" s="694"/>
      <c r="ED483" s="694"/>
      <c r="EE483" s="694"/>
      <c r="EF483" s="694"/>
      <c r="EG483" s="694"/>
      <c r="EH483" s="694"/>
      <c r="EI483" s="694"/>
      <c r="EJ483" s="694"/>
      <c r="EK483" s="694"/>
      <c r="EL483" s="694"/>
      <c r="EM483" s="694"/>
      <c r="EN483" s="694"/>
      <c r="EO483" s="694"/>
      <c r="EP483" s="694"/>
      <c r="EQ483" s="694"/>
      <c r="ER483" s="694"/>
      <c r="ES483" s="694"/>
      <c r="ET483" s="694"/>
      <c r="EU483" s="694"/>
      <c r="EV483" s="694"/>
      <c r="EW483" s="694"/>
      <c r="EX483" s="694"/>
      <c r="EY483" s="694"/>
      <c r="EZ483" s="694"/>
      <c r="FA483" s="694"/>
      <c r="FB483" s="694"/>
      <c r="FC483" s="694"/>
      <c r="FD483" s="694"/>
      <c r="FE483" s="694"/>
      <c r="FF483" s="694"/>
      <c r="FG483" s="694"/>
      <c r="FH483" s="694"/>
      <c r="FI483" s="694"/>
      <c r="FJ483" s="694"/>
      <c r="FK483" s="694"/>
      <c r="FL483" s="694"/>
      <c r="FM483" s="694"/>
      <c r="FN483" s="694"/>
      <c r="FO483" s="694"/>
      <c r="FP483" s="694"/>
      <c r="FQ483" s="697"/>
    </row>
    <row r="484" spans="1:173" s="696" customFormat="1">
      <c r="A484" s="690"/>
      <c r="B484" s="690"/>
      <c r="C484" s="691" t="s">
        <v>3633</v>
      </c>
      <c r="D484" s="691"/>
      <c r="E484" s="692">
        <v>39.799999999999997</v>
      </c>
      <c r="F484" s="692"/>
      <c r="G484" s="692"/>
      <c r="H484" s="692"/>
      <c r="I484" s="692"/>
      <c r="J484" s="692"/>
      <c r="K484" s="692"/>
      <c r="L484" s="692"/>
      <c r="M484" s="692"/>
      <c r="N484" s="692"/>
      <c r="O484" s="692">
        <f t="shared" si="154"/>
        <v>39.799999999999997</v>
      </c>
      <c r="P484" s="692"/>
      <c r="Q484" s="692"/>
      <c r="R484" s="693"/>
      <c r="S484" s="693"/>
      <c r="T484" s="692"/>
      <c r="U484" s="692" t="s">
        <v>1631</v>
      </c>
      <c r="V484" s="692"/>
      <c r="W484" s="692"/>
      <c r="X484" s="692"/>
      <c r="Y484" s="692"/>
      <c r="Z484" s="692"/>
      <c r="AA484" s="692"/>
      <c r="AB484" s="692"/>
      <c r="AC484" s="692"/>
      <c r="AD484" s="692"/>
      <c r="AE484" s="725"/>
      <c r="AF484" s="957"/>
      <c r="AG484" s="692"/>
      <c r="AH484" s="692"/>
      <c r="AI484" s="692"/>
      <c r="AJ484" s="692"/>
      <c r="AK484" s="692"/>
      <c r="AL484" s="692"/>
      <c r="AM484" s="692"/>
      <c r="AN484" s="692"/>
      <c r="AO484" s="692"/>
      <c r="AP484" s="692"/>
      <c r="AQ484" s="692"/>
      <c r="AR484" s="692"/>
      <c r="AS484" s="692"/>
      <c r="AT484" s="692"/>
      <c r="AU484" s="692"/>
      <c r="AV484" s="692"/>
      <c r="AW484" s="692"/>
      <c r="AX484" s="692"/>
      <c r="AY484" s="692"/>
      <c r="AZ484" s="692">
        <f t="shared" si="151"/>
        <v>0</v>
      </c>
      <c r="BA484" s="692"/>
      <c r="BB484" s="692"/>
      <c r="BC484" s="692"/>
      <c r="BD484" s="692">
        <v>1</v>
      </c>
      <c r="BE484" s="692"/>
      <c r="BF484" s="692"/>
      <c r="BG484" s="692"/>
      <c r="BH484" s="692"/>
      <c r="BI484" s="692">
        <v>0</v>
      </c>
      <c r="BJ484" s="692"/>
      <c r="BK484" s="692"/>
      <c r="BL484" s="692"/>
      <c r="BM484" s="692"/>
      <c r="BN484" s="692"/>
      <c r="BO484" s="692"/>
      <c r="BP484" s="692"/>
      <c r="BQ484" s="692">
        <f t="shared" si="152"/>
        <v>0</v>
      </c>
      <c r="BR484" s="692"/>
      <c r="BS484" s="692">
        <v>1</v>
      </c>
      <c r="BT484" s="692"/>
      <c r="BU484" s="692"/>
      <c r="BV484" s="692"/>
      <c r="BW484" s="692"/>
      <c r="BX484" s="692"/>
      <c r="BY484" s="692"/>
      <c r="BZ484" s="692"/>
      <c r="CA484" s="692"/>
      <c r="CB484" s="692"/>
      <c r="CC484" s="692"/>
      <c r="CD484" s="692">
        <f t="shared" si="153"/>
        <v>0</v>
      </c>
      <c r="CE484" s="692"/>
      <c r="CF484" s="692"/>
      <c r="CG484" s="692"/>
      <c r="CH484" s="692"/>
      <c r="CI484" s="692"/>
      <c r="CJ484" s="692"/>
      <c r="CK484" s="692"/>
      <c r="CL484" s="692"/>
      <c r="CM484" s="692"/>
      <c r="CN484" s="692"/>
      <c r="CO484" s="692"/>
      <c r="CP484" s="692"/>
      <c r="CQ484" s="692"/>
      <c r="CR484" s="692"/>
      <c r="CS484" s="692"/>
      <c r="CT484" s="692"/>
      <c r="CU484" s="692"/>
      <c r="CV484" s="692"/>
      <c r="CW484" s="692"/>
      <c r="CX484" s="694"/>
      <c r="CY484" s="694"/>
      <c r="CZ484" s="694"/>
      <c r="DA484" s="694"/>
      <c r="DB484" s="694"/>
      <c r="DC484" s="694"/>
      <c r="DD484" s="694"/>
      <c r="DE484" s="694"/>
      <c r="DF484" s="694"/>
      <c r="DG484" s="695"/>
      <c r="DH484" s="695"/>
      <c r="DI484" s="695"/>
      <c r="DJ484" s="695"/>
      <c r="DK484" s="695"/>
      <c r="DL484" s="695"/>
      <c r="DM484" s="695"/>
      <c r="DN484" s="695"/>
      <c r="DO484" s="695"/>
      <c r="DP484" s="695"/>
      <c r="DQ484" s="695"/>
      <c r="DR484" s="695"/>
      <c r="DS484" s="694"/>
      <c r="DT484" s="694"/>
      <c r="DU484" s="694"/>
      <c r="DV484" s="694"/>
      <c r="DW484" s="694"/>
      <c r="DX484" s="694"/>
      <c r="DY484" s="694"/>
      <c r="DZ484" s="694"/>
      <c r="EA484" s="694"/>
      <c r="EB484" s="694"/>
      <c r="EC484" s="694"/>
      <c r="ED484" s="694"/>
      <c r="EE484" s="694"/>
      <c r="EF484" s="694"/>
      <c r="EG484" s="694"/>
      <c r="EH484" s="694"/>
      <c r="EI484" s="694"/>
      <c r="EJ484" s="694"/>
      <c r="EK484" s="694"/>
      <c r="EL484" s="694"/>
      <c r="EM484" s="694"/>
      <c r="EN484" s="694"/>
      <c r="EO484" s="694"/>
      <c r="EP484" s="694"/>
      <c r="EQ484" s="694"/>
      <c r="ER484" s="694"/>
      <c r="ES484" s="694"/>
      <c r="ET484" s="694"/>
      <c r="EU484" s="694"/>
      <c r="EV484" s="694"/>
      <c r="EW484" s="694"/>
      <c r="EX484" s="694"/>
      <c r="EY484" s="694"/>
      <c r="EZ484" s="694"/>
      <c r="FA484" s="694"/>
      <c r="FB484" s="694"/>
      <c r="FC484" s="694"/>
      <c r="FD484" s="694"/>
      <c r="FE484" s="694"/>
      <c r="FF484" s="694"/>
      <c r="FG484" s="694"/>
      <c r="FH484" s="694"/>
      <c r="FI484" s="694"/>
      <c r="FJ484" s="694"/>
      <c r="FK484" s="694"/>
      <c r="FL484" s="694"/>
      <c r="FM484" s="694"/>
      <c r="FN484" s="694"/>
      <c r="FO484" s="694"/>
      <c r="FP484" s="694"/>
      <c r="FQ484" s="697"/>
    </row>
    <row r="485" spans="1:173" s="696" customFormat="1">
      <c r="A485" s="690"/>
      <c r="B485" s="690"/>
      <c r="C485" s="691" t="s">
        <v>3634</v>
      </c>
      <c r="D485" s="691"/>
      <c r="E485" s="692">
        <v>39.700000000000003</v>
      </c>
      <c r="F485" s="692"/>
      <c r="G485" s="692"/>
      <c r="H485" s="692"/>
      <c r="I485" s="692"/>
      <c r="J485" s="692"/>
      <c r="K485" s="692"/>
      <c r="L485" s="692"/>
      <c r="M485" s="692"/>
      <c r="N485" s="692"/>
      <c r="O485" s="692">
        <f t="shared" si="154"/>
        <v>39.700000000000003</v>
      </c>
      <c r="P485" s="692"/>
      <c r="Q485" s="692"/>
      <c r="R485" s="693"/>
      <c r="S485" s="693"/>
      <c r="T485" s="692"/>
      <c r="U485" s="692" t="s">
        <v>1903</v>
      </c>
      <c r="V485" s="692"/>
      <c r="W485" s="692"/>
      <c r="X485" s="692"/>
      <c r="Y485" s="692"/>
      <c r="Z485" s="692"/>
      <c r="AA485" s="692"/>
      <c r="AB485" s="692"/>
      <c r="AC485" s="692"/>
      <c r="AD485" s="692"/>
      <c r="AE485" s="725"/>
      <c r="AF485" s="957"/>
      <c r="AG485" s="692"/>
      <c r="AH485" s="692"/>
      <c r="AI485" s="692"/>
      <c r="AJ485" s="692"/>
      <c r="AK485" s="692"/>
      <c r="AL485" s="692"/>
      <c r="AM485" s="692"/>
      <c r="AN485" s="692"/>
      <c r="AO485" s="692"/>
      <c r="AP485" s="692"/>
      <c r="AQ485" s="692"/>
      <c r="AR485" s="692"/>
      <c r="AS485" s="692"/>
      <c r="AT485" s="692"/>
      <c r="AU485" s="692">
        <v>1</v>
      </c>
      <c r="AV485" s="692"/>
      <c r="AW485" s="692">
        <v>1</v>
      </c>
      <c r="AX485" s="692"/>
      <c r="AY485" s="692"/>
      <c r="AZ485" s="692">
        <f t="shared" si="151"/>
        <v>2</v>
      </c>
      <c r="BA485" s="692"/>
      <c r="BB485" s="692"/>
      <c r="BC485" s="692"/>
      <c r="BD485" s="692">
        <v>1</v>
      </c>
      <c r="BE485" s="692"/>
      <c r="BF485" s="692"/>
      <c r="BG485" s="692"/>
      <c r="BH485" s="692"/>
      <c r="BI485" s="692">
        <v>7</v>
      </c>
      <c r="BJ485" s="692"/>
      <c r="BK485" s="692"/>
      <c r="BL485" s="692"/>
      <c r="BM485" s="692"/>
      <c r="BN485" s="692"/>
      <c r="BO485" s="692"/>
      <c r="BP485" s="692"/>
      <c r="BQ485" s="692">
        <f t="shared" si="152"/>
        <v>1</v>
      </c>
      <c r="BR485" s="692"/>
      <c r="BS485" s="692">
        <v>2</v>
      </c>
      <c r="BT485" s="692"/>
      <c r="BU485" s="692"/>
      <c r="BV485" s="692"/>
      <c r="BW485" s="692"/>
      <c r="BX485" s="692"/>
      <c r="BY485" s="692"/>
      <c r="BZ485" s="692"/>
      <c r="CA485" s="692"/>
      <c r="CB485" s="692">
        <v>1</v>
      </c>
      <c r="CC485" s="692"/>
      <c r="CD485" s="692">
        <f t="shared" si="153"/>
        <v>4</v>
      </c>
      <c r="CE485" s="692"/>
      <c r="CF485" s="692"/>
      <c r="CG485" s="692"/>
      <c r="CH485" s="692"/>
      <c r="CI485" s="692"/>
      <c r="CJ485" s="692"/>
      <c r="CK485" s="692"/>
      <c r="CL485" s="692"/>
      <c r="CM485" s="692"/>
      <c r="CN485" s="692"/>
      <c r="CO485" s="692"/>
      <c r="CP485" s="692"/>
      <c r="CQ485" s="692"/>
      <c r="CR485" s="692"/>
      <c r="CS485" s="692"/>
      <c r="CT485" s="692"/>
      <c r="CU485" s="692"/>
      <c r="CV485" s="692"/>
      <c r="CW485" s="692"/>
      <c r="CX485" s="694"/>
      <c r="CY485" s="694"/>
      <c r="CZ485" s="694"/>
      <c r="DA485" s="694"/>
      <c r="DB485" s="694"/>
      <c r="DC485" s="694"/>
      <c r="DD485" s="694"/>
      <c r="DE485" s="694"/>
      <c r="DF485" s="694"/>
      <c r="DG485" s="695"/>
      <c r="DH485" s="695"/>
      <c r="DI485" s="695"/>
      <c r="DJ485" s="695"/>
      <c r="DK485" s="695"/>
      <c r="DL485" s="695"/>
      <c r="DM485" s="695"/>
      <c r="DN485" s="695"/>
      <c r="DO485" s="695"/>
      <c r="DP485" s="695"/>
      <c r="DQ485" s="695"/>
      <c r="DR485" s="695"/>
      <c r="DS485" s="694"/>
      <c r="DT485" s="694"/>
      <c r="DU485" s="694"/>
      <c r="DV485" s="694"/>
      <c r="DW485" s="694"/>
      <c r="DX485" s="694"/>
      <c r="DY485" s="694"/>
      <c r="DZ485" s="694"/>
      <c r="EA485" s="694"/>
      <c r="EB485" s="694"/>
      <c r="EC485" s="694"/>
      <c r="ED485" s="694"/>
      <c r="EE485" s="694"/>
      <c r="EF485" s="694"/>
      <c r="EG485" s="694"/>
      <c r="EH485" s="694"/>
      <c r="EI485" s="694"/>
      <c r="EJ485" s="694"/>
      <c r="EK485" s="694"/>
      <c r="EL485" s="694"/>
      <c r="EM485" s="694"/>
      <c r="EN485" s="694"/>
      <c r="EO485" s="694"/>
      <c r="EP485" s="694"/>
      <c r="EQ485" s="694"/>
      <c r="ER485" s="694"/>
      <c r="ES485" s="694"/>
      <c r="ET485" s="694"/>
      <c r="EU485" s="694"/>
      <c r="EV485" s="694"/>
      <c r="EW485" s="694"/>
      <c r="EX485" s="694"/>
      <c r="EY485" s="694"/>
      <c r="EZ485" s="694"/>
      <c r="FA485" s="694"/>
      <c r="FB485" s="694"/>
      <c r="FC485" s="694"/>
      <c r="FD485" s="694"/>
      <c r="FE485" s="694"/>
      <c r="FF485" s="694"/>
      <c r="FG485" s="694"/>
      <c r="FH485" s="694"/>
      <c r="FI485" s="694"/>
      <c r="FJ485" s="694"/>
      <c r="FK485" s="694"/>
      <c r="FL485" s="694"/>
      <c r="FM485" s="694"/>
      <c r="FN485" s="694"/>
      <c r="FO485" s="694"/>
      <c r="FP485" s="694"/>
      <c r="FQ485" s="697"/>
    </row>
    <row r="486" spans="1:173" s="696" customFormat="1">
      <c r="A486" s="690"/>
      <c r="B486" s="690"/>
      <c r="C486" s="691" t="s">
        <v>3635</v>
      </c>
      <c r="D486" s="691"/>
      <c r="E486" s="692">
        <v>35.4</v>
      </c>
      <c r="F486" s="692"/>
      <c r="G486" s="692"/>
      <c r="H486" s="692"/>
      <c r="I486" s="692"/>
      <c r="J486" s="692"/>
      <c r="K486" s="692"/>
      <c r="L486" s="692"/>
      <c r="M486" s="692"/>
      <c r="N486" s="692"/>
      <c r="O486" s="692">
        <f t="shared" si="154"/>
        <v>35.4</v>
      </c>
      <c r="P486" s="692"/>
      <c r="Q486" s="692"/>
      <c r="R486" s="693"/>
      <c r="S486" s="693"/>
      <c r="T486" s="692"/>
      <c r="U486" s="692" t="s">
        <v>1903</v>
      </c>
      <c r="V486" s="692"/>
      <c r="W486" s="692">
        <v>2</v>
      </c>
      <c r="X486" s="692"/>
      <c r="Y486" s="692"/>
      <c r="Z486" s="692"/>
      <c r="AA486" s="692"/>
      <c r="AB486" s="692"/>
      <c r="AC486" s="692"/>
      <c r="AD486" s="692"/>
      <c r="AE486" s="725"/>
      <c r="AF486" s="957">
        <v>1</v>
      </c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>
        <v>1</v>
      </c>
      <c r="AX486" s="692"/>
      <c r="AY486" s="692"/>
      <c r="AZ486" s="692">
        <f t="shared" si="151"/>
        <v>2</v>
      </c>
      <c r="BA486" s="692"/>
      <c r="BB486" s="692"/>
      <c r="BC486" s="692"/>
      <c r="BD486" s="692"/>
      <c r="BE486" s="692"/>
      <c r="BF486" s="692">
        <v>1</v>
      </c>
      <c r="BG486" s="692"/>
      <c r="BH486" s="692"/>
      <c r="BI486" s="692">
        <v>5</v>
      </c>
      <c r="BJ486" s="692"/>
      <c r="BK486" s="692"/>
      <c r="BL486" s="692"/>
      <c r="BM486" s="692"/>
      <c r="BN486" s="692"/>
      <c r="BO486" s="692"/>
      <c r="BP486" s="692"/>
      <c r="BQ486" s="692">
        <f t="shared" si="152"/>
        <v>1</v>
      </c>
      <c r="BR486" s="692"/>
      <c r="BS486" s="692">
        <v>2</v>
      </c>
      <c r="BT486" s="692"/>
      <c r="BU486" s="692"/>
      <c r="BV486" s="692"/>
      <c r="BW486" s="692"/>
      <c r="BX486" s="692"/>
      <c r="BY486" s="692"/>
      <c r="BZ486" s="692"/>
      <c r="CA486" s="692"/>
      <c r="CB486" s="692">
        <v>1</v>
      </c>
      <c r="CC486" s="692"/>
      <c r="CD486" s="692">
        <f t="shared" si="153"/>
        <v>4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/>
      <c r="CO486" s="692"/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3" s="696" customFormat="1">
      <c r="A487" s="690"/>
      <c r="B487" s="690"/>
      <c r="C487" s="691" t="s">
        <v>3636</v>
      </c>
      <c r="D487" s="691"/>
      <c r="E487" s="692">
        <v>37.4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 t="shared" si="154"/>
        <v>37.4</v>
      </c>
      <c r="P487" s="692"/>
      <c r="Q487" s="692"/>
      <c r="R487" s="693"/>
      <c r="S487" s="693"/>
      <c r="T487" s="692"/>
      <c r="U487" s="692" t="s">
        <v>1903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725"/>
      <c r="AF487" s="957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>
        <v>1</v>
      </c>
      <c r="AX487" s="692"/>
      <c r="AY487" s="692"/>
      <c r="AZ487" s="692">
        <f t="shared" si="151"/>
        <v>2</v>
      </c>
      <c r="BA487" s="692"/>
      <c r="BB487" s="692"/>
      <c r="BC487" s="692"/>
      <c r="BD487" s="692">
        <v>1</v>
      </c>
      <c r="BE487" s="692"/>
      <c r="BF487" s="692"/>
      <c r="BG487" s="692"/>
      <c r="BH487" s="692"/>
      <c r="BI487" s="692">
        <v>5</v>
      </c>
      <c r="BJ487" s="692"/>
      <c r="BK487" s="692"/>
      <c r="BL487" s="692"/>
      <c r="BM487" s="692"/>
      <c r="BN487" s="692"/>
      <c r="BO487" s="692"/>
      <c r="BP487" s="692"/>
      <c r="BQ487" s="692">
        <f t="shared" si="152"/>
        <v>1</v>
      </c>
      <c r="BR487" s="692"/>
      <c r="BS487" s="692">
        <v>2</v>
      </c>
      <c r="BT487" s="692"/>
      <c r="BU487" s="692"/>
      <c r="BV487" s="692"/>
      <c r="BW487" s="692"/>
      <c r="BX487" s="692"/>
      <c r="BY487" s="692"/>
      <c r="BZ487" s="692"/>
      <c r="CA487" s="692"/>
      <c r="CB487" s="692">
        <v>1</v>
      </c>
      <c r="CC487" s="692"/>
      <c r="CD487" s="692">
        <f t="shared" si="153"/>
        <v>4</v>
      </c>
      <c r="CE487" s="692"/>
      <c r="CF487" s="692"/>
      <c r="CG487" s="692"/>
      <c r="CH487" s="692"/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/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3" s="696" customFormat="1">
      <c r="A488" s="690"/>
      <c r="B488" s="690"/>
      <c r="C488" s="691" t="s">
        <v>3637</v>
      </c>
      <c r="D488" s="691"/>
      <c r="E488" s="692">
        <v>40.9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si="154"/>
        <v>40.9</v>
      </c>
      <c r="P488" s="692"/>
      <c r="Q488" s="692"/>
      <c r="R488" s="693"/>
      <c r="S488" s="693"/>
      <c r="T488" s="692"/>
      <c r="U488" s="692" t="s">
        <v>1631</v>
      </c>
      <c r="V488" s="692"/>
      <c r="W488" s="692"/>
      <c r="X488" s="692"/>
      <c r="Y488" s="692"/>
      <c r="Z488" s="692"/>
      <c r="AA488" s="692"/>
      <c r="AB488" s="692"/>
      <c r="AC488" s="692"/>
      <c r="AD488" s="692"/>
      <c r="AE488" s="725"/>
      <c r="AF488" s="957"/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1</v>
      </c>
      <c r="BA488" s="692"/>
      <c r="BB488" s="692"/>
      <c r="BC488" s="692"/>
      <c r="BD488" s="692">
        <v>1</v>
      </c>
      <c r="BE488" s="692"/>
      <c r="BF488" s="692"/>
      <c r="BG488" s="692"/>
      <c r="BH488" s="692"/>
      <c r="BI488" s="692">
        <v>5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1</v>
      </c>
      <c r="BT488" s="692"/>
      <c r="BU488" s="692"/>
      <c r="BV488" s="692"/>
      <c r="BW488" s="692"/>
      <c r="BX488" s="692"/>
      <c r="BY488" s="692"/>
      <c r="BZ488" s="692"/>
      <c r="CA488" s="692"/>
      <c r="CB488" s="692">
        <v>1</v>
      </c>
      <c r="CC488" s="692"/>
      <c r="CD488" s="692">
        <f t="shared" si="153"/>
        <v>4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3" s="696" customFormat="1">
      <c r="A489" s="690"/>
      <c r="B489" s="690"/>
      <c r="C489" s="691" t="s">
        <v>3638</v>
      </c>
      <c r="D489" s="691"/>
      <c r="E489" s="692">
        <v>29.2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29.2</v>
      </c>
      <c r="P489" s="692"/>
      <c r="Q489" s="692"/>
      <c r="R489" s="693"/>
      <c r="S489" s="693"/>
      <c r="T489" s="692"/>
      <c r="U489" s="692" t="s">
        <v>2989</v>
      </c>
      <c r="V489" s="692"/>
      <c r="W489" s="692">
        <v>2</v>
      </c>
      <c r="X489" s="692"/>
      <c r="Y489" s="692"/>
      <c r="Z489" s="692"/>
      <c r="AA489" s="692"/>
      <c r="AB489" s="692"/>
      <c r="AC489" s="692"/>
      <c r="AD489" s="692"/>
      <c r="AE489" s="725"/>
      <c r="AF489" s="957">
        <v>1</v>
      </c>
      <c r="AG489" s="692"/>
      <c r="AH489" s="692"/>
      <c r="AI489" s="692"/>
      <c r="AJ489" s="692"/>
      <c r="AK489" s="692"/>
      <c r="AL489" s="692"/>
      <c r="AM489" s="692">
        <v>1</v>
      </c>
      <c r="AN489" s="692"/>
      <c r="AO489" s="692"/>
      <c r="AP489" s="692"/>
      <c r="AQ489" s="692">
        <v>1</v>
      </c>
      <c r="AR489" s="692"/>
      <c r="AS489" s="692"/>
      <c r="AT489" s="692"/>
      <c r="AU489" s="692"/>
      <c r="AV489" s="692"/>
      <c r="AW489" s="692">
        <v>1</v>
      </c>
      <c r="AX489" s="692"/>
      <c r="AY489" s="692"/>
      <c r="AZ489" s="692">
        <f t="shared" si="151"/>
        <v>2</v>
      </c>
      <c r="BA489" s="692"/>
      <c r="BB489" s="692"/>
      <c r="BC489" s="692"/>
      <c r="BD489" s="692">
        <v>1</v>
      </c>
      <c r="BE489" s="692"/>
      <c r="BF489" s="692">
        <v>1</v>
      </c>
      <c r="BG489" s="692"/>
      <c r="BH489" s="692"/>
      <c r="BI489" s="692">
        <v>5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0</v>
      </c>
      <c r="BT489" s="692"/>
      <c r="BU489" s="692"/>
      <c r="BV489" s="692"/>
      <c r="BW489" s="692"/>
      <c r="BX489" s="692">
        <v>2</v>
      </c>
      <c r="BY489" s="692"/>
      <c r="BZ489" s="692"/>
      <c r="CA489" s="692"/>
      <c r="CB489" s="692">
        <v>1</v>
      </c>
      <c r="CC489" s="692"/>
      <c r="CD489" s="692">
        <f t="shared" si="153"/>
        <v>4</v>
      </c>
      <c r="CE489" s="692"/>
      <c r="CF489" s="692"/>
      <c r="CG489" s="692"/>
      <c r="CH489" s="692"/>
      <c r="CI489" s="692"/>
      <c r="CJ489" s="692">
        <v>3</v>
      </c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3" s="696" customFormat="1">
      <c r="A490" s="690"/>
      <c r="B490" s="690"/>
      <c r="C490" s="691" t="s">
        <v>3639</v>
      </c>
      <c r="D490" s="691"/>
      <c r="E490" s="692">
        <v>32.700000000000003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32.700000000000003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725"/>
      <c r="AF490" s="957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>
        <f t="shared" si="151"/>
        <v>0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0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/>
      <c r="CC490" s="692"/>
      <c r="CD490" s="692">
        <f t="shared" si="153"/>
        <v>0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3" s="696" customFormat="1">
      <c r="A491" s="690"/>
      <c r="B491" s="690"/>
      <c r="C491" s="691" t="s">
        <v>3640</v>
      </c>
      <c r="D491" s="691"/>
      <c r="E491" s="692">
        <v>40.9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40.9</v>
      </c>
      <c r="P491" s="692"/>
      <c r="Q491" s="692"/>
      <c r="R491" s="693"/>
      <c r="S491" s="693"/>
      <c r="T491" s="692"/>
      <c r="U491" s="692" t="s">
        <v>1631</v>
      </c>
      <c r="V491" s="692"/>
      <c r="W491" s="725">
        <v>1</v>
      </c>
      <c r="X491" s="692"/>
      <c r="Y491" s="692"/>
      <c r="Z491" s="692"/>
      <c r="AA491" s="692">
        <v>1</v>
      </c>
      <c r="AB491" s="692"/>
      <c r="AC491" s="692"/>
      <c r="AD491" s="692"/>
      <c r="AE491" s="725"/>
      <c r="AF491" s="957"/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>
        <v>1</v>
      </c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>
        <v>1</v>
      </c>
      <c r="BE491" s="692"/>
      <c r="BF491" s="692"/>
      <c r="BG491" s="692"/>
      <c r="BH491" s="692"/>
      <c r="BI491" s="692">
        <v>7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0</v>
      </c>
      <c r="BR491" s="692"/>
      <c r="BS491" s="692">
        <v>1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3" s="696" customFormat="1">
      <c r="A492" s="690"/>
      <c r="B492" s="690"/>
      <c r="C492" s="691" t="s">
        <v>3641</v>
      </c>
      <c r="D492" s="691"/>
      <c r="E492" s="692">
        <v>37.700000000000003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37.700000000000003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725"/>
      <c r="AF492" s="957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/>
      <c r="AX492" s="692"/>
      <c r="AY492" s="692"/>
      <c r="AZ492" s="692">
        <f t="shared" si="151"/>
        <v>0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0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/>
      <c r="CC492" s="692"/>
      <c r="CD492" s="692">
        <f t="shared" si="153"/>
        <v>0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3" s="696" customFormat="1">
      <c r="A493" s="690"/>
      <c r="B493" s="690"/>
      <c r="C493" s="691" t="s">
        <v>3647</v>
      </c>
      <c r="D493" s="691"/>
      <c r="E493" s="692">
        <v>39.700000000000003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39.700000000000003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725"/>
      <c r="AF493" s="957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0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0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/>
      <c r="CC493" s="692"/>
      <c r="CD493" s="692">
        <f t="shared" si="153"/>
        <v>0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3" s="696" customFormat="1">
      <c r="A494" s="690"/>
      <c r="B494" s="690"/>
      <c r="C494" s="691" t="s">
        <v>3648</v>
      </c>
      <c r="D494" s="691"/>
      <c r="E494" s="692">
        <v>42.2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42.2</v>
      </c>
      <c r="P494" s="692"/>
      <c r="Q494" s="692"/>
      <c r="R494" s="693"/>
      <c r="S494" s="693"/>
      <c r="T494" s="692"/>
      <c r="U494" s="692" t="s">
        <v>1631</v>
      </c>
      <c r="V494" s="692"/>
      <c r="W494" s="692"/>
      <c r="X494" s="692"/>
      <c r="Y494" s="692"/>
      <c r="Z494" s="692"/>
      <c r="AA494" s="692"/>
      <c r="AB494" s="692"/>
      <c r="AC494" s="692"/>
      <c r="AD494" s="692"/>
      <c r="AE494" s="725"/>
      <c r="AF494" s="957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>
        <f t="shared" si="151"/>
        <v>1</v>
      </c>
      <c r="BA494" s="692"/>
      <c r="BB494" s="692"/>
      <c r="BC494" s="692"/>
      <c r="BD494" s="692">
        <v>1</v>
      </c>
      <c r="BE494" s="692"/>
      <c r="BF494" s="692"/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1</v>
      </c>
      <c r="BT494" s="692"/>
      <c r="BU494" s="692"/>
      <c r="BV494" s="692"/>
      <c r="BW494" s="692"/>
      <c r="BX494" s="692"/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/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3" s="696" customFormat="1">
      <c r="A495" s="690"/>
      <c r="B495" s="690"/>
      <c r="C495" s="691" t="s">
        <v>3649</v>
      </c>
      <c r="D495" s="691"/>
      <c r="E495" s="692">
        <v>39.799999999999997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39.799999999999997</v>
      </c>
      <c r="P495" s="692"/>
      <c r="Q495" s="692"/>
      <c r="R495" s="693"/>
      <c r="S495" s="693"/>
      <c r="T495" s="692"/>
      <c r="U495" s="692" t="s">
        <v>3718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725"/>
      <c r="AF495" s="957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>
        <v>1</v>
      </c>
      <c r="AX495" s="692"/>
      <c r="AY495" s="692"/>
      <c r="AZ495" s="692">
        <f t="shared" si="151"/>
        <v>3</v>
      </c>
      <c r="BA495" s="692"/>
      <c r="BB495" s="692"/>
      <c r="BC495" s="692"/>
      <c r="BD495" s="692">
        <v>3</v>
      </c>
      <c r="BE495" s="692"/>
      <c r="BF495" s="692"/>
      <c r="BG495" s="692"/>
      <c r="BH495" s="692"/>
      <c r="BI495" s="692">
        <v>5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0</v>
      </c>
      <c r="BR495" s="692"/>
      <c r="BS495" s="692">
        <v>0</v>
      </c>
      <c r="BT495" s="692"/>
      <c r="BU495" s="692"/>
      <c r="BV495" s="692"/>
      <c r="BW495" s="692"/>
      <c r="BX495" s="692">
        <v>3</v>
      </c>
      <c r="BY495" s="692"/>
      <c r="BZ495" s="692"/>
      <c r="CA495" s="692"/>
      <c r="CB495" s="692">
        <v>1</v>
      </c>
      <c r="CC495" s="692">
        <v>1</v>
      </c>
      <c r="CD495" s="692">
        <f t="shared" si="153"/>
        <v>4</v>
      </c>
      <c r="CE495" s="692">
        <v>4</v>
      </c>
      <c r="CF495" s="692"/>
      <c r="CG495" s="692">
        <v>4</v>
      </c>
      <c r="CH495" s="692"/>
      <c r="CI495" s="692"/>
      <c r="CJ495" s="692">
        <v>5</v>
      </c>
      <c r="CK495" s="692"/>
      <c r="CL495" s="692"/>
      <c r="CM495" s="692">
        <v>8</v>
      </c>
      <c r="CN495" s="692"/>
      <c r="CO495" s="692"/>
      <c r="CP495" s="692"/>
      <c r="CQ495" s="692">
        <v>1</v>
      </c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3" s="696" customFormat="1">
      <c r="A496" s="690"/>
      <c r="B496" s="690"/>
      <c r="C496" s="691" t="s">
        <v>3650</v>
      </c>
      <c r="D496" s="699"/>
      <c r="E496" s="692">
        <v>41.9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41.9</v>
      </c>
      <c r="P496" s="692"/>
      <c r="Q496" s="692"/>
      <c r="R496" s="693"/>
      <c r="S496" s="693"/>
      <c r="T496" s="692"/>
      <c r="U496" s="692" t="s">
        <v>1903</v>
      </c>
      <c r="V496" s="692"/>
      <c r="W496" s="692"/>
      <c r="X496" s="692"/>
      <c r="Y496" s="692"/>
      <c r="Z496" s="692"/>
      <c r="AA496" s="692"/>
      <c r="AB496" s="692"/>
      <c r="AC496" s="692"/>
      <c r="AD496" s="692"/>
      <c r="AE496" s="725"/>
      <c r="AF496" s="957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/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5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1</v>
      </c>
      <c r="BR496" s="692"/>
      <c r="BS496" s="692">
        <v>2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>
      <c r="A497" s="690"/>
      <c r="B497" s="690"/>
      <c r="C497" s="691" t="s">
        <v>3651</v>
      </c>
      <c r="D497" s="699"/>
      <c r="E497" s="692">
        <v>40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40</v>
      </c>
      <c r="P497" s="692"/>
      <c r="Q497" s="692"/>
      <c r="R497" s="693"/>
      <c r="S497" s="693"/>
      <c r="T497" s="692"/>
      <c r="U497" s="692" t="s">
        <v>1631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725"/>
      <c r="AF497" s="957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1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5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0</v>
      </c>
      <c r="BR497" s="692"/>
      <c r="BS497" s="692">
        <v>1</v>
      </c>
      <c r="BT497" s="692"/>
      <c r="BU497" s="692"/>
      <c r="BV497" s="692"/>
      <c r="BW497" s="692"/>
      <c r="BX497" s="692"/>
      <c r="BY497" s="692"/>
      <c r="BZ497" s="692"/>
      <c r="CA497" s="692"/>
      <c r="CB497" s="692">
        <v>1</v>
      </c>
      <c r="CC497" s="692"/>
      <c r="CD497" s="692">
        <f t="shared" si="153"/>
        <v>4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>
      <c r="A498" s="690"/>
      <c r="B498" s="690"/>
      <c r="C498" s="691" t="s">
        <v>3652</v>
      </c>
      <c r="D498" s="691"/>
      <c r="E498" s="692">
        <v>36.799999999999997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36.799999999999997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725"/>
      <c r="AF498" s="957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1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5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>
        <v>1</v>
      </c>
      <c r="CC498" s="692"/>
      <c r="CD498" s="692">
        <f t="shared" si="153"/>
        <v>4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>
      <c r="A499" s="690"/>
      <c r="B499" s="690"/>
      <c r="C499" s="691" t="s">
        <v>3653</v>
      </c>
      <c r="D499" s="691"/>
      <c r="E499" s="692">
        <v>34.799999999999997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34.799999999999997</v>
      </c>
      <c r="P499" s="692"/>
      <c r="Q499" s="692"/>
      <c r="R499" s="693"/>
      <c r="S499" s="693"/>
      <c r="T499" s="692"/>
      <c r="U499" s="692" t="s">
        <v>1903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725"/>
      <c r="AF499" s="957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0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0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1</v>
      </c>
      <c r="BR499" s="692"/>
      <c r="BS499" s="692">
        <v>2</v>
      </c>
      <c r="BT499" s="692"/>
      <c r="BU499" s="692"/>
      <c r="BV499" s="692"/>
      <c r="BW499" s="692"/>
      <c r="BX499" s="692"/>
      <c r="BY499" s="692"/>
      <c r="BZ499" s="692"/>
      <c r="CA499" s="692"/>
      <c r="CB499" s="692"/>
      <c r="CC499" s="692"/>
      <c r="CD499" s="692">
        <f t="shared" si="153"/>
        <v>0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>
      <c r="A500" s="690"/>
      <c r="B500" s="690"/>
      <c r="C500" s="691" t="s">
        <v>3654</v>
      </c>
      <c r="D500" s="691"/>
      <c r="E500" s="692">
        <v>42.1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42.1</v>
      </c>
      <c r="P500" s="692"/>
      <c r="Q500" s="692"/>
      <c r="R500" s="693"/>
      <c r="S500" s="693"/>
      <c r="T500" s="692"/>
      <c r="U500" s="692" t="s">
        <v>1631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725"/>
      <c r="AF500" s="957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>
        <v>1</v>
      </c>
      <c r="AV500" s="692"/>
      <c r="AW500" s="692"/>
      <c r="AX500" s="692"/>
      <c r="AY500" s="692"/>
      <c r="AZ500" s="692">
        <f t="shared" si="151"/>
        <v>1</v>
      </c>
      <c r="BA500" s="692"/>
      <c r="BB500" s="692"/>
      <c r="BC500" s="692"/>
      <c r="BD500" s="692">
        <v>1</v>
      </c>
      <c r="BE500" s="692"/>
      <c r="BF500" s="692"/>
      <c r="BG500" s="692"/>
      <c r="BH500" s="692"/>
      <c r="BI500" s="692">
        <v>7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1</v>
      </c>
      <c r="BT500" s="692"/>
      <c r="BU500" s="692"/>
      <c r="BV500" s="692"/>
      <c r="BW500" s="692"/>
      <c r="BX500" s="692"/>
      <c r="BY500" s="692"/>
      <c r="BZ500" s="692"/>
      <c r="CA500" s="692"/>
      <c r="CB500" s="692">
        <v>1</v>
      </c>
      <c r="CC500" s="692"/>
      <c r="CD500" s="692">
        <f t="shared" si="153"/>
        <v>4</v>
      </c>
      <c r="CE500" s="692"/>
      <c r="CF500" s="692"/>
      <c r="CG500" s="692"/>
      <c r="CH500" s="692"/>
      <c r="CI500" s="692"/>
      <c r="CJ500" s="692"/>
      <c r="CK500" s="692"/>
      <c r="CL500" s="692"/>
      <c r="CM500" s="692"/>
      <c r="CN500" s="692"/>
      <c r="CO500" s="692"/>
      <c r="CP500" s="692"/>
      <c r="CQ500" s="692"/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>
      <c r="A501" s="690"/>
      <c r="B501" s="690"/>
      <c r="C501" s="691" t="s">
        <v>3655</v>
      </c>
      <c r="D501" s="691"/>
      <c r="E501" s="692">
        <v>39.5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39.5</v>
      </c>
      <c r="P501" s="692"/>
      <c r="Q501" s="692"/>
      <c r="R501" s="693"/>
      <c r="S501" s="693"/>
      <c r="T501" s="692"/>
      <c r="U501" s="692" t="s">
        <v>2990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725"/>
      <c r="AF501" s="957"/>
      <c r="AG501" s="692"/>
      <c r="AH501" s="692"/>
      <c r="AI501" s="692"/>
      <c r="AJ501" s="692"/>
      <c r="AK501" s="692"/>
      <c r="AL501" s="692"/>
      <c r="AM501" s="692">
        <v>1</v>
      </c>
      <c r="AN501" s="692"/>
      <c r="AO501" s="692"/>
      <c r="AP501" s="692"/>
      <c r="AQ501" s="692">
        <v>1</v>
      </c>
      <c r="AR501" s="692"/>
      <c r="AS501" s="692"/>
      <c r="AT501" s="692"/>
      <c r="AU501" s="692"/>
      <c r="AV501" s="692"/>
      <c r="AW501" s="692">
        <v>2</v>
      </c>
      <c r="AX501" s="692"/>
      <c r="AY501" s="692"/>
      <c r="AZ501" s="692">
        <f t="shared" si="151"/>
        <v>3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0</v>
      </c>
      <c r="BR501" s="692"/>
      <c r="BS501" s="692">
        <v>0</v>
      </c>
      <c r="BT501" s="692"/>
      <c r="BU501" s="692"/>
      <c r="BV501" s="692"/>
      <c r="BW501" s="692"/>
      <c r="BX501" s="692">
        <v>1</v>
      </c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>
      <c r="A502" s="690"/>
      <c r="B502" s="690"/>
      <c r="C502" s="691" t="s">
        <v>3656</v>
      </c>
      <c r="D502" s="691"/>
      <c r="E502" s="692">
        <v>41.3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41.3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725"/>
      <c r="AF502" s="957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>
        <v>1</v>
      </c>
      <c r="AX502" s="692"/>
      <c r="AY502" s="692"/>
      <c r="AZ502" s="692">
        <f t="shared" si="151"/>
        <v>2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>
      <c r="A503" s="690"/>
      <c r="B503" s="690"/>
      <c r="C503" s="691" t="s">
        <v>3719</v>
      </c>
      <c r="D503" s="691"/>
      <c r="E503" s="692">
        <v>40.799999999999997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40.799999999999997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725"/>
      <c r="AF503" s="957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0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0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/>
      <c r="CC503" s="692"/>
      <c r="CD503" s="692">
        <f t="shared" si="153"/>
        <v>0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>
      <c r="A504" s="690"/>
      <c r="B504" s="690"/>
      <c r="C504" s="691" t="s">
        <v>3720</v>
      </c>
      <c r="D504" s="691"/>
      <c r="E504" s="692">
        <v>39.9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39.9</v>
      </c>
      <c r="P504" s="692"/>
      <c r="Q504" s="692"/>
      <c r="R504" s="693"/>
      <c r="S504" s="693"/>
      <c r="T504" s="692"/>
      <c r="U504" s="692" t="s">
        <v>1631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725"/>
      <c r="AF504" s="957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>
        <v>1</v>
      </c>
      <c r="AV504" s="692"/>
      <c r="AW504" s="692"/>
      <c r="AX504" s="692"/>
      <c r="AY504" s="692"/>
      <c r="AZ504" s="692">
        <f t="shared" si="151"/>
        <v>1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7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0</v>
      </c>
      <c r="BR504" s="692"/>
      <c r="BS504" s="692">
        <v>1</v>
      </c>
      <c r="BT504" s="692"/>
      <c r="BU504" s="692"/>
      <c r="BV504" s="692"/>
      <c r="BW504" s="692"/>
      <c r="BX504" s="692"/>
      <c r="BY504" s="692"/>
      <c r="BZ504" s="692"/>
      <c r="CA504" s="692"/>
      <c r="CB504" s="692">
        <v>1</v>
      </c>
      <c r="CC504" s="692"/>
      <c r="CD504" s="692">
        <f t="shared" si="153"/>
        <v>4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>
      <c r="A505" s="690"/>
      <c r="B505" s="690"/>
      <c r="C505" s="691" t="s">
        <v>3721</v>
      </c>
      <c r="D505" s="691"/>
      <c r="E505" s="692">
        <v>40.9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40.9</v>
      </c>
      <c r="P505" s="692"/>
      <c r="Q505" s="692"/>
      <c r="R505" s="693"/>
      <c r="S505" s="693"/>
      <c r="T505" s="692"/>
      <c r="U505" s="692" t="s">
        <v>2990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725"/>
      <c r="AF505" s="957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/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5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0</v>
      </c>
      <c r="BT505" s="692"/>
      <c r="BU505" s="692"/>
      <c r="BV505" s="692"/>
      <c r="BW505" s="692"/>
      <c r="BX505" s="692">
        <v>1</v>
      </c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>
      <c r="A506" s="690"/>
      <c r="B506" s="690"/>
      <c r="C506" s="691"/>
      <c r="D506" s="691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3"/>
      <c r="S506" s="693"/>
      <c r="T506" s="692"/>
      <c r="U506" s="692"/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725"/>
      <c r="AF506" s="957"/>
      <c r="AG506" s="692"/>
      <c r="AH506" s="692"/>
      <c r="AI506" s="692"/>
      <c r="AJ506" s="692"/>
      <c r="AK506" s="692"/>
      <c r="AL506" s="692"/>
      <c r="AM506" s="692"/>
      <c r="AN506" s="692"/>
      <c r="AO506" s="692"/>
      <c r="AP506" s="692"/>
      <c r="AQ506" s="692"/>
      <c r="AR506" s="692"/>
      <c r="AS506" s="692"/>
      <c r="AT506" s="692"/>
      <c r="AU506" s="692"/>
      <c r="AV506" s="692"/>
      <c r="AW506" s="692"/>
      <c r="AX506" s="692"/>
      <c r="AY506" s="692"/>
      <c r="AZ506" s="692">
        <f t="shared" si="151"/>
        <v>0</v>
      </c>
      <c r="BA506" s="692"/>
      <c r="BB506" s="692"/>
      <c r="BC506" s="692"/>
      <c r="BD506" s="692"/>
      <c r="BE506" s="692"/>
      <c r="BF506" s="692"/>
      <c r="BG506" s="692"/>
      <c r="BH506" s="692"/>
      <c r="BI506" s="692">
        <v>0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/>
      <c r="BY506" s="692"/>
      <c r="BZ506" s="692"/>
      <c r="CA506" s="692"/>
      <c r="CB506" s="692"/>
      <c r="CC506" s="692"/>
      <c r="CD506" s="692">
        <f t="shared" si="153"/>
        <v>0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4" customFormat="1">
      <c r="A507" s="486">
        <f>MATCH(C507,$C$5:$C$700,0)</f>
        <v>503</v>
      </c>
      <c r="B507" s="56"/>
      <c r="C507" s="507" t="s">
        <v>3078</v>
      </c>
      <c r="D507" s="507"/>
      <c r="E507" s="508">
        <f t="shared" ref="E507:AK507" si="155">SUM(E481:E506)</f>
        <v>913.99999999999977</v>
      </c>
      <c r="F507" s="508">
        <f t="shared" si="155"/>
        <v>0</v>
      </c>
      <c r="G507" s="508">
        <f t="shared" si="155"/>
        <v>0</v>
      </c>
      <c r="H507" s="508">
        <f t="shared" si="155"/>
        <v>0</v>
      </c>
      <c r="I507" s="508">
        <f t="shared" si="155"/>
        <v>0</v>
      </c>
      <c r="J507" s="508">
        <f t="shared" si="155"/>
        <v>0</v>
      </c>
      <c r="K507" s="508">
        <f t="shared" si="155"/>
        <v>0</v>
      </c>
      <c r="L507" s="508">
        <f t="shared" si="155"/>
        <v>0</v>
      </c>
      <c r="M507" s="508">
        <f t="shared" si="155"/>
        <v>0</v>
      </c>
      <c r="N507" s="508">
        <f t="shared" si="155"/>
        <v>0</v>
      </c>
      <c r="O507" s="508">
        <f t="shared" si="155"/>
        <v>913.99999999999977</v>
      </c>
      <c r="P507" s="508">
        <f t="shared" si="155"/>
        <v>0</v>
      </c>
      <c r="Q507" s="508">
        <f t="shared" si="155"/>
        <v>0</v>
      </c>
      <c r="R507" s="508">
        <f t="shared" si="155"/>
        <v>0</v>
      </c>
      <c r="S507" s="508">
        <f t="shared" si="155"/>
        <v>0</v>
      </c>
      <c r="T507" s="509">
        <f t="shared" si="155"/>
        <v>0</v>
      </c>
      <c r="U507" s="509">
        <f t="shared" si="155"/>
        <v>0</v>
      </c>
      <c r="V507" s="509">
        <f t="shared" si="155"/>
        <v>0</v>
      </c>
      <c r="W507" s="509">
        <f t="shared" si="155"/>
        <v>7</v>
      </c>
      <c r="X507" s="509">
        <f t="shared" si="155"/>
        <v>0</v>
      </c>
      <c r="Y507" s="509">
        <f t="shared" si="155"/>
        <v>0</v>
      </c>
      <c r="Z507" s="509">
        <f t="shared" si="155"/>
        <v>0</v>
      </c>
      <c r="AA507" s="509">
        <f t="shared" si="155"/>
        <v>1</v>
      </c>
      <c r="AB507" s="509">
        <f t="shared" si="155"/>
        <v>0</v>
      </c>
      <c r="AC507" s="509">
        <f t="shared" si="155"/>
        <v>0</v>
      </c>
      <c r="AD507" s="509">
        <f t="shared" si="155"/>
        <v>0</v>
      </c>
      <c r="AE507" s="511">
        <f t="shared" si="155"/>
        <v>0</v>
      </c>
      <c r="AF507" s="958">
        <f t="shared" si="155"/>
        <v>3</v>
      </c>
      <c r="AG507" s="509">
        <f t="shared" si="155"/>
        <v>0</v>
      </c>
      <c r="AH507" s="509">
        <f t="shared" si="155"/>
        <v>0</v>
      </c>
      <c r="AI507" s="509">
        <f t="shared" si="155"/>
        <v>0</v>
      </c>
      <c r="AJ507" s="509">
        <f t="shared" si="155"/>
        <v>0</v>
      </c>
      <c r="AK507" s="509">
        <f t="shared" si="155"/>
        <v>0</v>
      </c>
      <c r="AL507" s="509">
        <f t="shared" ref="AL507:BQ507" si="156">SUM(AL481:AL506)</f>
        <v>0</v>
      </c>
      <c r="AM507" s="509">
        <f t="shared" si="156"/>
        <v>2</v>
      </c>
      <c r="AN507" s="509">
        <f t="shared" si="156"/>
        <v>0</v>
      </c>
      <c r="AO507" s="509">
        <f t="shared" si="156"/>
        <v>0</v>
      </c>
      <c r="AP507" s="509">
        <f t="shared" si="156"/>
        <v>0</v>
      </c>
      <c r="AQ507" s="509">
        <f t="shared" si="156"/>
        <v>2</v>
      </c>
      <c r="AR507" s="509">
        <f t="shared" si="156"/>
        <v>0</v>
      </c>
      <c r="AS507" s="509">
        <f t="shared" si="156"/>
        <v>0</v>
      </c>
      <c r="AT507" s="509">
        <f t="shared" si="156"/>
        <v>0</v>
      </c>
      <c r="AU507" s="509">
        <f t="shared" si="156"/>
        <v>4</v>
      </c>
      <c r="AV507" s="509">
        <f t="shared" si="156"/>
        <v>0</v>
      </c>
      <c r="AW507" s="509">
        <f t="shared" si="156"/>
        <v>10</v>
      </c>
      <c r="AX507" s="509">
        <f t="shared" si="156"/>
        <v>0</v>
      </c>
      <c r="AY507" s="509">
        <f t="shared" si="156"/>
        <v>0</v>
      </c>
      <c r="AZ507" s="509">
        <f t="shared" si="156"/>
        <v>28</v>
      </c>
      <c r="BA507" s="509">
        <f t="shared" si="156"/>
        <v>0</v>
      </c>
      <c r="BB507" s="509">
        <f t="shared" si="156"/>
        <v>0</v>
      </c>
      <c r="BC507" s="509">
        <f t="shared" si="156"/>
        <v>0</v>
      </c>
      <c r="BD507" s="509">
        <f t="shared" si="156"/>
        <v>23</v>
      </c>
      <c r="BE507" s="509">
        <f t="shared" si="156"/>
        <v>3</v>
      </c>
      <c r="BF507" s="509">
        <f t="shared" si="156"/>
        <v>4</v>
      </c>
      <c r="BG507" s="509">
        <f t="shared" si="156"/>
        <v>0</v>
      </c>
      <c r="BH507" s="509">
        <f t="shared" si="156"/>
        <v>0</v>
      </c>
      <c r="BI507" s="509">
        <f t="shared" si="156"/>
        <v>88</v>
      </c>
      <c r="BJ507" s="509">
        <f t="shared" si="156"/>
        <v>0</v>
      </c>
      <c r="BK507" s="509">
        <f t="shared" si="156"/>
        <v>0</v>
      </c>
      <c r="BL507" s="509">
        <f t="shared" si="156"/>
        <v>0</v>
      </c>
      <c r="BM507" s="509">
        <f t="shared" si="156"/>
        <v>0</v>
      </c>
      <c r="BN507" s="509">
        <f t="shared" si="156"/>
        <v>0</v>
      </c>
      <c r="BO507" s="509">
        <f t="shared" si="156"/>
        <v>0</v>
      </c>
      <c r="BP507" s="509">
        <f t="shared" si="156"/>
        <v>0</v>
      </c>
      <c r="BQ507" s="509">
        <f t="shared" si="156"/>
        <v>7</v>
      </c>
      <c r="BR507" s="509">
        <f t="shared" ref="BR507:DA507" si="157">SUM(BR481:BR506)</f>
        <v>0</v>
      </c>
      <c r="BS507" s="509">
        <f t="shared" si="157"/>
        <v>25</v>
      </c>
      <c r="BT507" s="509">
        <f t="shared" si="157"/>
        <v>0</v>
      </c>
      <c r="BU507" s="509">
        <f t="shared" si="157"/>
        <v>0</v>
      </c>
      <c r="BV507" s="509">
        <f t="shared" si="157"/>
        <v>0</v>
      </c>
      <c r="BW507" s="509">
        <f t="shared" si="157"/>
        <v>0</v>
      </c>
      <c r="BX507" s="509">
        <f t="shared" si="157"/>
        <v>12</v>
      </c>
      <c r="BY507" s="509">
        <f t="shared" si="157"/>
        <v>0</v>
      </c>
      <c r="BZ507" s="509">
        <f t="shared" si="157"/>
        <v>0</v>
      </c>
      <c r="CA507" s="509">
        <f t="shared" si="157"/>
        <v>0</v>
      </c>
      <c r="CB507" s="509">
        <f t="shared" si="157"/>
        <v>16</v>
      </c>
      <c r="CC507" s="509">
        <f t="shared" si="157"/>
        <v>2</v>
      </c>
      <c r="CD507" s="509">
        <f t="shared" si="157"/>
        <v>64</v>
      </c>
      <c r="CE507" s="509">
        <f t="shared" si="157"/>
        <v>4</v>
      </c>
      <c r="CF507" s="509">
        <f t="shared" si="157"/>
        <v>4</v>
      </c>
      <c r="CG507" s="509">
        <f t="shared" si="157"/>
        <v>4</v>
      </c>
      <c r="CH507" s="509">
        <f t="shared" si="157"/>
        <v>4</v>
      </c>
      <c r="CI507" s="509">
        <f t="shared" si="157"/>
        <v>0</v>
      </c>
      <c r="CJ507" s="509">
        <f t="shared" si="157"/>
        <v>8</v>
      </c>
      <c r="CK507" s="509">
        <f t="shared" si="157"/>
        <v>0</v>
      </c>
      <c r="CL507" s="509">
        <f t="shared" si="157"/>
        <v>0</v>
      </c>
      <c r="CM507" s="509">
        <f t="shared" si="157"/>
        <v>8</v>
      </c>
      <c r="CN507" s="509">
        <f t="shared" si="157"/>
        <v>6</v>
      </c>
      <c r="CO507" s="509">
        <f t="shared" si="157"/>
        <v>3</v>
      </c>
      <c r="CP507" s="509">
        <f t="shared" si="157"/>
        <v>0</v>
      </c>
      <c r="CQ507" s="509">
        <f t="shared" si="157"/>
        <v>1</v>
      </c>
      <c r="CR507" s="509">
        <f t="shared" si="157"/>
        <v>1</v>
      </c>
      <c r="CS507" s="509">
        <f t="shared" si="157"/>
        <v>0</v>
      </c>
      <c r="CT507" s="509">
        <f t="shared" si="157"/>
        <v>0</v>
      </c>
      <c r="CU507" s="509">
        <f t="shared" si="157"/>
        <v>0</v>
      </c>
      <c r="CV507" s="509">
        <f t="shared" si="157"/>
        <v>0</v>
      </c>
      <c r="CW507" s="509">
        <f t="shared" si="157"/>
        <v>0</v>
      </c>
      <c r="CX507" s="509">
        <f>SUM(CX481:CX506)</f>
        <v>0</v>
      </c>
      <c r="CY507" s="509">
        <f>SUM(CY481:CY506)</f>
        <v>0</v>
      </c>
      <c r="CZ507" s="509">
        <f t="shared" si="157"/>
        <v>0</v>
      </c>
      <c r="DA507" s="509">
        <f t="shared" si="157"/>
        <v>0</v>
      </c>
      <c r="DB507" s="509">
        <f t="shared" ref="DB507:EG507" si="158">SUM(DB481:DB506)</f>
        <v>0</v>
      </c>
      <c r="DC507" s="509">
        <f t="shared" si="158"/>
        <v>0</v>
      </c>
      <c r="DD507" s="509">
        <f t="shared" si="158"/>
        <v>0</v>
      </c>
      <c r="DE507" s="509">
        <f t="shared" si="158"/>
        <v>0</v>
      </c>
      <c r="DF507" s="509">
        <f t="shared" si="158"/>
        <v>0</v>
      </c>
      <c r="DG507" s="518">
        <f t="shared" si="158"/>
        <v>0</v>
      </c>
      <c r="DH507" s="518">
        <f t="shared" si="158"/>
        <v>0</v>
      </c>
      <c r="DI507" s="518">
        <f t="shared" si="158"/>
        <v>0</v>
      </c>
      <c r="DJ507" s="518">
        <f t="shared" si="158"/>
        <v>0</v>
      </c>
      <c r="DK507" s="518">
        <f t="shared" si="158"/>
        <v>0</v>
      </c>
      <c r="DL507" s="518">
        <f t="shared" si="158"/>
        <v>0</v>
      </c>
      <c r="DM507" s="518">
        <f t="shared" si="158"/>
        <v>0</v>
      </c>
      <c r="DN507" s="518">
        <f t="shared" si="158"/>
        <v>0</v>
      </c>
      <c r="DO507" s="518">
        <f t="shared" si="158"/>
        <v>0</v>
      </c>
      <c r="DP507" s="518">
        <f t="shared" si="158"/>
        <v>0</v>
      </c>
      <c r="DQ507" s="518">
        <f t="shared" si="158"/>
        <v>0</v>
      </c>
      <c r="DR507" s="518">
        <f t="shared" si="158"/>
        <v>0</v>
      </c>
      <c r="DS507" s="509">
        <f t="shared" si="158"/>
        <v>0</v>
      </c>
      <c r="DT507" s="509">
        <f t="shared" si="158"/>
        <v>0</v>
      </c>
      <c r="DU507" s="509">
        <f t="shared" si="158"/>
        <v>0</v>
      </c>
      <c r="DV507" s="509">
        <f t="shared" si="158"/>
        <v>0</v>
      </c>
      <c r="DW507" s="509">
        <f t="shared" si="158"/>
        <v>0</v>
      </c>
      <c r="DX507" s="509">
        <f t="shared" si="158"/>
        <v>0</v>
      </c>
      <c r="DY507" s="509">
        <f t="shared" si="158"/>
        <v>0</v>
      </c>
      <c r="DZ507" s="509">
        <f t="shared" si="158"/>
        <v>0</v>
      </c>
      <c r="EA507" s="509">
        <f t="shared" si="158"/>
        <v>0</v>
      </c>
      <c r="EB507" s="509">
        <f t="shared" si="158"/>
        <v>0</v>
      </c>
      <c r="EC507" s="509">
        <f t="shared" si="158"/>
        <v>0</v>
      </c>
      <c r="ED507" s="509">
        <f t="shared" si="158"/>
        <v>0</v>
      </c>
      <c r="EE507" s="509">
        <f t="shared" si="158"/>
        <v>0</v>
      </c>
      <c r="EF507" s="509">
        <f t="shared" si="158"/>
        <v>0</v>
      </c>
      <c r="EG507" s="509">
        <f t="shared" si="158"/>
        <v>0</v>
      </c>
      <c r="EH507" s="509">
        <f t="shared" ref="EH507:FM507" si="159">SUM(EH481:EH506)</f>
        <v>0</v>
      </c>
      <c r="EI507" s="509">
        <f t="shared" si="159"/>
        <v>0</v>
      </c>
      <c r="EJ507" s="509">
        <f t="shared" si="159"/>
        <v>0</v>
      </c>
      <c r="EK507" s="509">
        <f t="shared" si="159"/>
        <v>0</v>
      </c>
      <c r="EL507" s="509">
        <f t="shared" si="159"/>
        <v>0</v>
      </c>
      <c r="EM507" s="509">
        <f t="shared" si="159"/>
        <v>0</v>
      </c>
      <c r="EN507" s="509">
        <f t="shared" si="159"/>
        <v>0</v>
      </c>
      <c r="EO507" s="509">
        <f t="shared" si="159"/>
        <v>0</v>
      </c>
      <c r="EP507" s="509">
        <f t="shared" si="159"/>
        <v>0</v>
      </c>
      <c r="EQ507" s="509">
        <f t="shared" si="159"/>
        <v>0</v>
      </c>
      <c r="ER507" s="509">
        <f t="shared" si="159"/>
        <v>0</v>
      </c>
      <c r="ES507" s="509">
        <f t="shared" si="159"/>
        <v>0</v>
      </c>
      <c r="ET507" s="509">
        <f t="shared" si="159"/>
        <v>0</v>
      </c>
      <c r="EU507" s="509">
        <f t="shared" si="159"/>
        <v>0</v>
      </c>
      <c r="EV507" s="509">
        <f t="shared" si="159"/>
        <v>0</v>
      </c>
      <c r="EW507" s="509">
        <f t="shared" si="159"/>
        <v>0</v>
      </c>
      <c r="EX507" s="509">
        <f t="shared" si="159"/>
        <v>0</v>
      </c>
      <c r="EY507" s="509">
        <f t="shared" si="159"/>
        <v>0</v>
      </c>
      <c r="EZ507" s="509">
        <f t="shared" si="159"/>
        <v>0</v>
      </c>
      <c r="FA507" s="509">
        <f t="shared" si="159"/>
        <v>0</v>
      </c>
      <c r="FB507" s="509">
        <f t="shared" si="159"/>
        <v>0</v>
      </c>
      <c r="FC507" s="509">
        <f t="shared" si="159"/>
        <v>0</v>
      </c>
      <c r="FD507" s="509">
        <f t="shared" si="159"/>
        <v>0</v>
      </c>
      <c r="FE507" s="509">
        <f t="shared" si="159"/>
        <v>0</v>
      </c>
      <c r="FF507" s="509">
        <f t="shared" si="159"/>
        <v>0</v>
      </c>
      <c r="FG507" s="509">
        <f t="shared" si="159"/>
        <v>0</v>
      </c>
      <c r="FH507" s="509">
        <f t="shared" si="159"/>
        <v>0</v>
      </c>
      <c r="FI507" s="509">
        <f t="shared" si="159"/>
        <v>0</v>
      </c>
      <c r="FJ507" s="509">
        <f t="shared" si="159"/>
        <v>0</v>
      </c>
      <c r="FK507" s="509">
        <f t="shared" si="159"/>
        <v>0</v>
      </c>
      <c r="FL507" s="509">
        <f t="shared" si="159"/>
        <v>0</v>
      </c>
      <c r="FM507" s="509">
        <f t="shared" si="159"/>
        <v>0</v>
      </c>
      <c r="FN507" s="509">
        <f>SUM(FN481:FN506)</f>
        <v>0</v>
      </c>
      <c r="FO507" s="509">
        <f>SUM(FO481:FO506)</f>
        <v>0</v>
      </c>
      <c r="FP507" s="509"/>
      <c r="FQ507" s="508"/>
      <c r="FU507" s="4">
        <f>DY507-FM507</f>
        <v>0</v>
      </c>
    </row>
    <row r="508" spans="1:177" s="4" customFormat="1">
      <c r="A508" s="56"/>
      <c r="B508" s="56">
        <v>8</v>
      </c>
      <c r="C508" s="501" t="s">
        <v>3730</v>
      </c>
      <c r="D508" s="502"/>
      <c r="E508" s="503"/>
      <c r="F508" s="503"/>
      <c r="G508" s="503"/>
      <c r="H508" s="503"/>
      <c r="I508" s="503"/>
      <c r="J508" s="503"/>
      <c r="K508" s="503"/>
      <c r="L508" s="503"/>
      <c r="M508" s="503"/>
      <c r="N508" s="503"/>
      <c r="O508" s="503"/>
      <c r="P508" s="503"/>
      <c r="Q508" s="503"/>
      <c r="R508" s="503"/>
      <c r="S508" s="503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954"/>
      <c r="AF508" s="959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  <c r="CH508" s="504"/>
      <c r="CI508" s="504"/>
      <c r="CJ508" s="504"/>
      <c r="CK508" s="504"/>
      <c r="CL508" s="504"/>
      <c r="CM508" s="504"/>
      <c r="CN508" s="504"/>
      <c r="CO508" s="504"/>
      <c r="CP508" s="504"/>
      <c r="CQ508" s="504"/>
      <c r="CR508" s="504"/>
      <c r="CS508" s="504"/>
      <c r="CT508" s="504"/>
      <c r="CU508" s="504"/>
      <c r="CV508" s="504"/>
      <c r="CW508" s="504"/>
      <c r="CX508" s="504"/>
      <c r="CY508" s="504"/>
      <c r="CZ508" s="504"/>
      <c r="DA508" s="504"/>
      <c r="DB508" s="504"/>
      <c r="DC508" s="504"/>
      <c r="DD508" s="504"/>
      <c r="DE508" s="504"/>
      <c r="DF508" s="504"/>
      <c r="DG508" s="519"/>
      <c r="DH508" s="519"/>
      <c r="DI508" s="519"/>
      <c r="DJ508" s="519"/>
      <c r="DK508" s="519"/>
      <c r="DL508" s="519"/>
      <c r="DM508" s="519"/>
      <c r="DN508" s="519"/>
      <c r="DO508" s="519"/>
      <c r="DP508" s="519"/>
      <c r="DQ508" s="519"/>
      <c r="DR508" s="519"/>
      <c r="DS508" s="504"/>
      <c r="DT508" s="504"/>
      <c r="DU508" s="504"/>
      <c r="DV508" s="504"/>
      <c r="DW508" s="504"/>
      <c r="DX508" s="504"/>
      <c r="DY508" s="504"/>
      <c r="DZ508" s="504"/>
      <c r="EA508" s="504"/>
      <c r="EB508" s="504"/>
      <c r="EC508" s="504"/>
      <c r="ED508" s="504"/>
      <c r="EE508" s="504"/>
      <c r="EF508" s="504"/>
      <c r="EG508" s="504"/>
      <c r="EH508" s="504"/>
      <c r="EI508" s="504"/>
      <c r="EJ508" s="504"/>
      <c r="EK508" s="504"/>
      <c r="EL508" s="504"/>
      <c r="EM508" s="504"/>
      <c r="EN508" s="504"/>
      <c r="EO508" s="504"/>
      <c r="EP508" s="504"/>
      <c r="EQ508" s="504"/>
      <c r="ER508" s="504"/>
      <c r="ES508" s="504"/>
      <c r="ET508" s="504"/>
      <c r="EU508" s="504"/>
      <c r="EV508" s="504"/>
      <c r="EW508" s="504"/>
      <c r="EX508" s="504"/>
      <c r="EY508" s="504"/>
      <c r="EZ508" s="504"/>
      <c r="FA508" s="504"/>
      <c r="FB508" s="504"/>
      <c r="FC508" s="504"/>
      <c r="FD508" s="504"/>
      <c r="FE508" s="504"/>
      <c r="FF508" s="504"/>
      <c r="FG508" s="504"/>
      <c r="FH508" s="504"/>
      <c r="FI508" s="504"/>
      <c r="FJ508" s="504"/>
      <c r="FK508" s="504"/>
      <c r="FL508" s="504"/>
      <c r="FM508" s="504"/>
      <c r="FN508" s="504"/>
      <c r="FO508" s="504"/>
      <c r="FP508" s="504"/>
      <c r="FQ508" s="505"/>
      <c r="FU508" s="4">
        <f>DY508-FM508</f>
        <v>0</v>
      </c>
    </row>
    <row r="509" spans="1:177" s="706" customFormat="1">
      <c r="A509" s="700"/>
      <c r="B509" s="700"/>
      <c r="C509" s="701"/>
      <c r="D509" s="702" t="s">
        <v>3984</v>
      </c>
      <c r="E509" s="703"/>
      <c r="F509" s="703"/>
      <c r="G509" s="703"/>
      <c r="H509" s="703"/>
      <c r="I509" s="703"/>
      <c r="J509" s="703"/>
      <c r="K509" s="703"/>
      <c r="L509" s="703"/>
      <c r="M509" s="703"/>
      <c r="N509" s="703"/>
      <c r="O509" s="703">
        <f t="shared" ref="O509:O540" si="160">E509</f>
        <v>0</v>
      </c>
      <c r="P509" s="703">
        <f>E509</f>
        <v>0</v>
      </c>
      <c r="Q509" s="703"/>
      <c r="R509" s="704"/>
      <c r="S509" s="704"/>
      <c r="T509" s="703"/>
      <c r="U509" s="703" t="s">
        <v>2990</v>
      </c>
      <c r="V509" s="703"/>
      <c r="W509" s="703"/>
      <c r="X509" s="703"/>
      <c r="Y509" s="703"/>
      <c r="Z509" s="703"/>
      <c r="AA509" s="703"/>
      <c r="AB509" s="703"/>
      <c r="AC509" s="703"/>
      <c r="AD509" s="703"/>
      <c r="AE509" s="766"/>
      <c r="AF509" s="960"/>
      <c r="AG509" s="703"/>
      <c r="AH509" s="703"/>
      <c r="AI509" s="703"/>
      <c r="AJ509" s="703"/>
      <c r="AK509" s="703"/>
      <c r="AL509" s="703"/>
      <c r="AM509" s="703"/>
      <c r="AN509" s="703"/>
      <c r="AO509" s="703"/>
      <c r="AP509" s="703"/>
      <c r="AQ509" s="703"/>
      <c r="AR509" s="703"/>
      <c r="AS509" s="703"/>
      <c r="AT509" s="703"/>
      <c r="AU509" s="703"/>
      <c r="AV509" s="703"/>
      <c r="AW509" s="703"/>
      <c r="AX509" s="703"/>
      <c r="AY509" s="703"/>
      <c r="AZ509" s="703"/>
      <c r="BA509" s="703">
        <f t="shared" ref="BA509:BA530" si="161">CB509+CC509</f>
        <v>0</v>
      </c>
      <c r="BB509" s="703"/>
      <c r="BC509" s="703"/>
      <c r="BD509" s="703"/>
      <c r="BE509" s="703">
        <v>1</v>
      </c>
      <c r="BF509" s="703"/>
      <c r="BG509" s="703"/>
      <c r="BH509" s="703"/>
      <c r="BI509" s="694">
        <f>CB509*5+AU509*2</f>
        <v>0</v>
      </c>
      <c r="BJ509" s="703">
        <f>CB509*5+AU509*2</f>
        <v>0</v>
      </c>
      <c r="BK509" s="703"/>
      <c r="BL509" s="703"/>
      <c r="BM509" s="703"/>
      <c r="BN509" s="703"/>
      <c r="BO509" s="703"/>
      <c r="BP509" s="703"/>
      <c r="BQ509" s="703">
        <f>IF(U509="G",1,)</f>
        <v>0</v>
      </c>
      <c r="BR509" s="703"/>
      <c r="BS509" s="703">
        <f>IF(U509="I",1,IF(U509="G",2,))</f>
        <v>0</v>
      </c>
      <c r="BT509" s="703">
        <f>IF(U509="I",1,IF(U509="G",2,))</f>
        <v>0</v>
      </c>
      <c r="BU509" s="703"/>
      <c r="BV509" s="703"/>
      <c r="BW509" s="703"/>
      <c r="BX509" s="703">
        <f>IF(LEN(U509)=2,1,IF(LEN(U509)&gt;2,VALUE(LEFT(U509,1)),))</f>
        <v>1</v>
      </c>
      <c r="BY509" s="703"/>
      <c r="BZ509" s="703"/>
      <c r="CA509" s="703"/>
      <c r="CB509" s="703"/>
      <c r="CC509" s="703"/>
      <c r="CD509" s="703">
        <f t="shared" ref="CD509:CD552" si="162">CB509*4</f>
        <v>0</v>
      </c>
      <c r="CE509" s="703"/>
      <c r="CF509" s="703"/>
      <c r="CG509" s="703"/>
      <c r="CH509" s="703"/>
      <c r="CI509" s="703"/>
      <c r="CJ509" s="703"/>
      <c r="CK509" s="703"/>
      <c r="CL509" s="703"/>
      <c r="CM509" s="703"/>
      <c r="CN509" s="703"/>
      <c r="CO509" s="703"/>
      <c r="CP509" s="703"/>
      <c r="CQ509" s="703"/>
      <c r="CR509" s="703"/>
      <c r="CS509" s="703"/>
      <c r="CT509" s="703"/>
      <c r="CU509" s="703"/>
      <c r="CV509" s="703"/>
      <c r="CW509" s="703"/>
      <c r="CX509" s="703"/>
      <c r="CY509" s="703"/>
      <c r="CZ509" s="703"/>
      <c r="DA509" s="703"/>
      <c r="DB509" s="703"/>
      <c r="DC509" s="703"/>
      <c r="DD509" s="703"/>
      <c r="DE509" s="703"/>
      <c r="DF509" s="703"/>
      <c r="DG509" s="705"/>
      <c r="DH509" s="705"/>
      <c r="DI509" s="705"/>
      <c r="DJ509" s="705"/>
      <c r="DK509" s="705"/>
      <c r="DL509" s="705"/>
      <c r="DM509" s="705"/>
      <c r="DN509" s="705"/>
      <c r="DO509" s="705"/>
      <c r="DP509" s="705"/>
      <c r="DQ509" s="705"/>
      <c r="DR509" s="705"/>
      <c r="DS509" s="703"/>
      <c r="DT509" s="703"/>
      <c r="DU509" s="703"/>
      <c r="DV509" s="703"/>
      <c r="DW509" s="703"/>
      <c r="DX509" s="703"/>
      <c r="DY509" s="703"/>
      <c r="DZ509" s="703"/>
      <c r="EA509" s="703"/>
      <c r="EB509" s="703"/>
      <c r="EC509" s="703"/>
      <c r="ED509" s="703"/>
      <c r="EE509" s="703"/>
      <c r="EF509" s="703"/>
      <c r="EG509" s="703"/>
      <c r="EH509" s="703"/>
      <c r="EI509" s="703"/>
      <c r="EJ509" s="703"/>
      <c r="EK509" s="703"/>
      <c r="EL509" s="703"/>
      <c r="EM509" s="703"/>
      <c r="EN509" s="703"/>
      <c r="EO509" s="703"/>
      <c r="EP509" s="703"/>
      <c r="EQ509" s="703"/>
      <c r="ER509" s="703"/>
      <c r="ES509" s="703"/>
      <c r="ET509" s="703"/>
      <c r="EU509" s="703"/>
      <c r="EV509" s="703"/>
      <c r="EW509" s="703"/>
      <c r="EX509" s="703"/>
      <c r="EY509" s="703"/>
      <c r="EZ509" s="703"/>
      <c r="FA509" s="703"/>
      <c r="FB509" s="703"/>
      <c r="FC509" s="703"/>
      <c r="FD509" s="703"/>
      <c r="FE509" s="703"/>
      <c r="FF509" s="703"/>
      <c r="FG509" s="703"/>
      <c r="FH509" s="703"/>
      <c r="FI509" s="703"/>
      <c r="FJ509" s="703"/>
      <c r="FK509" s="703"/>
      <c r="FL509" s="703"/>
      <c r="FM509" s="703"/>
      <c r="FN509" s="703"/>
      <c r="FO509" s="703"/>
      <c r="FP509" s="703"/>
      <c r="FQ509" s="704"/>
    </row>
    <row r="510" spans="1:177" s="706" customFormat="1">
      <c r="A510" s="700"/>
      <c r="B510" s="700"/>
      <c r="C510" s="701"/>
      <c r="D510" s="701" t="s">
        <v>3733</v>
      </c>
      <c r="E510" s="703">
        <v>44.3</v>
      </c>
      <c r="F510" s="703"/>
      <c r="G510" s="703"/>
      <c r="H510" s="703"/>
      <c r="I510" s="703"/>
      <c r="J510" s="703"/>
      <c r="K510" s="703"/>
      <c r="L510" s="703"/>
      <c r="M510" s="703"/>
      <c r="N510" s="703"/>
      <c r="O510" s="703">
        <f t="shared" si="160"/>
        <v>44.3</v>
      </c>
      <c r="P510" s="703"/>
      <c r="Q510" s="703"/>
      <c r="R510" s="704"/>
      <c r="S510" s="704"/>
      <c r="T510" s="703"/>
      <c r="U510" s="703" t="s">
        <v>2989</v>
      </c>
      <c r="V510" s="703"/>
      <c r="W510" s="703"/>
      <c r="X510" s="703"/>
      <c r="Y510" s="703"/>
      <c r="Z510" s="703"/>
      <c r="AA510" s="703"/>
      <c r="AB510" s="703"/>
      <c r="AC510" s="703"/>
      <c r="AD510" s="703"/>
      <c r="AE510" s="766"/>
      <c r="AF510" s="960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>
        <f t="shared" si="161"/>
        <v>1</v>
      </c>
      <c r="BB510" s="703"/>
      <c r="BC510" s="703"/>
      <c r="BD510" s="703"/>
      <c r="BE510" s="703">
        <v>2</v>
      </c>
      <c r="BF510" s="703"/>
      <c r="BG510" s="703"/>
      <c r="BH510" s="703"/>
      <c r="BI510" s="694">
        <f t="shared" ref="BI510:BI541" si="163">CB510*5+AU510*2</f>
        <v>5</v>
      </c>
      <c r="BJ510" s="703"/>
      <c r="BK510" s="703"/>
      <c r="BL510" s="703"/>
      <c r="BM510" s="703"/>
      <c r="BN510" s="703"/>
      <c r="BO510" s="703"/>
      <c r="BP510" s="703"/>
      <c r="BQ510" s="703">
        <f t="shared" ref="BQ510:BQ553" si="164">IF(U510="G",1,)</f>
        <v>0</v>
      </c>
      <c r="BR510" s="703"/>
      <c r="BS510" s="703">
        <f t="shared" ref="BS510:BS552" si="165">IF(U510="I",1,IF(U510="G",2,))</f>
        <v>0</v>
      </c>
      <c r="BT510" s="703"/>
      <c r="BU510" s="703"/>
      <c r="BV510" s="703"/>
      <c r="BW510" s="703"/>
      <c r="BX510" s="703">
        <f t="shared" ref="BX510:BX552" si="166">IF(LEN(U510)=2,1,IF(LEN(U510)&gt;2,VALUE(LEFT(U510,1)),))</f>
        <v>2</v>
      </c>
      <c r="BY510" s="703"/>
      <c r="BZ510" s="703"/>
      <c r="CA510" s="703"/>
      <c r="CB510" s="703">
        <v>1</v>
      </c>
      <c r="CC510" s="703"/>
      <c r="CD510" s="703">
        <f t="shared" si="162"/>
        <v>4</v>
      </c>
      <c r="CE510" s="703"/>
      <c r="CF510" s="703"/>
      <c r="CG510" s="703"/>
      <c r="CH510" s="703"/>
      <c r="CI510" s="703"/>
      <c r="CJ510" s="703"/>
      <c r="CK510" s="703"/>
      <c r="CL510" s="703"/>
      <c r="CM510" s="703"/>
      <c r="CN510" s="703"/>
      <c r="CO510" s="703"/>
      <c r="CP510" s="703"/>
      <c r="CQ510" s="703"/>
      <c r="CR510" s="703"/>
      <c r="CS510" s="703"/>
      <c r="CT510" s="703"/>
      <c r="CU510" s="703"/>
      <c r="CV510" s="703"/>
      <c r="CW510" s="703"/>
      <c r="CX510" s="703"/>
      <c r="CY510" s="703"/>
      <c r="CZ510" s="703"/>
      <c r="DA510" s="703"/>
      <c r="DB510" s="703"/>
      <c r="DC510" s="703"/>
      <c r="DD510" s="703"/>
      <c r="DE510" s="703"/>
      <c r="DF510" s="703"/>
      <c r="DG510" s="705"/>
      <c r="DH510" s="705"/>
      <c r="DI510" s="705"/>
      <c r="DJ510" s="705"/>
      <c r="DK510" s="705"/>
      <c r="DL510" s="705"/>
      <c r="DM510" s="705"/>
      <c r="DN510" s="705"/>
      <c r="DO510" s="705"/>
      <c r="DP510" s="705"/>
      <c r="DQ510" s="705"/>
      <c r="DR510" s="705"/>
      <c r="DS510" s="703"/>
      <c r="DT510" s="703"/>
      <c r="DU510" s="703"/>
      <c r="DV510" s="703"/>
      <c r="DW510" s="703"/>
      <c r="DX510" s="703"/>
      <c r="DY510" s="703"/>
      <c r="DZ510" s="703"/>
      <c r="EA510" s="703"/>
      <c r="EB510" s="703"/>
      <c r="EC510" s="703"/>
      <c r="ED510" s="703"/>
      <c r="EE510" s="703"/>
      <c r="EF510" s="703"/>
      <c r="EG510" s="703"/>
      <c r="EH510" s="703"/>
      <c r="EI510" s="703"/>
      <c r="EJ510" s="703"/>
      <c r="EK510" s="703"/>
      <c r="EL510" s="703"/>
      <c r="EM510" s="703"/>
      <c r="EN510" s="703"/>
      <c r="EO510" s="703"/>
      <c r="EP510" s="703"/>
      <c r="EQ510" s="703"/>
      <c r="ER510" s="703"/>
      <c r="ES510" s="703"/>
      <c r="ET510" s="703"/>
      <c r="EU510" s="703"/>
      <c r="EV510" s="703"/>
      <c r="EW510" s="703"/>
      <c r="EX510" s="703"/>
      <c r="EY510" s="703"/>
      <c r="EZ510" s="703"/>
      <c r="FA510" s="703"/>
      <c r="FB510" s="703"/>
      <c r="FC510" s="703"/>
      <c r="FD510" s="703"/>
      <c r="FE510" s="703"/>
      <c r="FF510" s="703"/>
      <c r="FG510" s="703"/>
      <c r="FH510" s="703"/>
      <c r="FI510" s="703"/>
      <c r="FJ510" s="703"/>
      <c r="FK510" s="703"/>
      <c r="FL510" s="703"/>
      <c r="FM510" s="703"/>
      <c r="FN510" s="703"/>
      <c r="FO510" s="703"/>
      <c r="FP510" s="703"/>
      <c r="FQ510" s="704"/>
    </row>
    <row r="511" spans="1:177" s="706" customFormat="1">
      <c r="A511" s="700"/>
      <c r="B511" s="700"/>
      <c r="C511" s="701"/>
      <c r="D511" s="701" t="s">
        <v>3734</v>
      </c>
      <c r="E511" s="703">
        <v>35.200000000000003</v>
      </c>
      <c r="F511" s="703"/>
      <c r="G511" s="703"/>
      <c r="H511" s="703"/>
      <c r="I511" s="703"/>
      <c r="J511" s="703"/>
      <c r="K511" s="703"/>
      <c r="L511" s="703"/>
      <c r="M511" s="703"/>
      <c r="N511" s="703"/>
      <c r="O511" s="703">
        <f t="shared" si="160"/>
        <v>35.200000000000003</v>
      </c>
      <c r="P511" s="703"/>
      <c r="Q511" s="703"/>
      <c r="R511" s="704"/>
      <c r="S511" s="704"/>
      <c r="T511" s="703"/>
      <c r="U511" s="703" t="s">
        <v>1631</v>
      </c>
      <c r="V511" s="703"/>
      <c r="W511" s="703"/>
      <c r="X511" s="703"/>
      <c r="Y511" s="703"/>
      <c r="Z511" s="703"/>
      <c r="AA511" s="703"/>
      <c r="AB511" s="703"/>
      <c r="AC511" s="703"/>
      <c r="AD511" s="703"/>
      <c r="AE511" s="766"/>
      <c r="AF511" s="960"/>
      <c r="AG511" s="703"/>
      <c r="AH511" s="703"/>
      <c r="AI511" s="703"/>
      <c r="AJ511" s="703"/>
      <c r="AK511" s="703"/>
      <c r="AL511" s="703"/>
      <c r="AM511" s="703"/>
      <c r="AN511" s="703"/>
      <c r="AO511" s="703"/>
      <c r="AP511" s="703"/>
      <c r="AQ511" s="703"/>
      <c r="AR511" s="703"/>
      <c r="AS511" s="703"/>
      <c r="AT511" s="703"/>
      <c r="AU511" s="703"/>
      <c r="AV511" s="703"/>
      <c r="AW511" s="703"/>
      <c r="AX511" s="703"/>
      <c r="AY511" s="703"/>
      <c r="AZ511" s="703"/>
      <c r="BA511" s="703">
        <f t="shared" si="161"/>
        <v>1</v>
      </c>
      <c r="BB511" s="703"/>
      <c r="BC511" s="703"/>
      <c r="BD511" s="703"/>
      <c r="BE511" s="703">
        <v>1</v>
      </c>
      <c r="BF511" s="703"/>
      <c r="BG511" s="703"/>
      <c r="BH511" s="703"/>
      <c r="BI511" s="694">
        <f t="shared" si="163"/>
        <v>5</v>
      </c>
      <c r="BJ511" s="703"/>
      <c r="BK511" s="703"/>
      <c r="BL511" s="703"/>
      <c r="BM511" s="703"/>
      <c r="BN511" s="703"/>
      <c r="BO511" s="703"/>
      <c r="BP511" s="703"/>
      <c r="BQ511" s="703">
        <f t="shared" si="164"/>
        <v>0</v>
      </c>
      <c r="BR511" s="703"/>
      <c r="BS511" s="703">
        <f t="shared" si="165"/>
        <v>1</v>
      </c>
      <c r="BT511" s="703"/>
      <c r="BU511" s="703"/>
      <c r="BV511" s="703"/>
      <c r="BW511" s="703"/>
      <c r="BX511" s="703">
        <f t="shared" si="166"/>
        <v>0</v>
      </c>
      <c r="BY511" s="703"/>
      <c r="BZ511" s="703"/>
      <c r="CA511" s="703"/>
      <c r="CB511" s="703">
        <v>1</v>
      </c>
      <c r="CC511" s="703"/>
      <c r="CD511" s="703">
        <f t="shared" si="162"/>
        <v>4</v>
      </c>
      <c r="CE511" s="703"/>
      <c r="CF511" s="703"/>
      <c r="CG511" s="703"/>
      <c r="CH511" s="703"/>
      <c r="CI511" s="703"/>
      <c r="CJ511" s="703"/>
      <c r="CK511" s="703"/>
      <c r="CL511" s="703"/>
      <c r="CM511" s="703"/>
      <c r="CN511" s="703"/>
      <c r="CO511" s="703"/>
      <c r="CP511" s="703"/>
      <c r="CQ511" s="703"/>
      <c r="CR511" s="703"/>
      <c r="CS511" s="703"/>
      <c r="CT511" s="703"/>
      <c r="CU511" s="703"/>
      <c r="CV511" s="703"/>
      <c r="CW511" s="703"/>
      <c r="CX511" s="703"/>
      <c r="CY511" s="703"/>
      <c r="CZ511" s="703"/>
      <c r="DA511" s="703"/>
      <c r="DB511" s="703"/>
      <c r="DC511" s="703"/>
      <c r="DD511" s="703"/>
      <c r="DE511" s="703"/>
      <c r="DF511" s="703"/>
      <c r="DG511" s="705"/>
      <c r="DH511" s="705"/>
      <c r="DI511" s="705"/>
      <c r="DJ511" s="705"/>
      <c r="DK511" s="705"/>
      <c r="DL511" s="705"/>
      <c r="DM511" s="705"/>
      <c r="DN511" s="705"/>
      <c r="DO511" s="705"/>
      <c r="DP511" s="705"/>
      <c r="DQ511" s="705"/>
      <c r="DR511" s="705"/>
      <c r="DS511" s="703"/>
      <c r="DT511" s="703"/>
      <c r="DU511" s="703"/>
      <c r="DV511" s="703"/>
      <c r="DW511" s="703"/>
      <c r="DX511" s="703"/>
      <c r="DY511" s="703"/>
      <c r="DZ511" s="703"/>
      <c r="EA511" s="703"/>
      <c r="EB511" s="703"/>
      <c r="EC511" s="703"/>
      <c r="ED511" s="703"/>
      <c r="EE511" s="703"/>
      <c r="EF511" s="703"/>
      <c r="EG511" s="703"/>
      <c r="EH511" s="703"/>
      <c r="EI511" s="703"/>
      <c r="EJ511" s="703"/>
      <c r="EK511" s="703"/>
      <c r="EL511" s="703"/>
      <c r="EM511" s="703"/>
      <c r="EN511" s="703"/>
      <c r="EO511" s="703"/>
      <c r="EP511" s="703"/>
      <c r="EQ511" s="703"/>
      <c r="ER511" s="703"/>
      <c r="ES511" s="703"/>
      <c r="ET511" s="703"/>
      <c r="EU511" s="703"/>
      <c r="EV511" s="703"/>
      <c r="EW511" s="703"/>
      <c r="EX511" s="703"/>
      <c r="EY511" s="703"/>
      <c r="EZ511" s="703"/>
      <c r="FA511" s="703"/>
      <c r="FB511" s="703"/>
      <c r="FC511" s="703"/>
      <c r="FD511" s="703"/>
      <c r="FE511" s="703"/>
      <c r="FF511" s="703"/>
      <c r="FG511" s="703"/>
      <c r="FH511" s="703"/>
      <c r="FI511" s="703"/>
      <c r="FJ511" s="703"/>
      <c r="FK511" s="703"/>
      <c r="FL511" s="703"/>
      <c r="FM511" s="703"/>
      <c r="FN511" s="703"/>
      <c r="FO511" s="703"/>
      <c r="FP511" s="703"/>
      <c r="FQ511" s="704"/>
    </row>
    <row r="512" spans="1:177" s="706" customFormat="1">
      <c r="A512" s="700"/>
      <c r="B512" s="700"/>
      <c r="C512" s="701" t="s">
        <v>3985</v>
      </c>
      <c r="D512" s="701"/>
      <c r="E512" s="703">
        <v>24.6</v>
      </c>
      <c r="F512" s="703"/>
      <c r="G512" s="703"/>
      <c r="H512" s="703"/>
      <c r="I512" s="703"/>
      <c r="J512" s="703"/>
      <c r="K512" s="703"/>
      <c r="L512" s="703"/>
      <c r="M512" s="703"/>
      <c r="N512" s="703"/>
      <c r="O512" s="703">
        <f t="shared" si="160"/>
        <v>24.6</v>
      </c>
      <c r="P512" s="703"/>
      <c r="Q512" s="703"/>
      <c r="R512" s="704"/>
      <c r="S512" s="704"/>
      <c r="T512" s="703"/>
      <c r="U512" s="703" t="s">
        <v>1631</v>
      </c>
      <c r="V512" s="703"/>
      <c r="W512" s="703"/>
      <c r="X512" s="703"/>
      <c r="Y512" s="703"/>
      <c r="Z512" s="703"/>
      <c r="AA512" s="703"/>
      <c r="AB512" s="703"/>
      <c r="AC512" s="703"/>
      <c r="AD512" s="703"/>
      <c r="AE512" s="766"/>
      <c r="AF512" s="960"/>
      <c r="AG512" s="703"/>
      <c r="AH512" s="703"/>
      <c r="AI512" s="703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3"/>
      <c r="AY512" s="703"/>
      <c r="AZ512" s="703"/>
      <c r="BA512" s="703">
        <f t="shared" si="161"/>
        <v>1</v>
      </c>
      <c r="BB512" s="703"/>
      <c r="BC512" s="703"/>
      <c r="BD512" s="703"/>
      <c r="BE512" s="703">
        <v>1</v>
      </c>
      <c r="BF512" s="703"/>
      <c r="BG512" s="703"/>
      <c r="BH512" s="703"/>
      <c r="BI512" s="694">
        <f t="shared" si="163"/>
        <v>5</v>
      </c>
      <c r="BJ512" s="703"/>
      <c r="BK512" s="703"/>
      <c r="BL512" s="703"/>
      <c r="BM512" s="703"/>
      <c r="BN512" s="703"/>
      <c r="BO512" s="703"/>
      <c r="BP512" s="703"/>
      <c r="BQ512" s="703">
        <f t="shared" si="164"/>
        <v>0</v>
      </c>
      <c r="BR512" s="703"/>
      <c r="BS512" s="703">
        <f t="shared" si="165"/>
        <v>1</v>
      </c>
      <c r="BT512" s="703"/>
      <c r="BU512" s="703"/>
      <c r="BV512" s="703"/>
      <c r="BW512" s="703"/>
      <c r="BX512" s="703">
        <f t="shared" si="166"/>
        <v>0</v>
      </c>
      <c r="BY512" s="703"/>
      <c r="BZ512" s="703"/>
      <c r="CA512" s="703"/>
      <c r="CB512" s="703">
        <v>1</v>
      </c>
      <c r="CC512" s="703"/>
      <c r="CD512" s="703">
        <f t="shared" si="162"/>
        <v>4</v>
      </c>
      <c r="CE512" s="703"/>
      <c r="CF512" s="703"/>
      <c r="CG512" s="703"/>
      <c r="CH512" s="703"/>
      <c r="CI512" s="703"/>
      <c r="CJ512" s="703"/>
      <c r="CK512" s="703"/>
      <c r="CL512" s="703"/>
      <c r="CM512" s="703"/>
      <c r="CN512" s="703"/>
      <c r="CO512" s="703"/>
      <c r="CP512" s="703"/>
      <c r="CQ512" s="703"/>
      <c r="CR512" s="703"/>
      <c r="CS512" s="703"/>
      <c r="CT512" s="703"/>
      <c r="CU512" s="703"/>
      <c r="CV512" s="703"/>
      <c r="CW512" s="703"/>
      <c r="CX512" s="703"/>
      <c r="CY512" s="703"/>
      <c r="CZ512" s="703"/>
      <c r="DA512" s="703"/>
      <c r="DB512" s="703"/>
      <c r="DC512" s="703"/>
      <c r="DD512" s="703"/>
      <c r="DE512" s="703"/>
      <c r="DF512" s="703"/>
      <c r="DG512" s="705"/>
      <c r="DH512" s="705"/>
      <c r="DI512" s="705"/>
      <c r="DJ512" s="705"/>
      <c r="DK512" s="705"/>
      <c r="DL512" s="705"/>
      <c r="DM512" s="705"/>
      <c r="DN512" s="705"/>
      <c r="DO512" s="705"/>
      <c r="DP512" s="705"/>
      <c r="DQ512" s="705"/>
      <c r="DR512" s="705"/>
      <c r="DS512" s="703"/>
      <c r="DT512" s="703"/>
      <c r="DU512" s="703"/>
      <c r="DV512" s="703"/>
      <c r="DW512" s="703"/>
      <c r="DX512" s="703"/>
      <c r="DY512" s="703"/>
      <c r="DZ512" s="703"/>
      <c r="EA512" s="703"/>
      <c r="EB512" s="703"/>
      <c r="EC512" s="703"/>
      <c r="ED512" s="703"/>
      <c r="EE512" s="703"/>
      <c r="EF512" s="703"/>
      <c r="EG512" s="703"/>
      <c r="EH512" s="703"/>
      <c r="EI512" s="703"/>
      <c r="EJ512" s="703"/>
      <c r="EK512" s="703"/>
      <c r="EL512" s="703"/>
      <c r="EM512" s="703"/>
      <c r="EN512" s="703"/>
      <c r="EO512" s="703"/>
      <c r="EP512" s="703"/>
      <c r="EQ512" s="703"/>
      <c r="ER512" s="703"/>
      <c r="ES512" s="703"/>
      <c r="ET512" s="703"/>
      <c r="EU512" s="703"/>
      <c r="EV512" s="703"/>
      <c r="EW512" s="703"/>
      <c r="EX512" s="703"/>
      <c r="EY512" s="703"/>
      <c r="EZ512" s="703"/>
      <c r="FA512" s="703"/>
      <c r="FB512" s="703"/>
      <c r="FC512" s="703"/>
      <c r="FD512" s="703"/>
      <c r="FE512" s="703"/>
      <c r="FF512" s="703"/>
      <c r="FG512" s="703"/>
      <c r="FH512" s="703"/>
      <c r="FI512" s="703"/>
      <c r="FJ512" s="703"/>
      <c r="FK512" s="703"/>
      <c r="FL512" s="703"/>
      <c r="FM512" s="703"/>
      <c r="FN512" s="703"/>
      <c r="FO512" s="703"/>
      <c r="FP512" s="703"/>
      <c r="FQ512" s="704"/>
    </row>
    <row r="513" spans="1:173" s="706" customFormat="1">
      <c r="A513" s="700"/>
      <c r="B513" s="700"/>
      <c r="C513" s="701"/>
      <c r="D513" s="701" t="s">
        <v>3735</v>
      </c>
      <c r="E513" s="703">
        <v>15.8</v>
      </c>
      <c r="F513" s="703"/>
      <c r="G513" s="703"/>
      <c r="H513" s="703"/>
      <c r="I513" s="703"/>
      <c r="J513" s="703"/>
      <c r="K513" s="703"/>
      <c r="L513" s="703"/>
      <c r="M513" s="703"/>
      <c r="N513" s="703"/>
      <c r="O513" s="703">
        <f t="shared" si="160"/>
        <v>15.8</v>
      </c>
      <c r="P513" s="703"/>
      <c r="Q513" s="703"/>
      <c r="R513" s="704"/>
      <c r="S513" s="704"/>
      <c r="T513" s="703"/>
      <c r="U513" s="703" t="s">
        <v>3718</v>
      </c>
      <c r="V513" s="703"/>
      <c r="W513" s="703"/>
      <c r="X513" s="703"/>
      <c r="Y513" s="703"/>
      <c r="Z513" s="703"/>
      <c r="AA513" s="703"/>
      <c r="AB513" s="703"/>
      <c r="AC513" s="703"/>
      <c r="AD513" s="703"/>
      <c r="AE513" s="766"/>
      <c r="AF513" s="960"/>
      <c r="AG513" s="703"/>
      <c r="AH513" s="703"/>
      <c r="AI513" s="703"/>
      <c r="AJ513" s="703"/>
      <c r="AK513" s="703"/>
      <c r="AL513" s="703"/>
      <c r="AM513" s="703"/>
      <c r="AN513" s="703"/>
      <c r="AO513" s="703"/>
      <c r="AP513" s="703"/>
      <c r="AQ513" s="703"/>
      <c r="AR513" s="703"/>
      <c r="AS513" s="703"/>
      <c r="AT513" s="703"/>
      <c r="AU513" s="703"/>
      <c r="AV513" s="703"/>
      <c r="AW513" s="703"/>
      <c r="AX513" s="703"/>
      <c r="AY513" s="703"/>
      <c r="AZ513" s="703"/>
      <c r="BA513" s="703">
        <f t="shared" si="161"/>
        <v>0</v>
      </c>
      <c r="BB513" s="703"/>
      <c r="BC513" s="703"/>
      <c r="BD513" s="703"/>
      <c r="BE513" s="703">
        <v>3</v>
      </c>
      <c r="BF513" s="703"/>
      <c r="BG513" s="703"/>
      <c r="BH513" s="703"/>
      <c r="BI513" s="694">
        <f t="shared" si="163"/>
        <v>0</v>
      </c>
      <c r="BJ513" s="703"/>
      <c r="BK513" s="703"/>
      <c r="BL513" s="703"/>
      <c r="BM513" s="703"/>
      <c r="BN513" s="703"/>
      <c r="BO513" s="703"/>
      <c r="BP513" s="703"/>
      <c r="BQ513" s="703">
        <f t="shared" si="164"/>
        <v>0</v>
      </c>
      <c r="BR513" s="703"/>
      <c r="BS513" s="703">
        <f t="shared" si="165"/>
        <v>0</v>
      </c>
      <c r="BT513" s="703"/>
      <c r="BU513" s="703"/>
      <c r="BV513" s="703"/>
      <c r="BW513" s="703"/>
      <c r="BX513" s="703">
        <f t="shared" si="166"/>
        <v>3</v>
      </c>
      <c r="BY513" s="703"/>
      <c r="BZ513" s="703"/>
      <c r="CA513" s="703"/>
      <c r="CB513" s="703"/>
      <c r="CC513" s="703"/>
      <c r="CD513" s="703">
        <f t="shared" si="162"/>
        <v>0</v>
      </c>
      <c r="CE513" s="703">
        <v>6</v>
      </c>
      <c r="CF513" s="703"/>
      <c r="CG513" s="703">
        <v>12</v>
      </c>
      <c r="CH513" s="703"/>
      <c r="CI513" s="703">
        <v>8</v>
      </c>
      <c r="CJ513" s="703"/>
      <c r="CK513" s="703"/>
      <c r="CL513" s="703"/>
      <c r="CM513" s="703">
        <v>8</v>
      </c>
      <c r="CN513" s="703"/>
      <c r="CO513" s="703">
        <v>8</v>
      </c>
      <c r="CP513" s="703"/>
      <c r="CQ513" s="703"/>
      <c r="CR513" s="703"/>
      <c r="CS513" s="703"/>
      <c r="CT513" s="703"/>
      <c r="CU513" s="703">
        <v>2</v>
      </c>
      <c r="CV513" s="703"/>
      <c r="CW513" s="703"/>
      <c r="CX513" s="703"/>
      <c r="CY513" s="703"/>
      <c r="CZ513" s="703"/>
      <c r="DA513" s="703"/>
      <c r="DB513" s="703"/>
      <c r="DC513" s="703"/>
      <c r="DD513" s="703"/>
      <c r="DE513" s="703"/>
      <c r="DF513" s="703"/>
      <c r="DG513" s="705"/>
      <c r="DH513" s="705"/>
      <c r="DI513" s="705"/>
      <c r="DJ513" s="705"/>
      <c r="DK513" s="705"/>
      <c r="DL513" s="705"/>
      <c r="DM513" s="705"/>
      <c r="DN513" s="705"/>
      <c r="DO513" s="705"/>
      <c r="DP513" s="705"/>
      <c r="DQ513" s="705"/>
      <c r="DR513" s="705"/>
      <c r="DS513" s="703"/>
      <c r="DT513" s="703"/>
      <c r="DU513" s="703"/>
      <c r="DV513" s="703"/>
      <c r="DW513" s="703"/>
      <c r="DX513" s="703"/>
      <c r="DY513" s="703"/>
      <c r="DZ513" s="703"/>
      <c r="EA513" s="703"/>
      <c r="EB513" s="703"/>
      <c r="EC513" s="703"/>
      <c r="ED513" s="703"/>
      <c r="EE513" s="703"/>
      <c r="EF513" s="703"/>
      <c r="EG513" s="703"/>
      <c r="EH513" s="703"/>
      <c r="EI513" s="703"/>
      <c r="EJ513" s="703"/>
      <c r="EK513" s="703"/>
      <c r="EL513" s="703"/>
      <c r="EM513" s="703"/>
      <c r="EN513" s="703"/>
      <c r="EO513" s="703"/>
      <c r="EP513" s="703"/>
      <c r="EQ513" s="703"/>
      <c r="ER513" s="703"/>
      <c r="ES513" s="703"/>
      <c r="ET513" s="703"/>
      <c r="EU513" s="703"/>
      <c r="EV513" s="703"/>
      <c r="EW513" s="703"/>
      <c r="EX513" s="703"/>
      <c r="EY513" s="703"/>
      <c r="EZ513" s="703"/>
      <c r="FA513" s="703"/>
      <c r="FB513" s="703"/>
      <c r="FC513" s="703"/>
      <c r="FD513" s="703"/>
      <c r="FE513" s="703"/>
      <c r="FF513" s="703"/>
      <c r="FG513" s="703"/>
      <c r="FH513" s="703"/>
      <c r="FI513" s="703"/>
      <c r="FJ513" s="703"/>
      <c r="FK513" s="703"/>
      <c r="FL513" s="703"/>
      <c r="FM513" s="703"/>
      <c r="FN513" s="703"/>
      <c r="FO513" s="703"/>
      <c r="FP513" s="703"/>
      <c r="FQ513" s="704"/>
    </row>
    <row r="514" spans="1:173" s="706" customFormat="1">
      <c r="A514" s="700"/>
      <c r="B514" s="700"/>
      <c r="C514" s="701"/>
      <c r="D514" s="701" t="s">
        <v>3736</v>
      </c>
      <c r="E514" s="703">
        <v>39.1</v>
      </c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si="160"/>
        <v>39.1</v>
      </c>
      <c r="P514" s="703"/>
      <c r="Q514" s="703"/>
      <c r="R514" s="704"/>
      <c r="S514" s="704"/>
      <c r="T514" s="703"/>
      <c r="U514" s="703" t="s">
        <v>1631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66"/>
      <c r="AF514" s="960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si="161"/>
        <v>1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 t="shared" si="163"/>
        <v>5</v>
      </c>
      <c r="BJ514" s="703"/>
      <c r="BK514" s="703"/>
      <c r="BL514" s="703"/>
      <c r="BM514" s="703"/>
      <c r="BN514" s="703"/>
      <c r="BO514" s="703"/>
      <c r="BP514" s="703"/>
      <c r="BQ514" s="703">
        <f t="shared" si="164"/>
        <v>0</v>
      </c>
      <c r="BR514" s="703"/>
      <c r="BS514" s="703">
        <f t="shared" si="165"/>
        <v>1</v>
      </c>
      <c r="BT514" s="703"/>
      <c r="BU514" s="703"/>
      <c r="BV514" s="703"/>
      <c r="BW514" s="703"/>
      <c r="BX514" s="703">
        <f t="shared" si="166"/>
        <v>0</v>
      </c>
      <c r="BY514" s="703"/>
      <c r="BZ514" s="703"/>
      <c r="CA514" s="703"/>
      <c r="CB514" s="703">
        <v>1</v>
      </c>
      <c r="CC514" s="703"/>
      <c r="CD514" s="703">
        <f t="shared" si="162"/>
        <v>4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3" s="706" customFormat="1">
      <c r="A515" s="700"/>
      <c r="B515" s="700"/>
      <c r="C515" s="701"/>
      <c r="D515" s="701" t="s">
        <v>3737</v>
      </c>
      <c r="E515" s="703">
        <v>32.200000000000003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32.200000000000003</v>
      </c>
      <c r="P515" s="703"/>
      <c r="Q515" s="703"/>
      <c r="R515" s="704"/>
      <c r="S515" s="704"/>
      <c r="T515" s="703"/>
      <c r="U515" s="703" t="s">
        <v>1631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66"/>
      <c r="AF515" s="960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>
        <v>1</v>
      </c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1</v>
      </c>
      <c r="BF515" s="703"/>
      <c r="BG515" s="703"/>
      <c r="BH515" s="703"/>
      <c r="BI515" s="694">
        <f t="shared" si="163"/>
        <v>7</v>
      </c>
      <c r="BJ515" s="703"/>
      <c r="BK515" s="703"/>
      <c r="BL515" s="703"/>
      <c r="BM515" s="703"/>
      <c r="BN515" s="703"/>
      <c r="BO515" s="703"/>
      <c r="BP515" s="703"/>
      <c r="BQ515" s="703">
        <f t="shared" si="164"/>
        <v>0</v>
      </c>
      <c r="BR515" s="703"/>
      <c r="BS515" s="703">
        <f t="shared" si="165"/>
        <v>1</v>
      </c>
      <c r="BT515" s="703"/>
      <c r="BU515" s="703"/>
      <c r="BV515" s="703"/>
      <c r="BW515" s="703"/>
      <c r="BX515" s="703">
        <f t="shared" si="166"/>
        <v>0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3" s="706" customFormat="1">
      <c r="A516" s="700"/>
      <c r="B516" s="700"/>
      <c r="C516" s="701"/>
      <c r="D516" s="701" t="s">
        <v>3738</v>
      </c>
      <c r="E516" s="703">
        <v>34.9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34.9</v>
      </c>
      <c r="P516" s="703"/>
      <c r="Q516" s="703"/>
      <c r="R516" s="704"/>
      <c r="S516" s="704"/>
      <c r="T516" s="703"/>
      <c r="U516" s="703" t="s">
        <v>1903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66"/>
      <c r="AF516" s="960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1</v>
      </c>
      <c r="BR516" s="703"/>
      <c r="BS516" s="703">
        <f t="shared" si="165"/>
        <v>2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3" s="706" customFormat="1">
      <c r="A517" s="700"/>
      <c r="B517" s="700"/>
      <c r="C517" s="701"/>
      <c r="D517" s="701" t="s">
        <v>3739</v>
      </c>
      <c r="E517" s="703">
        <v>34.5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34.5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66"/>
      <c r="AF517" s="960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3" s="706" customFormat="1">
      <c r="A518" s="700"/>
      <c r="B518" s="700"/>
      <c r="C518" s="701"/>
      <c r="D518" s="701" t="s">
        <v>3740</v>
      </c>
      <c r="E518" s="703">
        <v>47.2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47.2</v>
      </c>
      <c r="P518" s="703"/>
      <c r="Q518" s="703"/>
      <c r="R518" s="704"/>
      <c r="S518" s="704"/>
      <c r="T518" s="703"/>
      <c r="U518" s="703" t="s">
        <v>2989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66"/>
      <c r="AF518" s="960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1</v>
      </c>
      <c r="BB518" s="703"/>
      <c r="BC518" s="703"/>
      <c r="BD518" s="703"/>
      <c r="BE518" s="703">
        <v>2</v>
      </c>
      <c r="BF518" s="703"/>
      <c r="BG518" s="703"/>
      <c r="BH518" s="703"/>
      <c r="BI518" s="694">
        <f t="shared" si="163"/>
        <v>5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2</v>
      </c>
      <c r="BY518" s="703"/>
      <c r="BZ518" s="703"/>
      <c r="CA518" s="703"/>
      <c r="CB518" s="703">
        <v>1</v>
      </c>
      <c r="CC518" s="703"/>
      <c r="CD518" s="703">
        <f t="shared" si="162"/>
        <v>4</v>
      </c>
      <c r="CE518" s="703"/>
      <c r="CF518" s="703"/>
      <c r="CG518" s="703"/>
      <c r="CH518" s="703"/>
      <c r="CI518" s="703"/>
      <c r="CJ518" s="703"/>
      <c r="CK518" s="703"/>
      <c r="CL518" s="703"/>
      <c r="CM518" s="703"/>
      <c r="CN518" s="703"/>
      <c r="CO518" s="703"/>
      <c r="CP518" s="703"/>
      <c r="CQ518" s="703"/>
      <c r="CR518" s="703"/>
      <c r="CS518" s="703"/>
      <c r="CT518" s="703"/>
      <c r="CU518" s="703"/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3" s="706" customFormat="1">
      <c r="A519" s="700"/>
      <c r="B519" s="700"/>
      <c r="C519" s="701"/>
      <c r="D519" s="701" t="s">
        <v>3741</v>
      </c>
      <c r="E519" s="703">
        <v>37.799999999999997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37.799999999999997</v>
      </c>
      <c r="P519" s="703"/>
      <c r="Q519" s="703"/>
      <c r="R519" s="704"/>
      <c r="S519" s="704"/>
      <c r="T519" s="703"/>
      <c r="U519" s="703" t="s">
        <v>2989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66"/>
      <c r="AF519" s="960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2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0</v>
      </c>
      <c r="BT519" s="703"/>
      <c r="BU519" s="703"/>
      <c r="BV519" s="703"/>
      <c r="BW519" s="703"/>
      <c r="BX519" s="703">
        <f t="shared" si="166"/>
        <v>2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3" s="706" customFormat="1">
      <c r="A520" s="700"/>
      <c r="B520" s="700"/>
      <c r="C520" s="701"/>
      <c r="D520" s="701" t="s">
        <v>3742</v>
      </c>
      <c r="E520" s="703">
        <v>47.1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47.1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66"/>
      <c r="AF520" s="960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/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5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3" s="706" customFormat="1">
      <c r="A521" s="700"/>
      <c r="B521" s="700"/>
      <c r="C521" s="701"/>
      <c r="D521" s="701" t="s">
        <v>3743</v>
      </c>
      <c r="E521" s="703">
        <v>36.299999999999997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36.299999999999997</v>
      </c>
      <c r="P521" s="703"/>
      <c r="Q521" s="703"/>
      <c r="R521" s="704"/>
      <c r="S521" s="704"/>
      <c r="T521" s="703"/>
      <c r="U521" s="703" t="s">
        <v>1631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66"/>
      <c r="AF521" s="960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>
        <v>1</v>
      </c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7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0</v>
      </c>
      <c r="BR521" s="703"/>
      <c r="BS521" s="703">
        <f t="shared" si="165"/>
        <v>1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3" s="706" customFormat="1">
      <c r="A522" s="700"/>
      <c r="B522" s="700"/>
      <c r="C522" s="701"/>
      <c r="D522" s="701" t="s">
        <v>3744</v>
      </c>
      <c r="E522" s="703">
        <v>38.799999999999997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38.799999999999997</v>
      </c>
      <c r="P522" s="703"/>
      <c r="Q522" s="703"/>
      <c r="R522" s="704"/>
      <c r="S522" s="704"/>
      <c r="T522" s="703"/>
      <c r="U522" s="703" t="s">
        <v>1903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66"/>
      <c r="AF522" s="960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1</v>
      </c>
      <c r="BR522" s="703"/>
      <c r="BS522" s="703">
        <f t="shared" si="165"/>
        <v>2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3" s="706" customFormat="1">
      <c r="A523" s="700"/>
      <c r="B523" s="700"/>
      <c r="C523" s="701"/>
      <c r="D523" s="701" t="s">
        <v>3745</v>
      </c>
      <c r="E523" s="703">
        <v>34.700000000000003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34.700000000000003</v>
      </c>
      <c r="P523" s="703"/>
      <c r="Q523" s="703"/>
      <c r="R523" s="704"/>
      <c r="S523" s="704"/>
      <c r="T523" s="703"/>
      <c r="U523" s="703" t="s">
        <v>1631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66"/>
      <c r="AF523" s="960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1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1</v>
      </c>
      <c r="BT523" s="703"/>
      <c r="BU523" s="703"/>
      <c r="BV523" s="703"/>
      <c r="BW523" s="703"/>
      <c r="BX523" s="703">
        <f t="shared" si="166"/>
        <v>0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3" s="706" customFormat="1">
      <c r="A524" s="700"/>
      <c r="B524" s="700"/>
      <c r="C524" s="701"/>
      <c r="D524" s="701" t="s">
        <v>3746</v>
      </c>
      <c r="E524" s="703">
        <v>39.6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39.6</v>
      </c>
      <c r="P524" s="703"/>
      <c r="Q524" s="703"/>
      <c r="R524" s="704"/>
      <c r="S524" s="704"/>
      <c r="T524" s="703"/>
      <c r="U524" s="703" t="s">
        <v>1631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66"/>
      <c r="AF524" s="960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1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1</v>
      </c>
      <c r="BT524" s="703"/>
      <c r="BU524" s="703"/>
      <c r="BV524" s="703"/>
      <c r="BW524" s="703"/>
      <c r="BX524" s="703">
        <f t="shared" si="166"/>
        <v>0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3" s="706" customFormat="1">
      <c r="A525" s="700"/>
      <c r="B525" s="700"/>
      <c r="C525" s="701"/>
      <c r="D525" s="701" t="s">
        <v>3747</v>
      </c>
      <c r="E525" s="703">
        <v>34.4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34.4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66"/>
      <c r="AF525" s="960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2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3" s="706" customFormat="1">
      <c r="A526" s="700"/>
      <c r="B526" s="700"/>
      <c r="C526" s="701"/>
      <c r="D526" s="701" t="s">
        <v>3748</v>
      </c>
      <c r="E526" s="703">
        <v>40.799999999999997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40.799999999999997</v>
      </c>
      <c r="P526" s="703"/>
      <c r="Q526" s="703"/>
      <c r="R526" s="704"/>
      <c r="S526" s="704"/>
      <c r="T526" s="703"/>
      <c r="U526" s="703" t="s">
        <v>2989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66"/>
      <c r="AF526" s="960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5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0</v>
      </c>
      <c r="BT526" s="703"/>
      <c r="BU526" s="703"/>
      <c r="BV526" s="703"/>
      <c r="BW526" s="703"/>
      <c r="BX526" s="703">
        <f t="shared" si="166"/>
        <v>2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>
        <v>3</v>
      </c>
      <c r="CF526" s="703">
        <v>3</v>
      </c>
      <c r="CG526" s="703">
        <v>6</v>
      </c>
      <c r="CH526" s="703">
        <v>6</v>
      </c>
      <c r="CI526" s="703">
        <v>8</v>
      </c>
      <c r="CJ526" s="703"/>
      <c r="CK526" s="703"/>
      <c r="CL526" s="703"/>
      <c r="CM526" s="703"/>
      <c r="CN526" s="703"/>
      <c r="CO526" s="703">
        <v>8</v>
      </c>
      <c r="CP526" s="703"/>
      <c r="CQ526" s="703"/>
      <c r="CR526" s="703"/>
      <c r="CS526" s="703"/>
      <c r="CT526" s="703"/>
      <c r="CU526" s="703">
        <v>1</v>
      </c>
      <c r="CV526" s="703">
        <v>1</v>
      </c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3" s="706" customFormat="1">
      <c r="A527" s="700"/>
      <c r="B527" s="700"/>
      <c r="C527" s="701"/>
      <c r="D527" s="701" t="s">
        <v>3749</v>
      </c>
      <c r="E527" s="703">
        <v>33.9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33.9</v>
      </c>
      <c r="P527" s="703"/>
      <c r="Q527" s="703"/>
      <c r="R527" s="704"/>
      <c r="S527" s="704"/>
      <c r="T527" s="703"/>
      <c r="U527" s="703" t="s">
        <v>1631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66"/>
      <c r="AF527" s="960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0</v>
      </c>
      <c r="BR527" s="703"/>
      <c r="BS527" s="703">
        <f t="shared" si="165"/>
        <v>1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3" s="706" customFormat="1">
      <c r="A528" s="700"/>
      <c r="B528" s="700"/>
      <c r="C528" s="701"/>
      <c r="D528" s="701" t="s">
        <v>3750</v>
      </c>
      <c r="E528" s="703">
        <v>43.9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43.9</v>
      </c>
      <c r="P528" s="703"/>
      <c r="Q528" s="703"/>
      <c r="R528" s="704"/>
      <c r="S528" s="704"/>
      <c r="T528" s="703"/>
      <c r="U528" s="703" t="s">
        <v>1903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66"/>
      <c r="AF528" s="960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1</v>
      </c>
      <c r="BR528" s="703"/>
      <c r="BS528" s="703">
        <f t="shared" si="165"/>
        <v>2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>
      <c r="A529" s="700"/>
      <c r="B529" s="700"/>
      <c r="C529" s="701"/>
      <c r="D529" s="701" t="s">
        <v>3751</v>
      </c>
      <c r="E529" s="721">
        <v>36.799999999999997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36.799999999999997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66"/>
      <c r="AF529" s="960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>
      <c r="A530" s="700"/>
      <c r="B530" s="700"/>
      <c r="C530" s="701"/>
      <c r="D530" s="701" t="s">
        <v>3754</v>
      </c>
      <c r="E530" s="721">
        <v>31.9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31.9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66"/>
      <c r="AF530" s="960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>
        <v>1</v>
      </c>
      <c r="AV530" s="703"/>
      <c r="AW530" s="703"/>
      <c r="AX530" s="703"/>
      <c r="AY530" s="703"/>
      <c r="AZ530" s="703"/>
      <c r="BA530" s="703">
        <f t="shared" si="161"/>
        <v>0</v>
      </c>
      <c r="BB530" s="703"/>
      <c r="BC530" s="703"/>
      <c r="BD530" s="703"/>
      <c r="BE530" s="703">
        <v>1</v>
      </c>
      <c r="BF530" s="703"/>
      <c r="BG530" s="703"/>
      <c r="BH530" s="703"/>
      <c r="BI530" s="694">
        <f t="shared" si="163"/>
        <v>2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/>
      <c r="CC530" s="703"/>
      <c r="CD530" s="703">
        <f t="shared" si="162"/>
        <v>0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>
      <c r="A531" s="700"/>
      <c r="B531" s="700"/>
      <c r="C531" s="701" t="s">
        <v>3986</v>
      </c>
      <c r="D531" s="701"/>
      <c r="E531" s="721">
        <v>31.2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31.2</v>
      </c>
      <c r="P531" s="703"/>
      <c r="Q531" s="703"/>
      <c r="R531" s="704"/>
      <c r="S531" s="704"/>
      <c r="T531" s="703"/>
      <c r="U531" s="703" t="s">
        <v>1631</v>
      </c>
      <c r="V531" s="703"/>
      <c r="W531" s="703">
        <v>1</v>
      </c>
      <c r="X531" s="703"/>
      <c r="Y531" s="703"/>
      <c r="Z531" s="703">
        <v>1</v>
      </c>
      <c r="AA531" s="703"/>
      <c r="AB531" s="703"/>
      <c r="AC531" s="703"/>
      <c r="AD531" s="703"/>
      <c r="AE531" s="766"/>
      <c r="AF531" s="960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694"/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1</v>
      </c>
      <c r="BT531" s="703"/>
      <c r="BU531" s="703"/>
      <c r="BV531" s="703"/>
      <c r="BW531" s="703"/>
      <c r="BX531" s="703">
        <f t="shared" si="166"/>
        <v>0</v>
      </c>
      <c r="BY531" s="703"/>
      <c r="BZ531" s="703"/>
      <c r="CA531" s="703"/>
      <c r="CB531" s="703"/>
      <c r="CC531" s="703"/>
      <c r="CD531" s="703"/>
      <c r="CE531" s="703"/>
      <c r="CF531" s="703"/>
      <c r="CG531" s="703"/>
      <c r="CH531" s="703"/>
      <c r="CI531" s="703"/>
      <c r="CJ531" s="703"/>
      <c r="CK531" s="703"/>
      <c r="CL531" s="703"/>
      <c r="CM531" s="703"/>
      <c r="CN531" s="703"/>
      <c r="CO531" s="703"/>
      <c r="CP531" s="703"/>
      <c r="CQ531" s="703"/>
      <c r="CR531" s="703"/>
      <c r="CS531" s="703"/>
      <c r="CT531" s="703"/>
      <c r="CU531" s="703"/>
      <c r="CV531" s="703"/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>
      <c r="A532" s="700"/>
      <c r="B532" s="700"/>
      <c r="C532" s="701"/>
      <c r="D532" s="701" t="s">
        <v>3755</v>
      </c>
      <c r="E532" s="721">
        <v>32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32</v>
      </c>
      <c r="P532" s="703"/>
      <c r="Q532" s="703"/>
      <c r="R532" s="704"/>
      <c r="S532" s="704"/>
      <c r="T532" s="703"/>
      <c r="U532" s="703" t="s">
        <v>2989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66"/>
      <c r="AF532" s="960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>CB532+CC532</f>
        <v>1</v>
      </c>
      <c r="BB532" s="703"/>
      <c r="BC532" s="703"/>
      <c r="BD532" s="703"/>
      <c r="BE532" s="703">
        <v>2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0</v>
      </c>
      <c r="BT532" s="703"/>
      <c r="BU532" s="703"/>
      <c r="BV532" s="703"/>
      <c r="BW532" s="703"/>
      <c r="BX532" s="703">
        <f t="shared" si="166"/>
        <v>2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>
        <v>4</v>
      </c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>
      <c r="A533" s="700"/>
      <c r="B533" s="700"/>
      <c r="C533" s="701" t="s">
        <v>3632</v>
      </c>
      <c r="D533" s="701"/>
      <c r="E533" s="721">
        <v>20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20</v>
      </c>
      <c r="P533" s="703"/>
      <c r="Q533" s="703"/>
      <c r="R533" s="704"/>
      <c r="S533" s="704"/>
      <c r="T533" s="703"/>
      <c r="U533" s="703" t="s">
        <v>2989</v>
      </c>
      <c r="V533" s="703"/>
      <c r="W533" s="703">
        <v>2</v>
      </c>
      <c r="X533" s="703"/>
      <c r="Y533" s="703"/>
      <c r="Z533" s="703"/>
      <c r="AA533" s="703"/>
      <c r="AB533" s="703"/>
      <c r="AC533" s="703"/>
      <c r="AD533" s="703"/>
      <c r="AE533" s="766">
        <v>1</v>
      </c>
      <c r="AF533" s="960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694">
        <f t="shared" ref="AZ533:AZ552" si="167">CB533+CC533</f>
        <v>0</v>
      </c>
      <c r="BA533" s="703"/>
      <c r="BB533" s="703"/>
      <c r="BC533" s="703"/>
      <c r="BD533" s="703"/>
      <c r="BE533" s="703"/>
      <c r="BF533" s="703">
        <v>2</v>
      </c>
      <c r="BG533" s="703"/>
      <c r="BH533" s="703"/>
      <c r="BI533" s="694">
        <f>CB533*5+AU533*2</f>
        <v>0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0</v>
      </c>
      <c r="BR533" s="703"/>
      <c r="BS533" s="703">
        <f t="shared" si="165"/>
        <v>0</v>
      </c>
      <c r="BT533" s="703"/>
      <c r="BU533" s="703"/>
      <c r="BV533" s="703"/>
      <c r="BW533" s="703"/>
      <c r="BX533" s="703">
        <f t="shared" si="166"/>
        <v>2</v>
      </c>
      <c r="BY533" s="703"/>
      <c r="BZ533" s="703"/>
      <c r="CA533" s="703"/>
      <c r="CB533" s="703"/>
      <c r="CC533" s="703"/>
      <c r="CD533" s="703">
        <f t="shared" si="162"/>
        <v>0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>
      <c r="A534" s="700"/>
      <c r="B534" s="700"/>
      <c r="C534" s="701" t="s">
        <v>3633</v>
      </c>
      <c r="D534" s="701"/>
      <c r="E534" s="721">
        <v>30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30</v>
      </c>
      <c r="P534" s="703"/>
      <c r="Q534" s="703"/>
      <c r="R534" s="704"/>
      <c r="S534" s="704"/>
      <c r="T534" s="703"/>
      <c r="U534" s="703" t="s">
        <v>1903</v>
      </c>
      <c r="V534" s="703"/>
      <c r="W534" s="703">
        <v>2</v>
      </c>
      <c r="X534" s="703"/>
      <c r="Y534" s="703"/>
      <c r="Z534" s="703"/>
      <c r="AA534" s="703"/>
      <c r="AB534" s="703"/>
      <c r="AC534" s="703"/>
      <c r="AD534" s="703"/>
      <c r="AE534" s="766">
        <v>1</v>
      </c>
      <c r="AF534" s="960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694">
        <f t="shared" si="167"/>
        <v>0</v>
      </c>
      <c r="BA534" s="703"/>
      <c r="BB534" s="703"/>
      <c r="BC534" s="703"/>
      <c r="BD534" s="703"/>
      <c r="BE534" s="703"/>
      <c r="BF534" s="703">
        <v>1</v>
      </c>
      <c r="BG534" s="703"/>
      <c r="BH534" s="703"/>
      <c r="BI534" s="694">
        <f t="shared" si="163"/>
        <v>0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1</v>
      </c>
      <c r="BR534" s="703"/>
      <c r="BS534" s="703">
        <f t="shared" si="165"/>
        <v>2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/>
      <c r="CC534" s="703"/>
      <c r="CD534" s="703">
        <f t="shared" si="162"/>
        <v>0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>
      <c r="A535" s="700"/>
      <c r="B535" s="700"/>
      <c r="C535" s="701" t="s">
        <v>3634</v>
      </c>
      <c r="D535" s="701"/>
      <c r="E535" s="721">
        <v>32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32</v>
      </c>
      <c r="P535" s="703"/>
      <c r="Q535" s="703"/>
      <c r="R535" s="704"/>
      <c r="S535" s="704"/>
      <c r="T535" s="703"/>
      <c r="U535" s="703" t="s">
        <v>1903</v>
      </c>
      <c r="V535" s="703"/>
      <c r="W535" s="703">
        <v>2</v>
      </c>
      <c r="X535" s="703"/>
      <c r="Y535" s="703"/>
      <c r="Z535" s="703"/>
      <c r="AA535" s="703"/>
      <c r="AB535" s="703"/>
      <c r="AC535" s="703"/>
      <c r="AD535" s="703"/>
      <c r="AE535" s="766">
        <v>1</v>
      </c>
      <c r="AF535" s="960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694">
        <f t="shared" si="167"/>
        <v>0</v>
      </c>
      <c r="BA535" s="703"/>
      <c r="BB535" s="703"/>
      <c r="BC535" s="703"/>
      <c r="BD535" s="703"/>
      <c r="BE535" s="703"/>
      <c r="BF535" s="703">
        <v>1</v>
      </c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1</v>
      </c>
      <c r="BR535" s="703"/>
      <c r="BS535" s="703">
        <f t="shared" si="165"/>
        <v>2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>
      <c r="A536" s="700"/>
      <c r="B536" s="700"/>
      <c r="C536" s="701" t="s">
        <v>3635</v>
      </c>
      <c r="D536" s="702"/>
      <c r="E536" s="721">
        <v>37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37</v>
      </c>
      <c r="P536" s="703"/>
      <c r="Q536" s="703"/>
      <c r="R536" s="704"/>
      <c r="S536" s="704"/>
      <c r="T536" s="703"/>
      <c r="U536" s="703" t="s">
        <v>3718</v>
      </c>
      <c r="V536" s="703"/>
      <c r="W536" s="703">
        <v>2</v>
      </c>
      <c r="X536" s="703"/>
      <c r="Y536" s="703"/>
      <c r="Z536" s="703"/>
      <c r="AA536" s="703"/>
      <c r="AB536" s="703"/>
      <c r="AC536" s="703"/>
      <c r="AD536" s="703"/>
      <c r="AE536" s="766">
        <v>1</v>
      </c>
      <c r="AF536" s="960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694">
        <f t="shared" si="167"/>
        <v>0</v>
      </c>
      <c r="BA536" s="703"/>
      <c r="BB536" s="703"/>
      <c r="BC536" s="703"/>
      <c r="BD536" s="703">
        <v>2</v>
      </c>
      <c r="BE536" s="703"/>
      <c r="BF536" s="703">
        <v>1</v>
      </c>
      <c r="BG536" s="703"/>
      <c r="BH536" s="703"/>
      <c r="BI536" s="694">
        <f t="shared" si="163"/>
        <v>0</v>
      </c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0</v>
      </c>
      <c r="BT536" s="703"/>
      <c r="BU536" s="703"/>
      <c r="BV536" s="703"/>
      <c r="BW536" s="703"/>
      <c r="BX536" s="703">
        <f t="shared" si="166"/>
        <v>3</v>
      </c>
      <c r="BY536" s="703"/>
      <c r="BZ536" s="703"/>
      <c r="CA536" s="703"/>
      <c r="CB536" s="703"/>
      <c r="CC536" s="703"/>
      <c r="CD536" s="703">
        <f t="shared" si="162"/>
        <v>0</v>
      </c>
      <c r="CE536" s="703"/>
      <c r="CF536" s="703"/>
      <c r="CG536" s="703"/>
      <c r="CH536" s="703"/>
      <c r="CI536" s="703"/>
      <c r="CJ536" s="703"/>
      <c r="CK536" s="703"/>
      <c r="CL536" s="703"/>
      <c r="CM536" s="703">
        <v>8</v>
      </c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7"/>
    </row>
    <row r="537" spans="1:173" s="706" customFormat="1">
      <c r="A537" s="700"/>
      <c r="B537" s="700"/>
      <c r="C537" s="701" t="s">
        <v>3636</v>
      </c>
      <c r="D537" s="702"/>
      <c r="E537" s="721">
        <v>35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35</v>
      </c>
      <c r="P537" s="703"/>
      <c r="Q537" s="703"/>
      <c r="R537" s="704"/>
      <c r="S537" s="704"/>
      <c r="T537" s="703"/>
      <c r="U537" s="703" t="s">
        <v>1903</v>
      </c>
      <c r="V537" s="703"/>
      <c r="W537" s="703">
        <v>2</v>
      </c>
      <c r="X537" s="703"/>
      <c r="Y537" s="703"/>
      <c r="Z537" s="703"/>
      <c r="AA537" s="703"/>
      <c r="AB537" s="703"/>
      <c r="AC537" s="703"/>
      <c r="AD537" s="703"/>
      <c r="AE537" s="766">
        <v>1</v>
      </c>
      <c r="AF537" s="960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694">
        <f t="shared" si="167"/>
        <v>1</v>
      </c>
      <c r="BA537" s="703"/>
      <c r="BB537" s="703"/>
      <c r="BC537" s="703"/>
      <c r="BD537" s="703"/>
      <c r="BE537" s="703"/>
      <c r="BF537" s="703">
        <v>1</v>
      </c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1</v>
      </c>
      <c r="BR537" s="703"/>
      <c r="BS537" s="703">
        <f t="shared" si="165"/>
        <v>2</v>
      </c>
      <c r="BT537" s="703"/>
      <c r="BU537" s="703"/>
      <c r="BV537" s="703"/>
      <c r="BW537" s="703"/>
      <c r="BX537" s="703">
        <f t="shared" si="166"/>
        <v>0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/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>
      <c r="A538" s="700"/>
      <c r="B538" s="700"/>
      <c r="C538" s="701" t="s">
        <v>3637</v>
      </c>
      <c r="D538" s="701"/>
      <c r="E538" s="721">
        <v>30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30</v>
      </c>
      <c r="P538" s="703"/>
      <c r="Q538" s="703"/>
      <c r="R538" s="704"/>
      <c r="S538" s="704"/>
      <c r="T538" s="703"/>
      <c r="U538" s="703" t="s">
        <v>1631</v>
      </c>
      <c r="V538" s="703"/>
      <c r="W538" s="703">
        <v>1</v>
      </c>
      <c r="X538" s="703"/>
      <c r="Y538" s="703"/>
      <c r="Z538" s="703">
        <v>1</v>
      </c>
      <c r="AA538" s="703"/>
      <c r="AB538" s="703"/>
      <c r="AC538" s="703"/>
      <c r="AD538" s="703"/>
      <c r="AE538" s="766"/>
      <c r="AF538" s="960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si="167"/>
        <v>1</v>
      </c>
      <c r="BA538" s="703"/>
      <c r="BB538" s="703"/>
      <c r="BC538" s="703"/>
      <c r="BD538" s="703">
        <v>1</v>
      </c>
      <c r="BE538" s="703"/>
      <c r="BF538" s="703"/>
      <c r="BG538" s="703"/>
      <c r="BH538" s="703"/>
      <c r="BI538" s="694">
        <f t="shared" si="163"/>
        <v>5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1</v>
      </c>
      <c r="BT538" s="703"/>
      <c r="BU538" s="703"/>
      <c r="BV538" s="703"/>
      <c r="BW538" s="703"/>
      <c r="BX538" s="703">
        <f t="shared" si="166"/>
        <v>0</v>
      </c>
      <c r="BY538" s="703"/>
      <c r="BZ538" s="703"/>
      <c r="CA538" s="703"/>
      <c r="CB538" s="703">
        <v>1</v>
      </c>
      <c r="CC538" s="703"/>
      <c r="CD538" s="703">
        <f t="shared" si="162"/>
        <v>4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>
      <c r="A539" s="700"/>
      <c r="B539" s="700"/>
      <c r="C539" s="701" t="s">
        <v>3638</v>
      </c>
      <c r="D539" s="701"/>
      <c r="E539" s="721">
        <v>35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35</v>
      </c>
      <c r="P539" s="703"/>
      <c r="Q539" s="703"/>
      <c r="R539" s="704"/>
      <c r="S539" s="704"/>
      <c r="T539" s="703"/>
      <c r="U539" s="703" t="s">
        <v>2990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66">
        <v>1</v>
      </c>
      <c r="AF539" s="960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>
        <v>1</v>
      </c>
      <c r="AV539" s="703"/>
      <c r="AW539" s="703"/>
      <c r="AX539" s="703"/>
      <c r="AY539" s="703"/>
      <c r="AZ539" s="694">
        <f t="shared" si="167"/>
        <v>1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7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0</v>
      </c>
      <c r="BR539" s="703"/>
      <c r="BS539" s="703">
        <f t="shared" si="165"/>
        <v>0</v>
      </c>
      <c r="BT539" s="703"/>
      <c r="BU539" s="703"/>
      <c r="BV539" s="703"/>
      <c r="BW539" s="703"/>
      <c r="BX539" s="703">
        <f t="shared" si="166"/>
        <v>1</v>
      </c>
      <c r="BY539" s="703"/>
      <c r="BZ539" s="703"/>
      <c r="CA539" s="703"/>
      <c r="CB539" s="703">
        <v>1</v>
      </c>
      <c r="CC539" s="703"/>
      <c r="CD539" s="703">
        <f t="shared" si="162"/>
        <v>4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>
      <c r="A540" s="700"/>
      <c r="B540" s="700"/>
      <c r="C540" s="701" t="s">
        <v>3639</v>
      </c>
      <c r="D540" s="701"/>
      <c r="E540" s="721">
        <v>30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30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66">
        <v>1</v>
      </c>
      <c r="AF540" s="960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/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0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>
      <c r="A541" s="700"/>
      <c r="B541" s="700"/>
      <c r="C541" s="701" t="s">
        <v>3640</v>
      </c>
      <c r="D541" s="701"/>
      <c r="E541" s="721">
        <v>30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>E541</f>
        <v>30</v>
      </c>
      <c r="P541" s="703"/>
      <c r="Q541" s="703"/>
      <c r="R541" s="704"/>
      <c r="S541" s="704"/>
      <c r="T541" s="703"/>
      <c r="U541" s="703" t="s">
        <v>2990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66">
        <v>1</v>
      </c>
      <c r="AF541" s="960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>
        <v>1</v>
      </c>
      <c r="AV541" s="703"/>
      <c r="AW541" s="703"/>
      <c r="AX541" s="703"/>
      <c r="AY541" s="703"/>
      <c r="AZ541" s="694">
        <f t="shared" si="167"/>
        <v>1</v>
      </c>
      <c r="BA541" s="703"/>
      <c r="BB541" s="703"/>
      <c r="BC541" s="703"/>
      <c r="BD541" s="703">
        <v>1</v>
      </c>
      <c r="BE541" s="703"/>
      <c r="BF541" s="703">
        <v>1</v>
      </c>
      <c r="BG541" s="703"/>
      <c r="BH541" s="703"/>
      <c r="BI541" s="694">
        <f t="shared" si="163"/>
        <v>7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1</v>
      </c>
      <c r="BY541" s="703"/>
      <c r="BZ541" s="703"/>
      <c r="CA541" s="703"/>
      <c r="CB541" s="703">
        <v>1</v>
      </c>
      <c r="CC541" s="703"/>
      <c r="CD541" s="703">
        <f t="shared" si="162"/>
        <v>4</v>
      </c>
      <c r="CE541" s="703"/>
      <c r="CF541" s="703"/>
      <c r="CG541" s="703"/>
      <c r="CH541" s="703"/>
      <c r="CI541" s="703"/>
      <c r="CJ541" s="703"/>
      <c r="CK541" s="703"/>
      <c r="CL541" s="703"/>
      <c r="CM541" s="703"/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4"/>
    </row>
    <row r="542" spans="1:173" s="706" customFormat="1">
      <c r="A542" s="700"/>
      <c r="B542" s="700"/>
      <c r="C542" s="701"/>
      <c r="D542" s="701"/>
      <c r="E542" s="721"/>
      <c r="F542" s="703"/>
      <c r="G542" s="703"/>
      <c r="H542" s="703"/>
      <c r="I542" s="703"/>
      <c r="J542" s="703"/>
      <c r="K542" s="703"/>
      <c r="L542" s="703"/>
      <c r="M542" s="703"/>
      <c r="N542" s="703"/>
      <c r="O542" s="703"/>
      <c r="P542" s="703">
        <f t="shared" ref="P542:P543" si="168">E542</f>
        <v>0</v>
      </c>
      <c r="Q542" s="703"/>
      <c r="R542" s="704"/>
      <c r="S542" s="704"/>
      <c r="T542" s="703"/>
      <c r="U542" s="703"/>
      <c r="V542" s="703"/>
      <c r="W542" s="703"/>
      <c r="X542" s="703"/>
      <c r="Y542" s="703"/>
      <c r="Z542" s="703"/>
      <c r="AA542" s="703"/>
      <c r="AB542" s="703"/>
      <c r="AC542" s="703"/>
      <c r="AD542" s="703"/>
      <c r="AE542" s="766"/>
      <c r="AF542" s="960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0</v>
      </c>
      <c r="BA542" s="703"/>
      <c r="BB542" s="703"/>
      <c r="BC542" s="703"/>
      <c r="BD542" s="703"/>
      <c r="BE542" s="703"/>
      <c r="BF542" s="703"/>
      <c r="BG542" s="703"/>
      <c r="BH542" s="703"/>
      <c r="BI542" s="694">
        <f t="shared" ref="BI542:BI552" si="169">CB542*5+AU542*2</f>
        <v>0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0</v>
      </c>
      <c r="BR542" s="703"/>
      <c r="BS542" s="703">
        <f t="shared" si="165"/>
        <v>0</v>
      </c>
      <c r="BT542" s="703">
        <f t="shared" ref="BT542:BT553" si="170">IF(U542="I",1,IF(U542="G",2,))</f>
        <v>0</v>
      </c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/>
      <c r="CC542" s="703"/>
      <c r="CD542" s="703">
        <f t="shared" si="162"/>
        <v>0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>
      <c r="A543" s="700"/>
      <c r="B543" s="700"/>
      <c r="C543" s="701"/>
      <c r="D543" s="702" t="s">
        <v>3757</v>
      </c>
      <c r="E543" s="721"/>
      <c r="F543" s="703"/>
      <c r="G543" s="703"/>
      <c r="H543" s="703"/>
      <c r="I543" s="703"/>
      <c r="J543" s="703"/>
      <c r="K543" s="703"/>
      <c r="L543" s="703"/>
      <c r="M543" s="703"/>
      <c r="N543" s="703"/>
      <c r="O543" s="703"/>
      <c r="P543" s="703">
        <f t="shared" si="168"/>
        <v>0</v>
      </c>
      <c r="Q543" s="703"/>
      <c r="R543" s="704"/>
      <c r="S543" s="704"/>
      <c r="T543" s="703"/>
      <c r="U543" s="703"/>
      <c r="V543" s="703"/>
      <c r="W543" s="703"/>
      <c r="X543" s="703"/>
      <c r="Y543" s="703"/>
      <c r="Z543" s="703"/>
      <c r="AA543" s="703"/>
      <c r="AB543" s="703"/>
      <c r="AC543" s="703"/>
      <c r="AD543" s="703"/>
      <c r="AE543" s="766"/>
      <c r="AF543" s="960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0</v>
      </c>
      <c r="BA543" s="703"/>
      <c r="BB543" s="703"/>
      <c r="BC543" s="703"/>
      <c r="BD543" s="703"/>
      <c r="BE543" s="703"/>
      <c r="BF543" s="703"/>
      <c r="BG543" s="703"/>
      <c r="BH543" s="703"/>
      <c r="BI543" s="694">
        <f t="shared" si="169"/>
        <v>0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0</v>
      </c>
      <c r="BT543" s="703">
        <f t="shared" si="170"/>
        <v>0</v>
      </c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/>
      <c r="CC543" s="703"/>
      <c r="CD543" s="703">
        <f t="shared" si="162"/>
        <v>0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>
      <c r="A544" s="700"/>
      <c r="B544" s="700"/>
      <c r="C544" s="701" t="s">
        <v>3632</v>
      </c>
      <c r="D544" s="701"/>
      <c r="E544" s="721">
        <v>11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>E544</f>
        <v>11</v>
      </c>
      <c r="P544" s="703"/>
      <c r="Q544" s="703"/>
      <c r="R544" s="704"/>
      <c r="S544" s="704"/>
      <c r="T544" s="703"/>
      <c r="U544" s="703" t="s">
        <v>2989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66">
        <v>1</v>
      </c>
      <c r="AF544" s="960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/>
      <c r="AV544" s="703"/>
      <c r="AW544" s="703"/>
      <c r="AX544" s="703"/>
      <c r="AY544" s="703"/>
      <c r="AZ544" s="694">
        <f t="shared" si="167"/>
        <v>0</v>
      </c>
      <c r="BA544" s="703"/>
      <c r="BB544" s="703"/>
      <c r="BC544" s="703"/>
      <c r="BD544" s="703">
        <v>1</v>
      </c>
      <c r="BE544" s="703"/>
      <c r="BF544" s="703">
        <v>1</v>
      </c>
      <c r="BG544" s="703"/>
      <c r="BH544" s="703"/>
      <c r="BI544" s="694">
        <f t="shared" si="169"/>
        <v>0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>
        <f t="shared" si="170"/>
        <v>0</v>
      </c>
      <c r="BU544" s="703"/>
      <c r="BV544" s="703"/>
      <c r="BW544" s="703"/>
      <c r="BX544" s="703">
        <f t="shared" si="166"/>
        <v>2</v>
      </c>
      <c r="BY544" s="703"/>
      <c r="BZ544" s="703"/>
      <c r="CA544" s="703"/>
      <c r="CB544" s="703"/>
      <c r="CC544" s="703"/>
      <c r="CD544" s="703">
        <f t="shared" si="162"/>
        <v>0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>
      <c r="A545" s="700"/>
      <c r="B545" s="700"/>
      <c r="C545" s="701" t="s">
        <v>3633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ref="O545:O552" si="171">E545</f>
        <v>30</v>
      </c>
      <c r="P545" s="703"/>
      <c r="Q545" s="703"/>
      <c r="R545" s="704"/>
      <c r="S545" s="704"/>
      <c r="T545" s="703"/>
      <c r="U545" s="703" t="s">
        <v>1631</v>
      </c>
      <c r="V545" s="703"/>
      <c r="W545" s="703">
        <v>1</v>
      </c>
      <c r="X545" s="703"/>
      <c r="Y545" s="703"/>
      <c r="Z545" s="703">
        <v>1</v>
      </c>
      <c r="AA545" s="703"/>
      <c r="AB545" s="703"/>
      <c r="AC545" s="703"/>
      <c r="AD545" s="703"/>
      <c r="AE545" s="766"/>
      <c r="AF545" s="960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>
        <v>1</v>
      </c>
      <c r="BE545" s="703"/>
      <c r="BF545" s="703"/>
      <c r="BG545" s="703"/>
      <c r="BH545" s="703"/>
      <c r="BI545" s="694">
        <f t="shared" si="169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0</v>
      </c>
      <c r="BR545" s="703"/>
      <c r="BS545" s="703">
        <f t="shared" si="165"/>
        <v>1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>
      <c r="A546" s="700"/>
      <c r="B546" s="700"/>
      <c r="C546" s="701" t="s">
        <v>3634</v>
      </c>
      <c r="D546" s="701"/>
      <c r="E546" s="721">
        <v>35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 t="shared" si="171"/>
        <v>35</v>
      </c>
      <c r="P546" s="703"/>
      <c r="Q546" s="703"/>
      <c r="R546" s="704"/>
      <c r="S546" s="704"/>
      <c r="T546" s="703"/>
      <c r="U546" s="703" t="s">
        <v>1903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66">
        <v>1</v>
      </c>
      <c r="AF546" s="960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/>
      <c r="AV546" s="703"/>
      <c r="AW546" s="703"/>
      <c r="AX546" s="703"/>
      <c r="AY546" s="703"/>
      <c r="AZ546" s="694">
        <f t="shared" si="167"/>
        <v>0</v>
      </c>
      <c r="BA546" s="703"/>
      <c r="BB546" s="703"/>
      <c r="BC546" s="703"/>
      <c r="BD546" s="703"/>
      <c r="BE546" s="703"/>
      <c r="BF546" s="703">
        <v>1</v>
      </c>
      <c r="BG546" s="703"/>
      <c r="BH546" s="703"/>
      <c r="BI546" s="694">
        <f t="shared" si="169"/>
        <v>0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1</v>
      </c>
      <c r="BR546" s="703"/>
      <c r="BS546" s="703">
        <f t="shared" si="165"/>
        <v>2</v>
      </c>
      <c r="BT546" s="703"/>
      <c r="BU546" s="703"/>
      <c r="BV546" s="703"/>
      <c r="BW546" s="703"/>
      <c r="BX546" s="703">
        <f t="shared" si="166"/>
        <v>0</v>
      </c>
      <c r="BY546" s="703"/>
      <c r="BZ546" s="703"/>
      <c r="CA546" s="703"/>
      <c r="CB546" s="703"/>
      <c r="CC546" s="703"/>
      <c r="CD546" s="703">
        <f t="shared" si="162"/>
        <v>0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>
      <c r="A547" s="700"/>
      <c r="B547" s="700"/>
      <c r="C547" s="701" t="s">
        <v>3635</v>
      </c>
      <c r="D547" s="701"/>
      <c r="E547" s="721">
        <v>35</v>
      </c>
      <c r="F547" s="703"/>
      <c r="G547" s="703"/>
      <c r="H547" s="703"/>
      <c r="I547" s="703"/>
      <c r="J547" s="703"/>
      <c r="K547" s="703"/>
      <c r="L547" s="703"/>
      <c r="M547" s="703"/>
      <c r="N547" s="703"/>
      <c r="O547" s="703">
        <f t="shared" si="171"/>
        <v>35</v>
      </c>
      <c r="P547" s="703"/>
      <c r="Q547" s="703"/>
      <c r="R547" s="704"/>
      <c r="S547" s="704"/>
      <c r="T547" s="703"/>
      <c r="U547" s="703" t="s">
        <v>1631</v>
      </c>
      <c r="V547" s="703"/>
      <c r="W547" s="703">
        <v>1</v>
      </c>
      <c r="X547" s="703"/>
      <c r="Y547" s="703"/>
      <c r="Z547" s="703">
        <v>1</v>
      </c>
      <c r="AA547" s="703"/>
      <c r="AB547" s="703"/>
      <c r="AC547" s="703"/>
      <c r="AD547" s="703"/>
      <c r="AE547" s="766"/>
      <c r="AF547" s="960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>
        <v>1</v>
      </c>
      <c r="AV547" s="703"/>
      <c r="AW547" s="703"/>
      <c r="AX547" s="703"/>
      <c r="AY547" s="703"/>
      <c r="AZ547" s="694">
        <f t="shared" si="167"/>
        <v>1</v>
      </c>
      <c r="BA547" s="703"/>
      <c r="BB547" s="703"/>
      <c r="BC547" s="703"/>
      <c r="BD547" s="703">
        <v>1</v>
      </c>
      <c r="BE547" s="703"/>
      <c r="BF547" s="703"/>
      <c r="BG547" s="703"/>
      <c r="BH547" s="703"/>
      <c r="BI547" s="694">
        <f t="shared" si="169"/>
        <v>7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1</v>
      </c>
      <c r="BT547" s="703"/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>
        <v>1</v>
      </c>
      <c r="CC547" s="703"/>
      <c r="CD547" s="703">
        <f t="shared" si="162"/>
        <v>4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>
      <c r="A548" s="700"/>
      <c r="B548" s="700"/>
      <c r="C548" s="701" t="s">
        <v>3636</v>
      </c>
      <c r="D548" s="701"/>
      <c r="E548" s="721">
        <v>35</v>
      </c>
      <c r="F548" s="703"/>
      <c r="G548" s="703"/>
      <c r="H548" s="703"/>
      <c r="I548" s="703"/>
      <c r="J548" s="703"/>
      <c r="K548" s="703"/>
      <c r="L548" s="703"/>
      <c r="M548" s="703"/>
      <c r="N548" s="703"/>
      <c r="O548" s="703">
        <f t="shared" si="171"/>
        <v>35</v>
      </c>
      <c r="P548" s="703"/>
      <c r="Q548" s="703"/>
      <c r="R548" s="704"/>
      <c r="S548" s="704"/>
      <c r="T548" s="703"/>
      <c r="U548" s="703" t="s">
        <v>1903</v>
      </c>
      <c r="V548" s="703"/>
      <c r="W548" s="703">
        <v>2</v>
      </c>
      <c r="X548" s="703"/>
      <c r="Y548" s="703"/>
      <c r="Z548" s="703"/>
      <c r="AA548" s="703"/>
      <c r="AB548" s="703"/>
      <c r="AC548" s="703"/>
      <c r="AD548" s="703"/>
      <c r="AE548" s="766">
        <v>1</v>
      </c>
      <c r="AF548" s="960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1</v>
      </c>
      <c r="BA548" s="703"/>
      <c r="BB548" s="703"/>
      <c r="BC548" s="703"/>
      <c r="BD548" s="703"/>
      <c r="BE548" s="703"/>
      <c r="BF548" s="703">
        <v>1</v>
      </c>
      <c r="BG548" s="703"/>
      <c r="BH548" s="703"/>
      <c r="BI548" s="694">
        <f t="shared" si="169"/>
        <v>5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1</v>
      </c>
      <c r="BR548" s="703"/>
      <c r="BS548" s="703">
        <f t="shared" si="165"/>
        <v>2</v>
      </c>
      <c r="BT548" s="703"/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>
        <v>1</v>
      </c>
      <c r="CC548" s="703"/>
      <c r="CD548" s="703">
        <f t="shared" si="162"/>
        <v>4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>
      <c r="A549" s="700"/>
      <c r="B549" s="700"/>
      <c r="C549" s="701" t="s">
        <v>3637</v>
      </c>
      <c r="D549" s="701"/>
      <c r="E549" s="721">
        <v>35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 t="shared" si="171"/>
        <v>35</v>
      </c>
      <c r="P549" s="703"/>
      <c r="Q549" s="703"/>
      <c r="R549" s="704"/>
      <c r="S549" s="704"/>
      <c r="T549" s="703"/>
      <c r="U549" s="703" t="s">
        <v>1903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66">
        <v>1</v>
      </c>
      <c r="AF549" s="960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/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1</v>
      </c>
      <c r="BR549" s="703"/>
      <c r="BS549" s="703">
        <f t="shared" si="165"/>
        <v>2</v>
      </c>
      <c r="BT549" s="703"/>
      <c r="BU549" s="703"/>
      <c r="BV549" s="703"/>
      <c r="BW549" s="703"/>
      <c r="BX549" s="703">
        <f t="shared" si="166"/>
        <v>0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696" customFormat="1">
      <c r="A550" s="690"/>
      <c r="B550" s="690"/>
      <c r="C550" s="701" t="s">
        <v>3638</v>
      </c>
      <c r="D550" s="708"/>
      <c r="E550" s="722">
        <v>35</v>
      </c>
      <c r="F550" s="694"/>
      <c r="G550" s="694"/>
      <c r="H550" s="694"/>
      <c r="I550" s="703"/>
      <c r="J550" s="694"/>
      <c r="K550" s="694"/>
      <c r="L550" s="694"/>
      <c r="M550" s="694"/>
      <c r="N550" s="694"/>
      <c r="O550" s="703">
        <f t="shared" si="171"/>
        <v>35</v>
      </c>
      <c r="P550" s="703"/>
      <c r="Q550" s="694"/>
      <c r="R550" s="697"/>
      <c r="S550" s="697"/>
      <c r="T550" s="694"/>
      <c r="U550" s="694" t="s">
        <v>1903</v>
      </c>
      <c r="V550" s="694"/>
      <c r="W550" s="694">
        <v>2</v>
      </c>
      <c r="X550" s="694"/>
      <c r="Y550" s="694"/>
      <c r="Z550" s="694"/>
      <c r="AA550" s="694"/>
      <c r="AB550" s="694"/>
      <c r="AC550" s="694"/>
      <c r="AD550" s="694"/>
      <c r="AE550" s="512">
        <v>1</v>
      </c>
      <c r="AF550" s="961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>
        <f t="shared" si="167"/>
        <v>0</v>
      </c>
      <c r="BA550" s="694"/>
      <c r="BB550" s="694"/>
      <c r="BC550" s="694"/>
      <c r="BD550" s="694"/>
      <c r="BE550" s="694"/>
      <c r="BF550" s="694">
        <v>2</v>
      </c>
      <c r="BG550" s="694"/>
      <c r="BH550" s="694"/>
      <c r="BI550" s="694">
        <f t="shared" si="169"/>
        <v>0</v>
      </c>
      <c r="BJ550" s="694"/>
      <c r="BK550" s="694"/>
      <c r="BL550" s="694"/>
      <c r="BM550" s="694"/>
      <c r="BN550" s="694"/>
      <c r="BO550" s="694"/>
      <c r="BP550" s="694"/>
      <c r="BQ550" s="703">
        <f t="shared" si="164"/>
        <v>1</v>
      </c>
      <c r="BR550" s="694"/>
      <c r="BS550" s="703">
        <f t="shared" si="165"/>
        <v>2</v>
      </c>
      <c r="BT550" s="703"/>
      <c r="BU550" s="694"/>
      <c r="BV550" s="694"/>
      <c r="BW550" s="694"/>
      <c r="BX550" s="703">
        <f t="shared" si="166"/>
        <v>0</v>
      </c>
      <c r="BY550" s="703"/>
      <c r="BZ550" s="694"/>
      <c r="CA550" s="694"/>
      <c r="CB550" s="694"/>
      <c r="CC550" s="694"/>
      <c r="CD550" s="703">
        <f t="shared" si="162"/>
        <v>0</v>
      </c>
      <c r="CE550" s="694"/>
      <c r="CF550" s="694"/>
      <c r="CG550" s="694"/>
      <c r="CH550" s="694"/>
      <c r="CI550" s="694"/>
      <c r="CJ550" s="694"/>
      <c r="CK550" s="694"/>
      <c r="CL550" s="694"/>
      <c r="CM550" s="694"/>
      <c r="CN550" s="694"/>
      <c r="CO550" s="694"/>
      <c r="CP550" s="694"/>
      <c r="CQ550" s="694"/>
      <c r="CR550" s="694"/>
      <c r="CS550" s="694"/>
      <c r="CT550" s="694"/>
      <c r="CU550" s="694"/>
      <c r="CV550" s="694"/>
      <c r="CW550" s="694"/>
      <c r="CX550" s="694"/>
      <c r="CY550" s="694"/>
      <c r="CZ550" s="694"/>
      <c r="DA550" s="694"/>
      <c r="DB550" s="694"/>
      <c r="DC550" s="694"/>
      <c r="DD550" s="694"/>
      <c r="DE550" s="694"/>
      <c r="DF550" s="694"/>
      <c r="DG550" s="695"/>
      <c r="DH550" s="695"/>
      <c r="DI550" s="695"/>
      <c r="DJ550" s="695"/>
      <c r="DK550" s="695"/>
      <c r="DL550" s="695"/>
      <c r="DM550" s="695"/>
      <c r="DN550" s="695"/>
      <c r="DO550" s="695"/>
      <c r="DP550" s="695"/>
      <c r="DQ550" s="695"/>
      <c r="DR550" s="695"/>
      <c r="DS550" s="694"/>
      <c r="DT550" s="694"/>
      <c r="DU550" s="694"/>
      <c r="DV550" s="694"/>
      <c r="DW550" s="694"/>
      <c r="DX550" s="694"/>
      <c r="DY550" s="694"/>
      <c r="DZ550" s="694"/>
      <c r="EA550" s="694"/>
      <c r="EB550" s="694"/>
      <c r="EC550" s="694"/>
      <c r="ED550" s="694"/>
      <c r="EE550" s="694"/>
      <c r="EF550" s="694"/>
      <c r="EG550" s="694"/>
      <c r="EH550" s="694"/>
      <c r="EI550" s="694"/>
      <c r="EJ550" s="694"/>
      <c r="EK550" s="694"/>
      <c r="EL550" s="694"/>
      <c r="EM550" s="694"/>
      <c r="EN550" s="694"/>
      <c r="EO550" s="694"/>
      <c r="EP550" s="694"/>
      <c r="EQ550" s="694"/>
      <c r="ER550" s="694"/>
      <c r="ES550" s="694"/>
      <c r="ET550" s="694"/>
      <c r="EU550" s="694"/>
      <c r="EV550" s="694"/>
      <c r="EW550" s="694"/>
      <c r="EX550" s="694"/>
      <c r="EY550" s="694"/>
      <c r="EZ550" s="694"/>
      <c r="FA550" s="694"/>
      <c r="FB550" s="694"/>
      <c r="FC550" s="694"/>
      <c r="FD550" s="694"/>
      <c r="FE550" s="694"/>
      <c r="FF550" s="694"/>
      <c r="FG550" s="694"/>
      <c r="FH550" s="694"/>
      <c r="FI550" s="694"/>
      <c r="FJ550" s="694"/>
      <c r="FK550" s="694"/>
      <c r="FL550" s="694"/>
      <c r="FM550" s="694"/>
      <c r="FN550" s="694"/>
      <c r="FO550" s="694"/>
      <c r="FP550" s="694"/>
      <c r="FQ550" s="697"/>
    </row>
    <row r="551" spans="1:177" s="696" customFormat="1">
      <c r="A551" s="690"/>
      <c r="B551" s="690"/>
      <c r="C551" s="701" t="s">
        <v>3639</v>
      </c>
      <c r="D551" s="708"/>
      <c r="E551" s="722">
        <v>35</v>
      </c>
      <c r="F551" s="694"/>
      <c r="G551" s="694"/>
      <c r="H551" s="694"/>
      <c r="I551" s="703"/>
      <c r="J551" s="694"/>
      <c r="K551" s="694"/>
      <c r="L551" s="694"/>
      <c r="M551" s="694"/>
      <c r="N551" s="694"/>
      <c r="O551" s="703">
        <f t="shared" si="171"/>
        <v>35</v>
      </c>
      <c r="P551" s="703"/>
      <c r="Q551" s="694"/>
      <c r="R551" s="697"/>
      <c r="S551" s="697"/>
      <c r="T551" s="694"/>
      <c r="U551" s="694" t="s">
        <v>1631</v>
      </c>
      <c r="V551" s="694"/>
      <c r="W551" s="694">
        <v>1</v>
      </c>
      <c r="X551" s="694"/>
      <c r="Y551" s="694"/>
      <c r="Z551" s="694">
        <v>1</v>
      </c>
      <c r="AA551" s="694"/>
      <c r="AB551" s="694"/>
      <c r="AC551" s="694"/>
      <c r="AD551" s="694"/>
      <c r="AE551" s="512"/>
      <c r="AF551" s="961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>
        <v>1</v>
      </c>
      <c r="AV551" s="694"/>
      <c r="AW551" s="694"/>
      <c r="AX551" s="694"/>
      <c r="AY551" s="694"/>
      <c r="AZ551" s="694">
        <f t="shared" si="167"/>
        <v>1</v>
      </c>
      <c r="BA551" s="694"/>
      <c r="BB551" s="694"/>
      <c r="BC551" s="694"/>
      <c r="BD551" s="694">
        <v>1</v>
      </c>
      <c r="BE551" s="694"/>
      <c r="BF551" s="694"/>
      <c r="BG551" s="694"/>
      <c r="BH551" s="694"/>
      <c r="BI551" s="694">
        <f t="shared" si="169"/>
        <v>7</v>
      </c>
      <c r="BJ551" s="694"/>
      <c r="BK551" s="694"/>
      <c r="BL551" s="694"/>
      <c r="BM551" s="694"/>
      <c r="BN551" s="694"/>
      <c r="BO551" s="694"/>
      <c r="BP551" s="694"/>
      <c r="BQ551" s="703">
        <f t="shared" si="164"/>
        <v>0</v>
      </c>
      <c r="BR551" s="694"/>
      <c r="BS551" s="703">
        <f t="shared" si="165"/>
        <v>1</v>
      </c>
      <c r="BT551" s="703"/>
      <c r="BU551" s="694"/>
      <c r="BV551" s="694"/>
      <c r="BW551" s="694"/>
      <c r="BX551" s="703">
        <f t="shared" si="166"/>
        <v>0</v>
      </c>
      <c r="BY551" s="703"/>
      <c r="BZ551" s="694"/>
      <c r="CA551" s="694"/>
      <c r="CB551" s="694">
        <v>1</v>
      </c>
      <c r="CC551" s="694"/>
      <c r="CD551" s="703">
        <f t="shared" si="162"/>
        <v>4</v>
      </c>
      <c r="CE551" s="694"/>
      <c r="CF551" s="694"/>
      <c r="CG551" s="694"/>
      <c r="CH551" s="694"/>
      <c r="CI551" s="694"/>
      <c r="CJ551" s="694"/>
      <c r="CK551" s="694"/>
      <c r="CL551" s="694"/>
      <c r="CM551" s="694"/>
      <c r="CN551" s="694"/>
      <c r="CO551" s="694"/>
      <c r="CP551" s="694"/>
      <c r="CQ551" s="694"/>
      <c r="CR551" s="694"/>
      <c r="CS551" s="694"/>
      <c r="CT551" s="694"/>
      <c r="CU551" s="694"/>
      <c r="CV551" s="694"/>
      <c r="CW551" s="694"/>
      <c r="CX551" s="694"/>
      <c r="CY551" s="694"/>
      <c r="CZ551" s="694"/>
      <c r="DA551" s="694"/>
      <c r="DB551" s="694"/>
      <c r="DC551" s="694"/>
      <c r="DD551" s="694"/>
      <c r="DE551" s="694"/>
      <c r="DF551" s="694"/>
      <c r="DG551" s="695"/>
      <c r="DH551" s="695"/>
      <c r="DI551" s="695"/>
      <c r="DJ551" s="695"/>
      <c r="DK551" s="695"/>
      <c r="DL551" s="695"/>
      <c r="DM551" s="695"/>
      <c r="DN551" s="695"/>
      <c r="DO551" s="695"/>
      <c r="DP551" s="695"/>
      <c r="DQ551" s="695"/>
      <c r="DR551" s="695"/>
      <c r="DS551" s="694"/>
      <c r="DT551" s="694"/>
      <c r="DU551" s="694"/>
      <c r="DV551" s="694"/>
      <c r="DW551" s="694"/>
      <c r="DX551" s="694"/>
      <c r="DY551" s="694"/>
      <c r="DZ551" s="694"/>
      <c r="EA551" s="694"/>
      <c r="EB551" s="694"/>
      <c r="EC551" s="694"/>
      <c r="ED551" s="694"/>
      <c r="EE551" s="694"/>
      <c r="EF551" s="694"/>
      <c r="EG551" s="694"/>
      <c r="EH551" s="694"/>
      <c r="EI551" s="694"/>
      <c r="EJ551" s="694"/>
      <c r="EK551" s="694"/>
      <c r="EL551" s="694"/>
      <c r="EM551" s="694"/>
      <c r="EN551" s="694"/>
      <c r="EO551" s="694"/>
      <c r="EP551" s="694"/>
      <c r="EQ551" s="694"/>
      <c r="ER551" s="694"/>
      <c r="ES551" s="694"/>
      <c r="ET551" s="694"/>
      <c r="EU551" s="694"/>
      <c r="EV551" s="694"/>
      <c r="EW551" s="694"/>
      <c r="EX551" s="694"/>
      <c r="EY551" s="694"/>
      <c r="EZ551" s="694"/>
      <c r="FA551" s="694"/>
      <c r="FB551" s="694"/>
      <c r="FC551" s="694"/>
      <c r="FD551" s="694"/>
      <c r="FE551" s="694"/>
      <c r="FF551" s="694"/>
      <c r="FG551" s="694"/>
      <c r="FH551" s="694"/>
      <c r="FI551" s="694"/>
      <c r="FJ551" s="694"/>
      <c r="FK551" s="694"/>
      <c r="FL551" s="694"/>
      <c r="FM551" s="694"/>
      <c r="FN551" s="694"/>
      <c r="FO551" s="694"/>
      <c r="FP551" s="694"/>
      <c r="FQ551" s="697"/>
    </row>
    <row r="552" spans="1:177" s="696" customFormat="1">
      <c r="A552" s="690"/>
      <c r="B552" s="690"/>
      <c r="C552" s="701" t="s">
        <v>3640</v>
      </c>
      <c r="D552" s="708"/>
      <c r="E552" s="722">
        <v>35</v>
      </c>
      <c r="F552" s="694"/>
      <c r="G552" s="694"/>
      <c r="H552" s="694"/>
      <c r="I552" s="703"/>
      <c r="J552" s="694"/>
      <c r="K552" s="694"/>
      <c r="L552" s="694"/>
      <c r="M552" s="694"/>
      <c r="N552" s="694"/>
      <c r="O552" s="703">
        <f t="shared" si="171"/>
        <v>35</v>
      </c>
      <c r="P552" s="703"/>
      <c r="Q552" s="694"/>
      <c r="R552" s="697"/>
      <c r="S552" s="697"/>
      <c r="T552" s="694"/>
      <c r="U552" s="694" t="s">
        <v>2990</v>
      </c>
      <c r="V552" s="694"/>
      <c r="W552" s="694">
        <v>2</v>
      </c>
      <c r="X552" s="694"/>
      <c r="Y552" s="694"/>
      <c r="Z552" s="694"/>
      <c r="AA552" s="694"/>
      <c r="AB552" s="694"/>
      <c r="AC552" s="694"/>
      <c r="AD552" s="694"/>
      <c r="AE552" s="512">
        <v>1</v>
      </c>
      <c r="AF552" s="961"/>
      <c r="AG552" s="694"/>
      <c r="AH552" s="694"/>
      <c r="AI552" s="694"/>
      <c r="AJ552" s="694"/>
      <c r="AK552" s="694"/>
      <c r="AL552" s="694"/>
      <c r="AM552" s="694"/>
      <c r="AN552" s="694"/>
      <c r="AO552" s="694"/>
      <c r="AP552" s="694"/>
      <c r="AQ552" s="694"/>
      <c r="AR552" s="694"/>
      <c r="AS552" s="694"/>
      <c r="AT552" s="694"/>
      <c r="AU552" s="694"/>
      <c r="AV552" s="694"/>
      <c r="AW552" s="694"/>
      <c r="AX552" s="694"/>
      <c r="AY552" s="694"/>
      <c r="AZ552" s="694">
        <f t="shared" si="167"/>
        <v>1</v>
      </c>
      <c r="BA552" s="694"/>
      <c r="BB552" s="694"/>
      <c r="BC552" s="694"/>
      <c r="BD552" s="694"/>
      <c r="BE552" s="694"/>
      <c r="BF552" s="694">
        <v>1</v>
      </c>
      <c r="BG552" s="694"/>
      <c r="BH552" s="694"/>
      <c r="BI552" s="694">
        <f t="shared" si="169"/>
        <v>5</v>
      </c>
      <c r="BJ552" s="694"/>
      <c r="BK552" s="694"/>
      <c r="BL552" s="694"/>
      <c r="BM552" s="694"/>
      <c r="BN552" s="694"/>
      <c r="BO552" s="694"/>
      <c r="BP552" s="694"/>
      <c r="BQ552" s="703">
        <f t="shared" si="164"/>
        <v>0</v>
      </c>
      <c r="BR552" s="694"/>
      <c r="BS552" s="703">
        <f t="shared" si="165"/>
        <v>0</v>
      </c>
      <c r="BT552" s="703"/>
      <c r="BU552" s="694"/>
      <c r="BV552" s="694"/>
      <c r="BW552" s="694"/>
      <c r="BX552" s="703">
        <f t="shared" si="166"/>
        <v>1</v>
      </c>
      <c r="BY552" s="703"/>
      <c r="BZ552" s="694"/>
      <c r="CA552" s="694"/>
      <c r="CB552" s="694">
        <v>1</v>
      </c>
      <c r="CC552" s="694"/>
      <c r="CD552" s="703">
        <f t="shared" si="162"/>
        <v>4</v>
      </c>
      <c r="CE552" s="694"/>
      <c r="CF552" s="694"/>
      <c r="CG552" s="694"/>
      <c r="CH552" s="694"/>
      <c r="CI552" s="694"/>
      <c r="CJ552" s="694"/>
      <c r="CK552" s="694"/>
      <c r="CL552" s="694"/>
      <c r="CM552" s="694"/>
      <c r="CN552" s="694"/>
      <c r="CO552" s="694"/>
      <c r="CP552" s="694"/>
      <c r="CQ552" s="694"/>
      <c r="CR552" s="694"/>
      <c r="CS552" s="694"/>
      <c r="CT552" s="694"/>
      <c r="CU552" s="694"/>
      <c r="CV552" s="694"/>
      <c r="CW552" s="694"/>
      <c r="CX552" s="694"/>
      <c r="CY552" s="694"/>
      <c r="CZ552" s="694"/>
      <c r="DA552" s="694"/>
      <c r="DB552" s="694"/>
      <c r="DC552" s="694"/>
      <c r="DD552" s="694"/>
      <c r="DE552" s="694"/>
      <c r="DF552" s="694"/>
      <c r="DG552" s="695"/>
      <c r="DH552" s="695"/>
      <c r="DI552" s="695"/>
      <c r="DJ552" s="695"/>
      <c r="DK552" s="695"/>
      <c r="DL552" s="695"/>
      <c r="DM552" s="695"/>
      <c r="DN552" s="695"/>
      <c r="DO552" s="695"/>
      <c r="DP552" s="695"/>
      <c r="DQ552" s="695"/>
      <c r="DR552" s="695"/>
      <c r="DS552" s="694"/>
      <c r="DT552" s="694"/>
      <c r="DU552" s="694"/>
      <c r="DV552" s="694"/>
      <c r="DW552" s="694"/>
      <c r="DX552" s="694"/>
      <c r="DY552" s="694"/>
      <c r="DZ552" s="694"/>
      <c r="EA552" s="694"/>
      <c r="EB552" s="694"/>
      <c r="EC552" s="694"/>
      <c r="ED552" s="694"/>
      <c r="EE552" s="694"/>
      <c r="EF552" s="694"/>
      <c r="EG552" s="694"/>
      <c r="EH552" s="694"/>
      <c r="EI552" s="694"/>
      <c r="EJ552" s="694"/>
      <c r="EK552" s="694"/>
      <c r="EL552" s="694"/>
      <c r="EM552" s="694"/>
      <c r="EN552" s="694"/>
      <c r="EO552" s="694"/>
      <c r="EP552" s="694"/>
      <c r="EQ552" s="694"/>
      <c r="ER552" s="694"/>
      <c r="ES552" s="694"/>
      <c r="ET552" s="694"/>
      <c r="EU552" s="694"/>
      <c r="EV552" s="694"/>
      <c r="EW552" s="694"/>
      <c r="EX552" s="694"/>
      <c r="EY552" s="694"/>
      <c r="EZ552" s="694"/>
      <c r="FA552" s="694"/>
      <c r="FB552" s="694"/>
      <c r="FC552" s="694"/>
      <c r="FD552" s="694"/>
      <c r="FE552" s="694"/>
      <c r="FF552" s="694"/>
      <c r="FG552" s="694"/>
      <c r="FH552" s="694"/>
      <c r="FI552" s="694"/>
      <c r="FJ552" s="694"/>
      <c r="FK552" s="694"/>
      <c r="FL552" s="694"/>
      <c r="FM552" s="694"/>
      <c r="FN552" s="694"/>
      <c r="FO552" s="694"/>
      <c r="FP552" s="694"/>
      <c r="FQ552" s="697"/>
    </row>
    <row r="553" spans="1:177" s="696" customFormat="1">
      <c r="A553" s="690"/>
      <c r="B553" s="690"/>
      <c r="C553" s="708"/>
      <c r="D553" s="708"/>
      <c r="E553" s="722"/>
      <c r="F553" s="694"/>
      <c r="G553" s="694"/>
      <c r="H553" s="694"/>
      <c r="I553" s="694"/>
      <c r="J553" s="694"/>
      <c r="K553" s="694"/>
      <c r="L553" s="694"/>
      <c r="M553" s="694"/>
      <c r="N553" s="694"/>
      <c r="O553" s="694"/>
      <c r="P553" s="694"/>
      <c r="Q553" s="694"/>
      <c r="R553" s="697"/>
      <c r="S553" s="697"/>
      <c r="T553" s="694"/>
      <c r="U553" s="694"/>
      <c r="V553" s="694"/>
      <c r="W553" s="694"/>
      <c r="X553" s="694"/>
      <c r="Y553" s="694"/>
      <c r="Z553" s="694"/>
      <c r="AA553" s="694"/>
      <c r="AB553" s="694"/>
      <c r="AC553" s="694"/>
      <c r="AD553" s="694"/>
      <c r="AE553" s="512"/>
      <c r="AF553" s="961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>
        <f>CB553+CC553</f>
        <v>0</v>
      </c>
      <c r="BA553" s="694"/>
      <c r="BB553" s="694"/>
      <c r="BC553" s="694"/>
      <c r="BD553" s="694"/>
      <c r="BE553" s="694"/>
      <c r="BF553" s="694"/>
      <c r="BG553" s="694"/>
      <c r="BH553" s="694"/>
      <c r="BI553" s="694">
        <f>CB553*5+AU553*2</f>
        <v>0</v>
      </c>
      <c r="BJ553" s="694"/>
      <c r="BK553" s="694"/>
      <c r="BL553" s="694"/>
      <c r="BM553" s="694"/>
      <c r="BN553" s="694"/>
      <c r="BO553" s="694"/>
      <c r="BP553" s="694"/>
      <c r="BQ553" s="703">
        <f t="shared" si="164"/>
        <v>0</v>
      </c>
      <c r="BR553" s="694"/>
      <c r="BS553" s="694"/>
      <c r="BT553" s="703">
        <f t="shared" si="170"/>
        <v>0</v>
      </c>
      <c r="BU553" s="694"/>
      <c r="BV553" s="694"/>
      <c r="BW553" s="694"/>
      <c r="BX553" s="694"/>
      <c r="BY553" s="703">
        <f t="shared" ref="BY553" si="172">IF(LEN(U553)=2,1,IF(LEN(U553)&gt;2,VALUE(LEFT(U553,1)),))</f>
        <v>0</v>
      </c>
      <c r="BZ553" s="694"/>
      <c r="CA553" s="694"/>
      <c r="CB553" s="694"/>
      <c r="CC553" s="694"/>
      <c r="CD553" s="703">
        <f>CB553*4</f>
        <v>0</v>
      </c>
      <c r="CE553" s="694"/>
      <c r="CF553" s="694"/>
      <c r="CG553" s="694"/>
      <c r="CH553" s="694"/>
      <c r="CI553" s="694"/>
      <c r="CJ553" s="694"/>
      <c r="CK553" s="694"/>
      <c r="CL553" s="694"/>
      <c r="CM553" s="694"/>
      <c r="CN553" s="694"/>
      <c r="CO553" s="694"/>
      <c r="CP553" s="694"/>
      <c r="CQ553" s="694"/>
      <c r="CR553" s="694"/>
      <c r="CS553" s="694"/>
      <c r="CT553" s="694"/>
      <c r="CU553" s="694"/>
      <c r="CV553" s="694"/>
      <c r="CW553" s="694"/>
      <c r="CX553" s="694"/>
      <c r="CY553" s="694"/>
      <c r="CZ553" s="694"/>
      <c r="DA553" s="694"/>
      <c r="DB553" s="694"/>
      <c r="DC553" s="694"/>
      <c r="DD553" s="694"/>
      <c r="DE553" s="694"/>
      <c r="DF553" s="694"/>
      <c r="DG553" s="695"/>
      <c r="DH553" s="695"/>
      <c r="DI553" s="695"/>
      <c r="DJ553" s="695"/>
      <c r="DK553" s="695"/>
      <c r="DL553" s="695"/>
      <c r="DM553" s="695"/>
      <c r="DN553" s="695"/>
      <c r="DO553" s="695"/>
      <c r="DP553" s="695"/>
      <c r="DQ553" s="695"/>
      <c r="DR553" s="695"/>
      <c r="DS553" s="694"/>
      <c r="DT553" s="694"/>
      <c r="DU553" s="694"/>
      <c r="DV553" s="694"/>
      <c r="DW553" s="694"/>
      <c r="DX553" s="694"/>
      <c r="DY553" s="694"/>
      <c r="DZ553" s="694"/>
      <c r="EA553" s="694"/>
      <c r="EB553" s="694"/>
      <c r="EC553" s="694"/>
      <c r="ED553" s="694"/>
      <c r="EE553" s="694"/>
      <c r="EF553" s="694"/>
      <c r="EG553" s="694"/>
      <c r="EH553" s="694"/>
      <c r="EI553" s="694"/>
      <c r="EJ553" s="694"/>
      <c r="EK553" s="694"/>
      <c r="EL553" s="694"/>
      <c r="EM553" s="694"/>
      <c r="EN553" s="694"/>
      <c r="EO553" s="694"/>
      <c r="EP553" s="694"/>
      <c r="EQ553" s="694"/>
      <c r="ER553" s="694"/>
      <c r="ES553" s="694"/>
      <c r="ET553" s="694"/>
      <c r="EU553" s="694"/>
      <c r="EV553" s="694"/>
      <c r="EW553" s="694"/>
      <c r="EX553" s="694"/>
      <c r="EY553" s="694"/>
      <c r="EZ553" s="694"/>
      <c r="FA553" s="694"/>
      <c r="FB553" s="694"/>
      <c r="FC553" s="694"/>
      <c r="FD553" s="694"/>
      <c r="FE553" s="694"/>
      <c r="FF553" s="694"/>
      <c r="FG553" s="694"/>
      <c r="FH553" s="694"/>
      <c r="FI553" s="694"/>
      <c r="FJ553" s="694"/>
      <c r="FK553" s="694"/>
      <c r="FL553" s="694"/>
      <c r="FM553" s="694"/>
      <c r="FN553" s="694"/>
      <c r="FO553" s="694"/>
      <c r="FP553" s="694"/>
      <c r="FQ553" s="697"/>
    </row>
    <row r="554" spans="1:177" s="4" customFormat="1">
      <c r="A554" s="486">
        <f>MATCH(C554,$C$5:$C$700,0)</f>
        <v>550</v>
      </c>
      <c r="B554" s="56"/>
      <c r="C554" s="507" t="s">
        <v>3079</v>
      </c>
      <c r="D554" s="507"/>
      <c r="E554" s="508">
        <f t="shared" ref="E554:AK554" si="173">SUM(E509:E553)</f>
        <v>1392</v>
      </c>
      <c r="F554" s="508">
        <f t="shared" si="173"/>
        <v>0</v>
      </c>
      <c r="G554" s="508">
        <f t="shared" si="173"/>
        <v>0</v>
      </c>
      <c r="H554" s="508">
        <f t="shared" si="173"/>
        <v>0</v>
      </c>
      <c r="I554" s="508">
        <f t="shared" si="173"/>
        <v>0</v>
      </c>
      <c r="J554" s="508">
        <f t="shared" si="173"/>
        <v>0</v>
      </c>
      <c r="K554" s="508">
        <f t="shared" si="173"/>
        <v>0</v>
      </c>
      <c r="L554" s="508">
        <f t="shared" si="173"/>
        <v>0</v>
      </c>
      <c r="M554" s="508">
        <f t="shared" si="173"/>
        <v>0</v>
      </c>
      <c r="N554" s="508">
        <f t="shared" si="173"/>
        <v>0</v>
      </c>
      <c r="O554" s="508">
        <f t="shared" si="173"/>
        <v>1392</v>
      </c>
      <c r="P554" s="508">
        <f t="shared" si="173"/>
        <v>0</v>
      </c>
      <c r="Q554" s="508">
        <f t="shared" si="173"/>
        <v>0</v>
      </c>
      <c r="R554" s="508">
        <f t="shared" si="173"/>
        <v>0</v>
      </c>
      <c r="S554" s="508">
        <f t="shared" si="173"/>
        <v>0</v>
      </c>
      <c r="T554" s="509">
        <f t="shared" si="173"/>
        <v>0</v>
      </c>
      <c r="U554" s="509">
        <f t="shared" si="173"/>
        <v>0</v>
      </c>
      <c r="V554" s="509"/>
      <c r="W554" s="509">
        <f t="shared" si="173"/>
        <v>33</v>
      </c>
      <c r="X554" s="509">
        <f t="shared" si="173"/>
        <v>0</v>
      </c>
      <c r="Y554" s="509">
        <f t="shared" si="173"/>
        <v>0</v>
      </c>
      <c r="Z554" s="509">
        <f t="shared" si="173"/>
        <v>5</v>
      </c>
      <c r="AA554" s="509">
        <f t="shared" si="173"/>
        <v>0</v>
      </c>
      <c r="AB554" s="509">
        <f t="shared" si="173"/>
        <v>0</v>
      </c>
      <c r="AC554" s="509">
        <f t="shared" si="173"/>
        <v>0</v>
      </c>
      <c r="AD554" s="509">
        <f t="shared" si="173"/>
        <v>0</v>
      </c>
      <c r="AE554" s="511">
        <f t="shared" si="173"/>
        <v>14</v>
      </c>
      <c r="AF554" s="958">
        <f t="shared" si="173"/>
        <v>0</v>
      </c>
      <c r="AG554" s="509">
        <f t="shared" si="173"/>
        <v>0</v>
      </c>
      <c r="AH554" s="509">
        <f t="shared" si="173"/>
        <v>0</v>
      </c>
      <c r="AI554" s="509">
        <f t="shared" si="173"/>
        <v>0</v>
      </c>
      <c r="AJ554" s="509">
        <f t="shared" si="173"/>
        <v>0</v>
      </c>
      <c r="AK554" s="509">
        <f t="shared" si="173"/>
        <v>0</v>
      </c>
      <c r="AL554" s="509">
        <f t="shared" ref="AL554:BQ554" si="174">SUM(AL509:AL553)</f>
        <v>0</v>
      </c>
      <c r="AM554" s="509">
        <f t="shared" si="174"/>
        <v>0</v>
      </c>
      <c r="AN554" s="509">
        <f t="shared" si="174"/>
        <v>0</v>
      </c>
      <c r="AO554" s="509">
        <f t="shared" si="174"/>
        <v>0</v>
      </c>
      <c r="AP554" s="509">
        <f t="shared" si="174"/>
        <v>0</v>
      </c>
      <c r="AQ554" s="509">
        <f t="shared" si="174"/>
        <v>0</v>
      </c>
      <c r="AR554" s="509">
        <f t="shared" si="174"/>
        <v>0</v>
      </c>
      <c r="AS554" s="509">
        <f t="shared" si="174"/>
        <v>0</v>
      </c>
      <c r="AT554" s="509">
        <f t="shared" si="174"/>
        <v>0</v>
      </c>
      <c r="AU554" s="509">
        <f t="shared" si="174"/>
        <v>8</v>
      </c>
      <c r="AV554" s="509">
        <f t="shared" si="174"/>
        <v>0</v>
      </c>
      <c r="AW554" s="509">
        <f t="shared" si="174"/>
        <v>0</v>
      </c>
      <c r="AX554" s="509">
        <f t="shared" si="174"/>
        <v>0</v>
      </c>
      <c r="AY554" s="509">
        <f t="shared" si="174"/>
        <v>0</v>
      </c>
      <c r="AZ554" s="509">
        <f t="shared" si="174"/>
        <v>8</v>
      </c>
      <c r="BA554" s="509">
        <f t="shared" si="174"/>
        <v>20</v>
      </c>
      <c r="BB554" s="509">
        <f t="shared" si="174"/>
        <v>0</v>
      </c>
      <c r="BC554" s="509">
        <f t="shared" si="174"/>
        <v>0</v>
      </c>
      <c r="BD554" s="509">
        <f t="shared" si="174"/>
        <v>8</v>
      </c>
      <c r="BE554" s="509">
        <f t="shared" si="174"/>
        <v>30</v>
      </c>
      <c r="BF554" s="509">
        <f t="shared" si="174"/>
        <v>16</v>
      </c>
      <c r="BG554" s="509">
        <f t="shared" si="174"/>
        <v>0</v>
      </c>
      <c r="BH554" s="509">
        <f t="shared" si="174"/>
        <v>0</v>
      </c>
      <c r="BI554" s="509">
        <f t="shared" si="174"/>
        <v>156</v>
      </c>
      <c r="BJ554" s="509">
        <f t="shared" si="174"/>
        <v>0</v>
      </c>
      <c r="BK554" s="509">
        <f t="shared" si="174"/>
        <v>0</v>
      </c>
      <c r="BL554" s="509">
        <f t="shared" si="174"/>
        <v>0</v>
      </c>
      <c r="BM554" s="509">
        <f t="shared" si="174"/>
        <v>0</v>
      </c>
      <c r="BN554" s="509">
        <f t="shared" si="174"/>
        <v>0</v>
      </c>
      <c r="BO554" s="509">
        <f t="shared" si="174"/>
        <v>0</v>
      </c>
      <c r="BP554" s="509">
        <f t="shared" si="174"/>
        <v>0</v>
      </c>
      <c r="BQ554" s="509">
        <f t="shared" si="174"/>
        <v>11</v>
      </c>
      <c r="BR554" s="509">
        <f t="shared" ref="BR554:CW554" si="175">SUM(BR509:BR553)</f>
        <v>0</v>
      </c>
      <c r="BS554" s="509">
        <f t="shared" si="175"/>
        <v>40</v>
      </c>
      <c r="BT554" s="509">
        <f t="shared" si="175"/>
        <v>0</v>
      </c>
      <c r="BU554" s="509">
        <f t="shared" si="175"/>
        <v>0</v>
      </c>
      <c r="BV554" s="509">
        <f t="shared" si="175"/>
        <v>0</v>
      </c>
      <c r="BW554" s="509">
        <f t="shared" si="175"/>
        <v>0</v>
      </c>
      <c r="BX554" s="509">
        <f t="shared" si="175"/>
        <v>24</v>
      </c>
      <c r="BY554" s="509">
        <f t="shared" si="175"/>
        <v>0</v>
      </c>
      <c r="BZ554" s="509">
        <f t="shared" si="175"/>
        <v>0</v>
      </c>
      <c r="CA554" s="509">
        <f t="shared" si="175"/>
        <v>0</v>
      </c>
      <c r="CB554" s="509">
        <f t="shared" si="175"/>
        <v>28</v>
      </c>
      <c r="CC554" s="509">
        <f t="shared" si="175"/>
        <v>0</v>
      </c>
      <c r="CD554" s="509">
        <f t="shared" si="175"/>
        <v>112</v>
      </c>
      <c r="CE554" s="509">
        <f t="shared" si="175"/>
        <v>9</v>
      </c>
      <c r="CF554" s="509">
        <f t="shared" si="175"/>
        <v>3</v>
      </c>
      <c r="CG554" s="509">
        <f t="shared" si="175"/>
        <v>18</v>
      </c>
      <c r="CH554" s="509">
        <f t="shared" si="175"/>
        <v>6</v>
      </c>
      <c r="CI554" s="509">
        <f t="shared" si="175"/>
        <v>20</v>
      </c>
      <c r="CJ554" s="509">
        <f t="shared" si="175"/>
        <v>0</v>
      </c>
      <c r="CK554" s="509">
        <f t="shared" si="175"/>
        <v>0</v>
      </c>
      <c r="CL554" s="509">
        <f t="shared" si="175"/>
        <v>0</v>
      </c>
      <c r="CM554" s="509">
        <f t="shared" si="175"/>
        <v>16</v>
      </c>
      <c r="CN554" s="509">
        <f t="shared" si="175"/>
        <v>0</v>
      </c>
      <c r="CO554" s="509">
        <f t="shared" si="175"/>
        <v>16</v>
      </c>
      <c r="CP554" s="509">
        <f t="shared" si="175"/>
        <v>0</v>
      </c>
      <c r="CQ554" s="509">
        <f t="shared" si="175"/>
        <v>0</v>
      </c>
      <c r="CR554" s="509">
        <f t="shared" si="175"/>
        <v>0</v>
      </c>
      <c r="CS554" s="509">
        <f t="shared" si="175"/>
        <v>0</v>
      </c>
      <c r="CT554" s="509">
        <f t="shared" si="175"/>
        <v>0</v>
      </c>
      <c r="CU554" s="509">
        <f t="shared" si="175"/>
        <v>3</v>
      </c>
      <c r="CV554" s="509">
        <f t="shared" si="175"/>
        <v>1</v>
      </c>
      <c r="CW554" s="509">
        <f t="shared" si="175"/>
        <v>0</v>
      </c>
      <c r="CX554" s="509">
        <f t="shared" ref="CX554:EC554" si="176">SUM(CX509:CX553)</f>
        <v>0</v>
      </c>
      <c r="CY554" s="509">
        <f t="shared" si="176"/>
        <v>0</v>
      </c>
      <c r="CZ554" s="509">
        <f t="shared" si="176"/>
        <v>0</v>
      </c>
      <c r="DA554" s="509">
        <f t="shared" si="176"/>
        <v>0</v>
      </c>
      <c r="DB554" s="509">
        <f t="shared" si="176"/>
        <v>0</v>
      </c>
      <c r="DC554" s="509">
        <f t="shared" si="176"/>
        <v>0</v>
      </c>
      <c r="DD554" s="509">
        <f t="shared" si="176"/>
        <v>0</v>
      </c>
      <c r="DE554" s="509">
        <f t="shared" si="176"/>
        <v>0</v>
      </c>
      <c r="DF554" s="509">
        <f t="shared" si="176"/>
        <v>0</v>
      </c>
      <c r="DG554" s="518">
        <f t="shared" si="176"/>
        <v>0</v>
      </c>
      <c r="DH554" s="518">
        <f t="shared" si="176"/>
        <v>0</v>
      </c>
      <c r="DI554" s="518">
        <f t="shared" si="176"/>
        <v>0</v>
      </c>
      <c r="DJ554" s="518">
        <f t="shared" si="176"/>
        <v>0</v>
      </c>
      <c r="DK554" s="518">
        <f t="shared" si="176"/>
        <v>0</v>
      </c>
      <c r="DL554" s="518">
        <f t="shared" si="176"/>
        <v>0</v>
      </c>
      <c r="DM554" s="518">
        <f t="shared" si="176"/>
        <v>0</v>
      </c>
      <c r="DN554" s="518">
        <f t="shared" si="176"/>
        <v>0</v>
      </c>
      <c r="DO554" s="518">
        <f t="shared" si="176"/>
        <v>0</v>
      </c>
      <c r="DP554" s="518">
        <f t="shared" si="176"/>
        <v>0</v>
      </c>
      <c r="DQ554" s="518">
        <f t="shared" si="176"/>
        <v>0</v>
      </c>
      <c r="DR554" s="518">
        <f t="shared" si="176"/>
        <v>0</v>
      </c>
      <c r="DS554" s="509">
        <f t="shared" si="176"/>
        <v>0</v>
      </c>
      <c r="DT554" s="509">
        <f t="shared" si="176"/>
        <v>0</v>
      </c>
      <c r="DU554" s="509">
        <f t="shared" si="176"/>
        <v>0</v>
      </c>
      <c r="DV554" s="509">
        <f t="shared" si="176"/>
        <v>0</v>
      </c>
      <c r="DW554" s="509">
        <f t="shared" si="176"/>
        <v>0</v>
      </c>
      <c r="DX554" s="509">
        <f t="shared" si="176"/>
        <v>0</v>
      </c>
      <c r="DY554" s="509">
        <f t="shared" si="176"/>
        <v>0</v>
      </c>
      <c r="DZ554" s="509">
        <f t="shared" si="176"/>
        <v>0</v>
      </c>
      <c r="EA554" s="509">
        <f t="shared" si="176"/>
        <v>0</v>
      </c>
      <c r="EB554" s="509">
        <f t="shared" si="176"/>
        <v>0</v>
      </c>
      <c r="EC554" s="509">
        <f t="shared" si="176"/>
        <v>0</v>
      </c>
      <c r="ED554" s="509">
        <f t="shared" ref="ED554:FI554" si="177">SUM(ED509:ED553)</f>
        <v>0</v>
      </c>
      <c r="EE554" s="509">
        <f t="shared" si="177"/>
        <v>0</v>
      </c>
      <c r="EF554" s="509">
        <f t="shared" si="177"/>
        <v>0</v>
      </c>
      <c r="EG554" s="509">
        <f t="shared" si="177"/>
        <v>0</v>
      </c>
      <c r="EH554" s="509">
        <f t="shared" si="177"/>
        <v>0</v>
      </c>
      <c r="EI554" s="509">
        <f t="shared" si="177"/>
        <v>0</v>
      </c>
      <c r="EJ554" s="509">
        <f t="shared" si="177"/>
        <v>0</v>
      </c>
      <c r="EK554" s="509">
        <f t="shared" si="177"/>
        <v>0</v>
      </c>
      <c r="EL554" s="509">
        <f t="shared" si="177"/>
        <v>0</v>
      </c>
      <c r="EM554" s="509">
        <f t="shared" si="177"/>
        <v>0</v>
      </c>
      <c r="EN554" s="509">
        <f t="shared" si="177"/>
        <v>0</v>
      </c>
      <c r="EO554" s="509">
        <f t="shared" si="177"/>
        <v>0</v>
      </c>
      <c r="EP554" s="509">
        <f t="shared" si="177"/>
        <v>0</v>
      </c>
      <c r="EQ554" s="509">
        <f t="shared" si="177"/>
        <v>0</v>
      </c>
      <c r="ER554" s="509">
        <f t="shared" si="177"/>
        <v>0</v>
      </c>
      <c r="ES554" s="509">
        <f t="shared" si="177"/>
        <v>0</v>
      </c>
      <c r="ET554" s="509">
        <f t="shared" si="177"/>
        <v>0</v>
      </c>
      <c r="EU554" s="509">
        <f t="shared" si="177"/>
        <v>0</v>
      </c>
      <c r="EV554" s="509">
        <f t="shared" si="177"/>
        <v>0</v>
      </c>
      <c r="EW554" s="509">
        <f t="shared" si="177"/>
        <v>0</v>
      </c>
      <c r="EX554" s="509">
        <f t="shared" si="177"/>
        <v>0</v>
      </c>
      <c r="EY554" s="509">
        <f t="shared" si="177"/>
        <v>0</v>
      </c>
      <c r="EZ554" s="509">
        <f t="shared" si="177"/>
        <v>0</v>
      </c>
      <c r="FA554" s="509">
        <f t="shared" si="177"/>
        <v>0</v>
      </c>
      <c r="FB554" s="509">
        <f t="shared" si="177"/>
        <v>0</v>
      </c>
      <c r="FC554" s="509">
        <f t="shared" si="177"/>
        <v>0</v>
      </c>
      <c r="FD554" s="509">
        <f t="shared" si="177"/>
        <v>0</v>
      </c>
      <c r="FE554" s="509">
        <f t="shared" si="177"/>
        <v>0</v>
      </c>
      <c r="FF554" s="509">
        <f t="shared" si="177"/>
        <v>0</v>
      </c>
      <c r="FG554" s="509">
        <f t="shared" si="177"/>
        <v>0</v>
      </c>
      <c r="FH554" s="509">
        <f t="shared" si="177"/>
        <v>0</v>
      </c>
      <c r="FI554" s="509">
        <f t="shared" si="177"/>
        <v>0</v>
      </c>
      <c r="FJ554" s="509">
        <f t="shared" ref="FJ554:FO554" si="178">SUM(FJ509:FJ553)</f>
        <v>0</v>
      </c>
      <c r="FK554" s="509">
        <f t="shared" si="178"/>
        <v>0</v>
      </c>
      <c r="FL554" s="509">
        <f t="shared" si="178"/>
        <v>0</v>
      </c>
      <c r="FM554" s="509">
        <f t="shared" si="178"/>
        <v>0</v>
      </c>
      <c r="FN554" s="509">
        <f t="shared" si="178"/>
        <v>0</v>
      </c>
      <c r="FO554" s="509">
        <f t="shared" si="178"/>
        <v>0</v>
      </c>
      <c r="FP554" s="509"/>
      <c r="FQ554" s="508"/>
      <c r="FU554" s="4">
        <f>DY554-FM554</f>
        <v>0</v>
      </c>
    </row>
    <row r="555" spans="1:177" s="4" customFormat="1">
      <c r="A555" s="56"/>
      <c r="B555" s="56">
        <v>9</v>
      </c>
      <c r="C555" s="501" t="s">
        <v>3836</v>
      </c>
      <c r="D555" s="502"/>
      <c r="E555" s="503"/>
      <c r="F555" s="503"/>
      <c r="G555" s="503"/>
      <c r="H555" s="503"/>
      <c r="I555" s="503"/>
      <c r="J555" s="503"/>
      <c r="K555" s="503"/>
      <c r="L555" s="503"/>
      <c r="M555" s="503"/>
      <c r="N555" s="503"/>
      <c r="O555" s="503"/>
      <c r="P555" s="503"/>
      <c r="Q555" s="503"/>
      <c r="R555" s="503"/>
      <c r="S555" s="503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954"/>
      <c r="AF555" s="959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  <c r="CH555" s="504"/>
      <c r="CI555" s="504"/>
      <c r="CJ555" s="504"/>
      <c r="CK555" s="504"/>
      <c r="CL555" s="504"/>
      <c r="CM555" s="504"/>
      <c r="CN555" s="504"/>
      <c r="CO555" s="504"/>
      <c r="CP555" s="504"/>
      <c r="CQ555" s="504"/>
      <c r="CR555" s="504"/>
      <c r="CS555" s="504"/>
      <c r="CT555" s="504"/>
      <c r="CU555" s="504"/>
      <c r="CV555" s="504"/>
      <c r="CW555" s="504"/>
      <c r="CX555" s="504"/>
      <c r="CY555" s="504"/>
      <c r="CZ555" s="504"/>
      <c r="DA555" s="504"/>
      <c r="DB555" s="504"/>
      <c r="DC555" s="504"/>
      <c r="DD555" s="504"/>
      <c r="DE555" s="504"/>
      <c r="DF555" s="504"/>
      <c r="DG555" s="519"/>
      <c r="DH555" s="519"/>
      <c r="DI555" s="519"/>
      <c r="DJ555" s="519"/>
      <c r="DK555" s="519"/>
      <c r="DL555" s="519"/>
      <c r="DM555" s="519"/>
      <c r="DN555" s="519"/>
      <c r="DO555" s="519"/>
      <c r="DP555" s="519"/>
      <c r="DQ555" s="519"/>
      <c r="DR555" s="519"/>
      <c r="DS555" s="504"/>
      <c r="DT555" s="504"/>
      <c r="DU555" s="504"/>
      <c r="DV555" s="504"/>
      <c r="DW555" s="504"/>
      <c r="DX555" s="504"/>
      <c r="DY555" s="504"/>
      <c r="DZ555" s="504"/>
      <c r="EA555" s="504"/>
      <c r="EB555" s="504"/>
      <c r="EC555" s="504"/>
      <c r="ED555" s="504"/>
      <c r="EE555" s="504"/>
      <c r="EF555" s="504"/>
      <c r="EG555" s="504"/>
      <c r="EH555" s="504"/>
      <c r="EI555" s="504"/>
      <c r="EJ555" s="504"/>
      <c r="EK555" s="504"/>
      <c r="EL555" s="504"/>
      <c r="EM555" s="504"/>
      <c r="EN555" s="504"/>
      <c r="EO555" s="504"/>
      <c r="EP555" s="504"/>
      <c r="EQ555" s="504"/>
      <c r="ER555" s="504"/>
      <c r="ES555" s="504"/>
      <c r="ET555" s="504"/>
      <c r="EU555" s="504"/>
      <c r="EV555" s="504"/>
      <c r="EW555" s="504"/>
      <c r="EX555" s="504"/>
      <c r="EY555" s="504"/>
      <c r="EZ555" s="504"/>
      <c r="FA555" s="504"/>
      <c r="FB555" s="504"/>
      <c r="FC555" s="504"/>
      <c r="FD555" s="504"/>
      <c r="FE555" s="504"/>
      <c r="FF555" s="504"/>
      <c r="FG555" s="504"/>
      <c r="FH555" s="504"/>
      <c r="FI555" s="504"/>
      <c r="FJ555" s="504"/>
      <c r="FK555" s="504"/>
      <c r="FL555" s="504"/>
      <c r="FM555" s="504"/>
      <c r="FN555" s="504"/>
      <c r="FO555" s="504"/>
      <c r="FP555" s="504"/>
      <c r="FQ555" s="505"/>
      <c r="FU555" s="4">
        <f>DY555-FM555</f>
        <v>0</v>
      </c>
    </row>
    <row r="556" spans="1:177" s="4" customFormat="1">
      <c r="A556" s="56"/>
      <c r="B556" s="56"/>
      <c r="C556" s="498"/>
      <c r="D556" s="498" t="s">
        <v>3838</v>
      </c>
      <c r="E556" s="454"/>
      <c r="F556" s="454"/>
      <c r="G556" s="454"/>
      <c r="H556" s="454"/>
      <c r="I556" s="454"/>
      <c r="J556" s="454"/>
      <c r="K556" s="454"/>
      <c r="L556" s="454"/>
      <c r="M556" s="454"/>
      <c r="N556" s="454"/>
      <c r="O556" s="454"/>
      <c r="P556" s="454"/>
      <c r="Q556" s="454"/>
      <c r="R556" s="290"/>
      <c r="S556" s="290"/>
      <c r="T556" s="454"/>
      <c r="U556" s="454" t="s">
        <v>2990</v>
      </c>
      <c r="V556" s="454"/>
      <c r="W556" s="454"/>
      <c r="X556" s="454"/>
      <c r="Y556" s="454"/>
      <c r="Z556" s="454"/>
      <c r="AA556" s="454"/>
      <c r="AB556" s="454"/>
      <c r="AC556" s="454"/>
      <c r="AD556" s="454"/>
      <c r="AE556" s="512"/>
      <c r="AF556" s="961"/>
      <c r="AG556" s="454"/>
      <c r="AH556" s="454"/>
      <c r="AI556" s="454"/>
      <c r="AJ556" s="454"/>
      <c r="AK556" s="454"/>
      <c r="AL556" s="454"/>
      <c r="AM556" s="454"/>
      <c r="AN556" s="454"/>
      <c r="AO556" s="454"/>
      <c r="AP556" s="454"/>
      <c r="AQ556" s="454"/>
      <c r="AR556" s="454"/>
      <c r="AS556" s="454"/>
      <c r="AT556" s="454"/>
      <c r="AU556" s="454"/>
      <c r="AV556" s="454"/>
      <c r="AW556" s="454"/>
      <c r="AX556" s="454"/>
      <c r="AY556" s="454"/>
      <c r="AZ556" s="454">
        <f>CB556+CC556</f>
        <v>0</v>
      </c>
      <c r="BA556" s="454"/>
      <c r="BB556" s="454"/>
      <c r="BC556" s="454"/>
      <c r="BD556" s="454"/>
      <c r="BE556" s="454">
        <v>1</v>
      </c>
      <c r="BF556" s="454"/>
      <c r="BG556" s="454"/>
      <c r="BH556" s="454"/>
      <c r="BI556" s="454">
        <v>0</v>
      </c>
      <c r="BJ556" s="454"/>
      <c r="BK556" s="454"/>
      <c r="BL556" s="454"/>
      <c r="BM556" s="454"/>
      <c r="BN556" s="454"/>
      <c r="BO556" s="454"/>
      <c r="BP556" s="454"/>
      <c r="BQ556" s="454"/>
      <c r="BR556" s="454"/>
      <c r="BS556" s="454"/>
      <c r="BT556" s="454"/>
      <c r="BU556" s="454"/>
      <c r="BV556" s="454"/>
      <c r="BW556" s="454"/>
      <c r="BX556" s="454">
        <v>1</v>
      </c>
      <c r="BY556" s="454"/>
      <c r="BZ556" s="454"/>
      <c r="CA556" s="454"/>
      <c r="CB556" s="454"/>
      <c r="CC556" s="454"/>
      <c r="CD556" s="454">
        <f>CB556*4</f>
        <v>0</v>
      </c>
      <c r="CE556" s="454"/>
      <c r="CF556" s="454"/>
      <c r="CG556" s="454"/>
      <c r="CH556" s="454"/>
      <c r="CI556" s="454"/>
      <c r="CJ556" s="454"/>
      <c r="CK556" s="454"/>
      <c r="CL556" s="454"/>
      <c r="CM556" s="454"/>
      <c r="CN556" s="454">
        <v>8</v>
      </c>
      <c r="CO556" s="454">
        <v>4</v>
      </c>
      <c r="CP556" s="454"/>
      <c r="CQ556" s="454"/>
      <c r="CR556" s="454"/>
      <c r="CS556" s="454"/>
      <c r="CT556" s="454"/>
      <c r="CU556" s="454"/>
      <c r="CV556" s="454"/>
      <c r="CW556" s="454"/>
      <c r="CX556" s="454"/>
      <c r="CY556" s="454"/>
      <c r="CZ556" s="454"/>
      <c r="DA556" s="454"/>
      <c r="DB556" s="454"/>
      <c r="DC556" s="454"/>
      <c r="DD556" s="454"/>
      <c r="DE556" s="454"/>
      <c r="DF556" s="454"/>
      <c r="DG556" s="517"/>
      <c r="DH556" s="517"/>
      <c r="DI556" s="517"/>
      <c r="DJ556" s="517"/>
      <c r="DK556" s="517"/>
      <c r="DL556" s="517"/>
      <c r="DM556" s="517"/>
      <c r="DN556" s="517"/>
      <c r="DO556" s="517"/>
      <c r="DP556" s="517"/>
      <c r="DQ556" s="517"/>
      <c r="DR556" s="517"/>
      <c r="DS556" s="454"/>
      <c r="DT556" s="454"/>
      <c r="DU556" s="454"/>
      <c r="DV556" s="454"/>
      <c r="DW556" s="454"/>
      <c r="DX556" s="454"/>
      <c r="DY556" s="454"/>
      <c r="DZ556" s="454"/>
      <c r="EA556" s="454"/>
      <c r="EB556" s="454"/>
      <c r="EC556" s="454"/>
      <c r="ED556" s="454"/>
      <c r="EE556" s="454"/>
      <c r="EF556" s="454"/>
      <c r="EG556" s="454"/>
      <c r="EH556" s="454"/>
      <c r="EI556" s="454"/>
      <c r="EJ556" s="454"/>
      <c r="EK556" s="454"/>
      <c r="EL556" s="454"/>
      <c r="EM556" s="454"/>
      <c r="EN556" s="454"/>
      <c r="EO556" s="454"/>
      <c r="EP556" s="454"/>
      <c r="EQ556" s="454"/>
      <c r="ER556" s="454"/>
      <c r="ES556" s="454"/>
      <c r="ET556" s="454"/>
      <c r="EU556" s="454"/>
      <c r="EV556" s="454"/>
      <c r="EW556" s="454"/>
      <c r="EX556" s="454"/>
      <c r="EY556" s="454"/>
      <c r="EZ556" s="454"/>
      <c r="FA556" s="454"/>
      <c r="FB556" s="454"/>
      <c r="FC556" s="454"/>
      <c r="FD556" s="454"/>
      <c r="FE556" s="454"/>
      <c r="FF556" s="454"/>
      <c r="FG556" s="454"/>
      <c r="FH556" s="454"/>
      <c r="FI556" s="454"/>
      <c r="FJ556" s="454"/>
      <c r="FK556" s="454"/>
      <c r="FL556" s="454"/>
      <c r="FM556" s="454"/>
      <c r="FN556" s="454"/>
      <c r="FO556" s="454"/>
      <c r="FP556" s="454"/>
      <c r="FQ556" s="290"/>
    </row>
    <row r="557" spans="1:177" s="4" customFormat="1">
      <c r="A557" s="56"/>
      <c r="B557" s="56"/>
      <c r="C557" s="498" t="s">
        <v>3632</v>
      </c>
      <c r="D557" s="498"/>
      <c r="E557" s="454">
        <v>26</v>
      </c>
      <c r="F557" s="454"/>
      <c r="G557" s="454"/>
      <c r="H557" s="454"/>
      <c r="I557" s="454"/>
      <c r="J557" s="454"/>
      <c r="K557" s="454"/>
      <c r="L557" s="454"/>
      <c r="M557" s="454"/>
      <c r="N557" s="454"/>
      <c r="O557" s="454">
        <f>E557</f>
        <v>26</v>
      </c>
      <c r="P557" s="454"/>
      <c r="Q557" s="454"/>
      <c r="R557" s="290"/>
      <c r="S557" s="290"/>
      <c r="T557" s="454"/>
      <c r="U557" s="454" t="s">
        <v>2989</v>
      </c>
      <c r="V557" s="454"/>
      <c r="W557" s="454"/>
      <c r="X557" s="454"/>
      <c r="Y557" s="454"/>
      <c r="Z557" s="454"/>
      <c r="AA557" s="454"/>
      <c r="AB557" s="454"/>
      <c r="AC557" s="454"/>
      <c r="AD557" s="454"/>
      <c r="AE557" s="512"/>
      <c r="AF557" s="961"/>
      <c r="AG557" s="454"/>
      <c r="AH557" s="454"/>
      <c r="AI557" s="454"/>
      <c r="AJ557" s="454"/>
      <c r="AK557" s="454"/>
      <c r="AL557" s="454"/>
      <c r="AM557" s="454"/>
      <c r="AN557" s="454"/>
      <c r="AO557" s="454"/>
      <c r="AP557" s="454"/>
      <c r="AQ557" s="454"/>
      <c r="AR557" s="454"/>
      <c r="AS557" s="454"/>
      <c r="AT557" s="454"/>
      <c r="AU557" s="454"/>
      <c r="AV557" s="454"/>
      <c r="AW557" s="454"/>
      <c r="AX557" s="454"/>
      <c r="AY557" s="454"/>
      <c r="AZ557" s="454">
        <f t="shared" ref="AZ557:AZ571" si="179">CB557+CC557</f>
        <v>1</v>
      </c>
      <c r="BA557" s="454"/>
      <c r="BB557" s="454"/>
      <c r="BC557" s="454"/>
      <c r="BD557" s="454"/>
      <c r="BE557" s="454">
        <v>2</v>
      </c>
      <c r="BF557" s="454"/>
      <c r="BG557" s="454"/>
      <c r="BH557" s="454"/>
      <c r="BI557" s="454">
        <v>0</v>
      </c>
      <c r="BJ557" s="454"/>
      <c r="BK557" s="454"/>
      <c r="BL557" s="454"/>
      <c r="BM557" s="454"/>
      <c r="BN557" s="454"/>
      <c r="BO557" s="454"/>
      <c r="BP557" s="454"/>
      <c r="BQ557" s="454"/>
      <c r="BR557" s="454"/>
      <c r="BS557" s="454"/>
      <c r="BT557" s="454"/>
      <c r="BU557" s="454"/>
      <c r="BV557" s="454"/>
      <c r="BW557" s="454"/>
      <c r="BX557" s="454">
        <v>2</v>
      </c>
      <c r="BY557" s="454"/>
      <c r="BZ557" s="454"/>
      <c r="CA557" s="454"/>
      <c r="CB557" s="454"/>
      <c r="CC557" s="454">
        <v>1</v>
      </c>
      <c r="CD557" s="454">
        <f t="shared" ref="CD557:CD571" si="180">CB557*4</f>
        <v>0</v>
      </c>
      <c r="CE557" s="454">
        <v>6</v>
      </c>
      <c r="CF557" s="454"/>
      <c r="CG557" s="454">
        <v>6</v>
      </c>
      <c r="CH557" s="454"/>
      <c r="CI557" s="454"/>
      <c r="CJ557" s="454">
        <v>7</v>
      </c>
      <c r="CK557" s="454"/>
      <c r="CL557" s="454"/>
      <c r="CM557" s="454"/>
      <c r="CN557" s="454"/>
      <c r="CO557" s="454"/>
      <c r="CP557" s="454"/>
      <c r="CQ557" s="454">
        <v>1</v>
      </c>
      <c r="CR557" s="454"/>
      <c r="CS557" s="454"/>
      <c r="CT557" s="454"/>
      <c r="CU557" s="454"/>
      <c r="CV557" s="454"/>
      <c r="CW557" s="454"/>
      <c r="CX557" s="454"/>
      <c r="CY557" s="454"/>
      <c r="CZ557" s="454"/>
      <c r="DA557" s="454"/>
      <c r="DB557" s="454"/>
      <c r="DC557" s="454"/>
      <c r="DD557" s="454"/>
      <c r="DE557" s="454"/>
      <c r="DF557" s="454"/>
      <c r="DG557" s="517"/>
      <c r="DH557" s="517"/>
      <c r="DI557" s="517"/>
      <c r="DJ557" s="517"/>
      <c r="DK557" s="517"/>
      <c r="DL557" s="517"/>
      <c r="DM557" s="517"/>
      <c r="DN557" s="517"/>
      <c r="DO557" s="517"/>
      <c r="DP557" s="517"/>
      <c r="DQ557" s="517"/>
      <c r="DR557" s="517"/>
      <c r="DS557" s="454"/>
      <c r="DT557" s="454"/>
      <c r="DU557" s="454"/>
      <c r="DV557" s="454"/>
      <c r="DW557" s="454"/>
      <c r="DX557" s="454"/>
      <c r="DY557" s="454"/>
      <c r="DZ557" s="454"/>
      <c r="EA557" s="454"/>
      <c r="EB557" s="454"/>
      <c r="EC557" s="454"/>
      <c r="ED557" s="454"/>
      <c r="EE557" s="454"/>
      <c r="EF557" s="454"/>
      <c r="EG557" s="454"/>
      <c r="EH557" s="454"/>
      <c r="EI557" s="454"/>
      <c r="EJ557" s="454"/>
      <c r="EK557" s="454"/>
      <c r="EL557" s="454"/>
      <c r="EM557" s="454"/>
      <c r="EN557" s="454"/>
      <c r="EO557" s="454"/>
      <c r="EP557" s="454"/>
      <c r="EQ557" s="454"/>
      <c r="ER557" s="454"/>
      <c r="ES557" s="454"/>
      <c r="ET557" s="454"/>
      <c r="EU557" s="454"/>
      <c r="EV557" s="454"/>
      <c r="EW557" s="454"/>
      <c r="EX557" s="454"/>
      <c r="EY557" s="454"/>
      <c r="EZ557" s="454"/>
      <c r="FA557" s="454"/>
      <c r="FB557" s="454"/>
      <c r="FC557" s="454"/>
      <c r="FD557" s="454"/>
      <c r="FE557" s="454"/>
      <c r="FF557" s="454"/>
      <c r="FG557" s="454"/>
      <c r="FH557" s="454"/>
      <c r="FI557" s="454"/>
      <c r="FJ557" s="454"/>
      <c r="FK557" s="454"/>
      <c r="FL557" s="454"/>
      <c r="FM557" s="454"/>
      <c r="FN557" s="454"/>
      <c r="FO557" s="454"/>
      <c r="FP557" s="454"/>
      <c r="FQ557" s="290"/>
    </row>
    <row r="558" spans="1:177" s="4" customFormat="1">
      <c r="A558" s="56"/>
      <c r="B558" s="56"/>
      <c r="C558" s="498" t="s">
        <v>3633</v>
      </c>
      <c r="D558" s="498"/>
      <c r="E558" s="454">
        <v>37.200000000000003</v>
      </c>
      <c r="F558" s="454"/>
      <c r="G558" s="454"/>
      <c r="H558" s="454"/>
      <c r="I558" s="454"/>
      <c r="J558" s="454"/>
      <c r="K558" s="454"/>
      <c r="L558" s="454"/>
      <c r="M558" s="454"/>
      <c r="N558" s="454"/>
      <c r="O558" s="454">
        <f t="shared" ref="O558:O570" si="181">E558</f>
        <v>37.200000000000003</v>
      </c>
      <c r="P558" s="454"/>
      <c r="Q558" s="454"/>
      <c r="R558" s="290"/>
      <c r="S558" s="290"/>
      <c r="T558" s="454"/>
      <c r="U558" s="454" t="s">
        <v>1631</v>
      </c>
      <c r="V558" s="454"/>
      <c r="W558" s="454"/>
      <c r="X558" s="454"/>
      <c r="Y558" s="454"/>
      <c r="Z558" s="454"/>
      <c r="AA558" s="454"/>
      <c r="AB558" s="454"/>
      <c r="AC558" s="454"/>
      <c r="AD558" s="454"/>
      <c r="AE558" s="512"/>
      <c r="AF558" s="961"/>
      <c r="AG558" s="454"/>
      <c r="AH558" s="454"/>
      <c r="AI558" s="454"/>
      <c r="AJ558" s="454"/>
      <c r="AK558" s="454"/>
      <c r="AL558" s="454"/>
      <c r="AM558" s="454"/>
      <c r="AN558" s="454"/>
      <c r="AO558" s="454"/>
      <c r="AP558" s="454"/>
      <c r="AQ558" s="454"/>
      <c r="AR558" s="454"/>
      <c r="AS558" s="454"/>
      <c r="AT558" s="454"/>
      <c r="AU558" s="454"/>
      <c r="AV558" s="454"/>
      <c r="AW558" s="454"/>
      <c r="AX558" s="454"/>
      <c r="AY558" s="454"/>
      <c r="AZ558" s="454">
        <f t="shared" si="179"/>
        <v>1</v>
      </c>
      <c r="BA558" s="454"/>
      <c r="BB558" s="454"/>
      <c r="BC558" s="454"/>
      <c r="BD558" s="454">
        <v>1</v>
      </c>
      <c r="BE558" s="454"/>
      <c r="BF558" s="454"/>
      <c r="BG558" s="454"/>
      <c r="BH558" s="454"/>
      <c r="BI558" s="454">
        <v>5</v>
      </c>
      <c r="BJ558" s="454"/>
      <c r="BK558" s="454"/>
      <c r="BL558" s="454"/>
      <c r="BM558" s="454"/>
      <c r="BN558" s="454"/>
      <c r="BO558" s="454"/>
      <c r="BP558" s="454"/>
      <c r="BQ558" s="454"/>
      <c r="BR558" s="454"/>
      <c r="BS558" s="454">
        <v>1</v>
      </c>
      <c r="BT558" s="454"/>
      <c r="BU558" s="454"/>
      <c r="BV558" s="454"/>
      <c r="BW558" s="454"/>
      <c r="BX558" s="454"/>
      <c r="BY558" s="454"/>
      <c r="BZ558" s="454"/>
      <c r="CA558" s="454"/>
      <c r="CB558" s="454">
        <v>1</v>
      </c>
      <c r="CC558" s="454"/>
      <c r="CD558" s="454">
        <f t="shared" si="180"/>
        <v>4</v>
      </c>
      <c r="CE558" s="454"/>
      <c r="CF558" s="454"/>
      <c r="CG558" s="454"/>
      <c r="CH558" s="454"/>
      <c r="CI558" s="454"/>
      <c r="CJ558" s="454"/>
      <c r="CK558" s="454"/>
      <c r="CL558" s="454"/>
      <c r="CM558" s="454"/>
      <c r="CN558" s="454"/>
      <c r="CO558" s="454"/>
      <c r="CP558" s="454"/>
      <c r="CQ558" s="454"/>
      <c r="CR558" s="454"/>
      <c r="CS558" s="454"/>
      <c r="CT558" s="454"/>
      <c r="CU558" s="454"/>
      <c r="CV558" s="454"/>
      <c r="CW558" s="454"/>
      <c r="CX558" s="454"/>
      <c r="CY558" s="454"/>
      <c r="CZ558" s="454"/>
      <c r="DA558" s="454"/>
      <c r="DB558" s="454"/>
      <c r="DC558" s="454"/>
      <c r="DD558" s="454"/>
      <c r="DE558" s="454"/>
      <c r="DF558" s="454"/>
      <c r="DG558" s="517"/>
      <c r="DH558" s="517"/>
      <c r="DI558" s="517"/>
      <c r="DJ558" s="517"/>
      <c r="DK558" s="517"/>
      <c r="DL558" s="517"/>
      <c r="DM558" s="517"/>
      <c r="DN558" s="517"/>
      <c r="DO558" s="517"/>
      <c r="DP558" s="517"/>
      <c r="DQ558" s="517"/>
      <c r="DR558" s="517"/>
      <c r="DS558" s="454"/>
      <c r="DT558" s="454"/>
      <c r="DU558" s="454"/>
      <c r="DV558" s="454"/>
      <c r="DW558" s="454"/>
      <c r="DX558" s="454"/>
      <c r="DY558" s="454"/>
      <c r="DZ558" s="454"/>
      <c r="EA558" s="454"/>
      <c r="EB558" s="454"/>
      <c r="EC558" s="454"/>
      <c r="ED558" s="454"/>
      <c r="EE558" s="454"/>
      <c r="EF558" s="454"/>
      <c r="EG558" s="454"/>
      <c r="EH558" s="454"/>
      <c r="EI558" s="454"/>
      <c r="EJ558" s="454"/>
      <c r="EK558" s="454"/>
      <c r="EL558" s="454"/>
      <c r="EM558" s="454"/>
      <c r="EN558" s="454"/>
      <c r="EO558" s="454"/>
      <c r="EP558" s="454"/>
      <c r="EQ558" s="454"/>
      <c r="ER558" s="454"/>
      <c r="ES558" s="454"/>
      <c r="ET558" s="454"/>
      <c r="EU558" s="454"/>
      <c r="EV558" s="454"/>
      <c r="EW558" s="454"/>
      <c r="EX558" s="454"/>
      <c r="EY558" s="454"/>
      <c r="EZ558" s="454"/>
      <c r="FA558" s="454"/>
      <c r="FB558" s="454"/>
      <c r="FC558" s="454"/>
      <c r="FD558" s="454"/>
      <c r="FE558" s="454"/>
      <c r="FF558" s="454"/>
      <c r="FG558" s="454"/>
      <c r="FH558" s="454"/>
      <c r="FI558" s="454"/>
      <c r="FJ558" s="454"/>
      <c r="FK558" s="454"/>
      <c r="FL558" s="454"/>
      <c r="FM558" s="454"/>
      <c r="FN558" s="454"/>
      <c r="FO558" s="454"/>
      <c r="FP558" s="454"/>
      <c r="FQ558" s="290"/>
    </row>
    <row r="559" spans="1:177" s="4" customFormat="1">
      <c r="A559" s="56"/>
      <c r="B559" s="56"/>
      <c r="C559" s="498" t="s">
        <v>3634</v>
      </c>
      <c r="D559" s="498"/>
      <c r="E559" s="454">
        <v>37.6</v>
      </c>
      <c r="F559" s="454"/>
      <c r="G559" s="454"/>
      <c r="H559" s="454"/>
      <c r="I559" s="454"/>
      <c r="J559" s="454"/>
      <c r="K559" s="454"/>
      <c r="L559" s="454"/>
      <c r="M559" s="454"/>
      <c r="N559" s="454"/>
      <c r="O559" s="454">
        <f t="shared" si="181"/>
        <v>37.6</v>
      </c>
      <c r="P559" s="454"/>
      <c r="Q559" s="454"/>
      <c r="R559" s="290"/>
      <c r="S559" s="290"/>
      <c r="T559" s="454"/>
      <c r="U559" s="454" t="s">
        <v>1631</v>
      </c>
      <c r="V559" s="454"/>
      <c r="W559" s="454"/>
      <c r="X559" s="454"/>
      <c r="Y559" s="454"/>
      <c r="Z559" s="454"/>
      <c r="AA559" s="454"/>
      <c r="AB559" s="454"/>
      <c r="AC559" s="454"/>
      <c r="AD559" s="454"/>
      <c r="AE559" s="512"/>
      <c r="AF559" s="961"/>
      <c r="AG559" s="454"/>
      <c r="AH559" s="454"/>
      <c r="AI559" s="454"/>
      <c r="AJ559" s="454"/>
      <c r="AK559" s="454"/>
      <c r="AL559" s="454"/>
      <c r="AM559" s="454"/>
      <c r="AN559" s="454"/>
      <c r="AO559" s="454"/>
      <c r="AP559" s="454"/>
      <c r="AQ559" s="454"/>
      <c r="AR559" s="454"/>
      <c r="AS559" s="454"/>
      <c r="AT559" s="454"/>
      <c r="AU559" s="454">
        <v>1</v>
      </c>
      <c r="AV559" s="454"/>
      <c r="AW559" s="454"/>
      <c r="AX559" s="454"/>
      <c r="AY559" s="454"/>
      <c r="AZ559" s="454">
        <f t="shared" si="179"/>
        <v>0</v>
      </c>
      <c r="BA559" s="454"/>
      <c r="BB559" s="454"/>
      <c r="BC559" s="454"/>
      <c r="BD559" s="454">
        <v>1</v>
      </c>
      <c r="BE559" s="454"/>
      <c r="BF559" s="454"/>
      <c r="BG559" s="454"/>
      <c r="BH559" s="454"/>
      <c r="BI559" s="454">
        <v>2</v>
      </c>
      <c r="BJ559" s="454"/>
      <c r="BK559" s="454"/>
      <c r="BL559" s="454"/>
      <c r="BM559" s="454"/>
      <c r="BN559" s="454"/>
      <c r="BO559" s="454"/>
      <c r="BP559" s="454"/>
      <c r="BQ559" s="454"/>
      <c r="BR559" s="454"/>
      <c r="BS559" s="454">
        <v>1</v>
      </c>
      <c r="BT559" s="454"/>
      <c r="BU559" s="454"/>
      <c r="BV559" s="454"/>
      <c r="BW559" s="454"/>
      <c r="BX559" s="454"/>
      <c r="BY559" s="454"/>
      <c r="BZ559" s="454"/>
      <c r="CA559" s="454"/>
      <c r="CB559" s="454"/>
      <c r="CC559" s="454"/>
      <c r="CD559" s="454">
        <f t="shared" si="180"/>
        <v>0</v>
      </c>
      <c r="CE559" s="454"/>
      <c r="CF559" s="454"/>
      <c r="CG559" s="454"/>
      <c r="CH559" s="454"/>
      <c r="CI559" s="454"/>
      <c r="CJ559" s="454"/>
      <c r="CK559" s="454"/>
      <c r="CL559" s="454"/>
      <c r="CM559" s="454"/>
      <c r="CN559" s="454"/>
      <c r="CO559" s="454"/>
      <c r="CP559" s="454"/>
      <c r="CQ559" s="454"/>
      <c r="CR559" s="454"/>
      <c r="CS559" s="454"/>
      <c r="CT559" s="454"/>
      <c r="CU559" s="454"/>
      <c r="CV559" s="454"/>
      <c r="CW559" s="454"/>
      <c r="CX559" s="454"/>
      <c r="CY559" s="454"/>
      <c r="CZ559" s="454"/>
      <c r="DA559" s="454"/>
      <c r="DB559" s="454"/>
      <c r="DC559" s="454"/>
      <c r="DD559" s="454"/>
      <c r="DE559" s="454"/>
      <c r="DF559" s="454"/>
      <c r="DG559" s="517"/>
      <c r="DH559" s="517"/>
      <c r="DI559" s="517"/>
      <c r="DJ559" s="517"/>
      <c r="DK559" s="517"/>
      <c r="DL559" s="517"/>
      <c r="DM559" s="517"/>
      <c r="DN559" s="517"/>
      <c r="DO559" s="517"/>
      <c r="DP559" s="517"/>
      <c r="DQ559" s="517"/>
      <c r="DR559" s="517"/>
      <c r="DS559" s="454"/>
      <c r="DT559" s="454"/>
      <c r="DU559" s="454"/>
      <c r="DV559" s="454"/>
      <c r="DW559" s="454"/>
      <c r="DX559" s="454"/>
      <c r="DY559" s="454"/>
      <c r="DZ559" s="454"/>
      <c r="EA559" s="454"/>
      <c r="EB559" s="454"/>
      <c r="EC559" s="454"/>
      <c r="ED559" s="454"/>
      <c r="EE559" s="454"/>
      <c r="EF559" s="454"/>
      <c r="EG559" s="454"/>
      <c r="EH559" s="454"/>
      <c r="EI559" s="454"/>
      <c r="EJ559" s="454"/>
      <c r="EK559" s="454"/>
      <c r="EL559" s="454"/>
      <c r="EM559" s="454"/>
      <c r="EN559" s="454"/>
      <c r="EO559" s="454"/>
      <c r="EP559" s="454"/>
      <c r="EQ559" s="454"/>
      <c r="ER559" s="454"/>
      <c r="ES559" s="454"/>
      <c r="ET559" s="454"/>
      <c r="EU559" s="454"/>
      <c r="EV559" s="454"/>
      <c r="EW559" s="454"/>
      <c r="EX559" s="454"/>
      <c r="EY559" s="454"/>
      <c r="EZ559" s="454"/>
      <c r="FA559" s="454"/>
      <c r="FB559" s="454"/>
      <c r="FC559" s="454"/>
      <c r="FD559" s="454"/>
      <c r="FE559" s="454"/>
      <c r="FF559" s="454"/>
      <c r="FG559" s="454"/>
      <c r="FH559" s="454"/>
      <c r="FI559" s="454"/>
      <c r="FJ559" s="454"/>
      <c r="FK559" s="454"/>
      <c r="FL559" s="454"/>
      <c r="FM559" s="454"/>
      <c r="FN559" s="454"/>
      <c r="FO559" s="454"/>
      <c r="FP559" s="454"/>
      <c r="FQ559" s="290"/>
    </row>
    <row r="560" spans="1:177" s="4" customFormat="1">
      <c r="A560" s="56"/>
      <c r="B560" s="56"/>
      <c r="C560" s="498" t="s">
        <v>3635</v>
      </c>
      <c r="D560" s="498"/>
      <c r="E560" s="454">
        <v>40.200000000000003</v>
      </c>
      <c r="F560" s="454"/>
      <c r="G560" s="454"/>
      <c r="H560" s="454"/>
      <c r="I560" s="454"/>
      <c r="J560" s="454"/>
      <c r="K560" s="454"/>
      <c r="L560" s="454"/>
      <c r="M560" s="454"/>
      <c r="N560" s="454"/>
      <c r="O560" s="454">
        <f t="shared" si="181"/>
        <v>40.200000000000003</v>
      </c>
      <c r="P560" s="454"/>
      <c r="Q560" s="454"/>
      <c r="R560" s="290"/>
      <c r="S560" s="290"/>
      <c r="T560" s="454"/>
      <c r="U560" s="454" t="s">
        <v>2989</v>
      </c>
      <c r="V560" s="454"/>
      <c r="W560" s="454"/>
      <c r="X560" s="454"/>
      <c r="Y560" s="454"/>
      <c r="Z560" s="454"/>
      <c r="AA560" s="454"/>
      <c r="AB560" s="454"/>
      <c r="AC560" s="454"/>
      <c r="AD560" s="454"/>
      <c r="AE560" s="512"/>
      <c r="AF560" s="961"/>
      <c r="AG560" s="454"/>
      <c r="AH560" s="454"/>
      <c r="AI560" s="454"/>
      <c r="AJ560" s="454"/>
      <c r="AK560" s="454"/>
      <c r="AL560" s="454"/>
      <c r="AM560" s="454"/>
      <c r="AN560" s="454"/>
      <c r="AO560" s="454"/>
      <c r="AP560" s="454"/>
      <c r="AQ560" s="454"/>
      <c r="AR560" s="454"/>
      <c r="AS560" s="454"/>
      <c r="AT560" s="454"/>
      <c r="AU560" s="454"/>
      <c r="AV560" s="454"/>
      <c r="AW560" s="454"/>
      <c r="AX560" s="454"/>
      <c r="AY560" s="454"/>
      <c r="AZ560" s="454">
        <f t="shared" si="179"/>
        <v>1</v>
      </c>
      <c r="BA560" s="454"/>
      <c r="BB560" s="454"/>
      <c r="BC560" s="454"/>
      <c r="BD560" s="454">
        <v>2</v>
      </c>
      <c r="BE560" s="454"/>
      <c r="BF560" s="454"/>
      <c r="BG560" s="454"/>
      <c r="BH560" s="454"/>
      <c r="BI560" s="454">
        <v>5</v>
      </c>
      <c r="BJ560" s="454"/>
      <c r="BK560" s="454"/>
      <c r="BL560" s="454"/>
      <c r="BM560" s="454"/>
      <c r="BN560" s="454"/>
      <c r="BO560" s="454"/>
      <c r="BP560" s="454"/>
      <c r="BQ560" s="454"/>
      <c r="BR560" s="454"/>
      <c r="BS560" s="454"/>
      <c r="BT560" s="454"/>
      <c r="BU560" s="454"/>
      <c r="BV560" s="454"/>
      <c r="BW560" s="454"/>
      <c r="BX560" s="454">
        <v>2</v>
      </c>
      <c r="BY560" s="454"/>
      <c r="BZ560" s="454"/>
      <c r="CA560" s="454"/>
      <c r="CB560" s="454">
        <v>1</v>
      </c>
      <c r="CC560" s="454"/>
      <c r="CD560" s="454">
        <f t="shared" si="180"/>
        <v>4</v>
      </c>
      <c r="CE560" s="454"/>
      <c r="CF560" s="454"/>
      <c r="CG560" s="454"/>
      <c r="CH560" s="454"/>
      <c r="CI560" s="454"/>
      <c r="CJ560" s="454"/>
      <c r="CK560" s="454"/>
      <c r="CL560" s="454"/>
      <c r="CM560" s="454"/>
      <c r="CN560" s="454"/>
      <c r="CO560" s="454"/>
      <c r="CP560" s="454"/>
      <c r="CQ560" s="454"/>
      <c r="CR560" s="454"/>
      <c r="CS560" s="454"/>
      <c r="CT560" s="454"/>
      <c r="CU560" s="454"/>
      <c r="CV560" s="454"/>
      <c r="CW560" s="454"/>
      <c r="CX560" s="454"/>
      <c r="CY560" s="454"/>
      <c r="CZ560" s="454"/>
      <c r="DA560" s="454"/>
      <c r="DB560" s="454"/>
      <c r="DC560" s="454"/>
      <c r="DD560" s="454"/>
      <c r="DE560" s="454"/>
      <c r="DF560" s="454"/>
      <c r="DG560" s="517"/>
      <c r="DH560" s="517"/>
      <c r="DI560" s="517"/>
      <c r="DJ560" s="517"/>
      <c r="DK560" s="517"/>
      <c r="DL560" s="517"/>
      <c r="DM560" s="517"/>
      <c r="DN560" s="517"/>
      <c r="DO560" s="517"/>
      <c r="DP560" s="517"/>
      <c r="DQ560" s="517"/>
      <c r="DR560" s="517"/>
      <c r="DS560" s="454"/>
      <c r="DT560" s="454"/>
      <c r="DU560" s="454"/>
      <c r="DV560" s="454"/>
      <c r="DW560" s="454"/>
      <c r="DX560" s="454"/>
      <c r="DY560" s="454"/>
      <c r="DZ560" s="454"/>
      <c r="EA560" s="454"/>
      <c r="EB560" s="454"/>
      <c r="EC560" s="454"/>
      <c r="ED560" s="454"/>
      <c r="EE560" s="454"/>
      <c r="EF560" s="454"/>
      <c r="EG560" s="454"/>
      <c r="EH560" s="454"/>
      <c r="EI560" s="454"/>
      <c r="EJ560" s="454"/>
      <c r="EK560" s="454"/>
      <c r="EL560" s="454"/>
      <c r="EM560" s="454"/>
      <c r="EN560" s="454"/>
      <c r="EO560" s="454"/>
      <c r="EP560" s="454"/>
      <c r="EQ560" s="454"/>
      <c r="ER560" s="454"/>
      <c r="ES560" s="454"/>
      <c r="ET560" s="454"/>
      <c r="EU560" s="454"/>
      <c r="EV560" s="454"/>
      <c r="EW560" s="454"/>
      <c r="EX560" s="454"/>
      <c r="EY560" s="454"/>
      <c r="EZ560" s="454"/>
      <c r="FA560" s="454"/>
      <c r="FB560" s="454"/>
      <c r="FC560" s="454"/>
      <c r="FD560" s="454"/>
      <c r="FE560" s="454"/>
      <c r="FF560" s="454"/>
      <c r="FG560" s="454"/>
      <c r="FH560" s="454"/>
      <c r="FI560" s="454"/>
      <c r="FJ560" s="454"/>
      <c r="FK560" s="454"/>
      <c r="FL560" s="454"/>
      <c r="FM560" s="454"/>
      <c r="FN560" s="454"/>
      <c r="FO560" s="454"/>
      <c r="FP560" s="454"/>
      <c r="FQ560" s="290"/>
    </row>
    <row r="561" spans="1:177" s="4" customFormat="1">
      <c r="A561" s="56"/>
      <c r="B561" s="56"/>
      <c r="C561" s="498" t="s">
        <v>3636</v>
      </c>
      <c r="D561" s="498"/>
      <c r="E561" s="454">
        <v>28.5</v>
      </c>
      <c r="F561" s="454"/>
      <c r="G561" s="454"/>
      <c r="H561" s="454"/>
      <c r="I561" s="454"/>
      <c r="J561" s="454"/>
      <c r="K561" s="454"/>
      <c r="L561" s="454"/>
      <c r="M561" s="454"/>
      <c r="N561" s="454"/>
      <c r="O561" s="454">
        <f t="shared" si="181"/>
        <v>28.5</v>
      </c>
      <c r="P561" s="454"/>
      <c r="Q561" s="454"/>
      <c r="R561" s="290"/>
      <c r="S561" s="290"/>
      <c r="T561" s="454"/>
      <c r="U561" s="454" t="s">
        <v>2989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512"/>
      <c r="AF561" s="961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 t="shared" si="179"/>
        <v>0</v>
      </c>
      <c r="BA561" s="454"/>
      <c r="BB561" s="454"/>
      <c r="BC561" s="454"/>
      <c r="BD561" s="454">
        <v>2</v>
      </c>
      <c r="BE561" s="454"/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2</v>
      </c>
      <c r="BY561" s="454"/>
      <c r="BZ561" s="454"/>
      <c r="CA561" s="454"/>
      <c r="CB561" s="454"/>
      <c r="CC561" s="454"/>
      <c r="CD561" s="454">
        <f t="shared" si="180"/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/>
      <c r="CO561" s="454"/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7" s="4" customFormat="1">
      <c r="A562" s="56"/>
      <c r="B562" s="56"/>
      <c r="C562" s="498" t="s">
        <v>3637</v>
      </c>
      <c r="D562" s="498"/>
      <c r="E562" s="454">
        <v>38.1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 t="shared" si="181"/>
        <v>38.1</v>
      </c>
      <c r="P562" s="454"/>
      <c r="Q562" s="454"/>
      <c r="R562" s="290"/>
      <c r="S562" s="290"/>
      <c r="T562" s="454"/>
      <c r="U562" s="454" t="s">
        <v>1631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512"/>
      <c r="AF562" s="961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si="179"/>
        <v>1</v>
      </c>
      <c r="BA562" s="454"/>
      <c r="BB562" s="454"/>
      <c r="BC562" s="454"/>
      <c r="BD562" s="454">
        <v>1</v>
      </c>
      <c r="BE562" s="454"/>
      <c r="BF562" s="454"/>
      <c r="BG562" s="454"/>
      <c r="BH562" s="454"/>
      <c r="BI562" s="454">
        <v>5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>
        <v>1</v>
      </c>
      <c r="BT562" s="454"/>
      <c r="BU562" s="454"/>
      <c r="BV562" s="454"/>
      <c r="BW562" s="454"/>
      <c r="BX562" s="454"/>
      <c r="BY562" s="454"/>
      <c r="BZ562" s="454"/>
      <c r="CA562" s="454"/>
      <c r="CB562" s="454">
        <v>1</v>
      </c>
      <c r="CC562" s="454"/>
      <c r="CD562" s="454">
        <f t="shared" si="180"/>
        <v>4</v>
      </c>
      <c r="CE562" s="454"/>
      <c r="CF562" s="454"/>
      <c r="CG562" s="454"/>
      <c r="CH562" s="454"/>
      <c r="CI562" s="454"/>
      <c r="CJ562" s="454"/>
      <c r="CK562" s="454"/>
      <c r="CL562" s="454"/>
      <c r="CM562" s="454"/>
      <c r="CN562" s="454"/>
      <c r="CO562" s="454"/>
      <c r="CP562" s="454"/>
      <c r="CQ562" s="454"/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7" s="4" customFormat="1">
      <c r="A563" s="56"/>
      <c r="B563" s="56"/>
      <c r="C563" s="498" t="s">
        <v>3638</v>
      </c>
      <c r="D563" s="498"/>
      <c r="E563" s="454">
        <v>37.6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si="181"/>
        <v>37.6</v>
      </c>
      <c r="P563" s="454"/>
      <c r="Q563" s="454"/>
      <c r="R563" s="290"/>
      <c r="S563" s="290"/>
      <c r="T563" s="454"/>
      <c r="U563" s="454" t="s">
        <v>2989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512"/>
      <c r="AF563" s="961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2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/>
      <c r="BT563" s="454"/>
      <c r="BU563" s="454"/>
      <c r="BV563" s="454"/>
      <c r="BW563" s="454"/>
      <c r="BX563" s="454">
        <v>2</v>
      </c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>
        <v>4</v>
      </c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7" s="4" customFormat="1">
      <c r="A564" s="56"/>
      <c r="B564" s="56"/>
      <c r="C564" s="498" t="s">
        <v>3839</v>
      </c>
      <c r="D564" s="498"/>
      <c r="E564" s="454">
        <v>23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23</v>
      </c>
      <c r="P564" s="454"/>
      <c r="Q564" s="454"/>
      <c r="R564" s="290"/>
      <c r="S564" s="290"/>
      <c r="T564" s="454"/>
      <c r="U564" s="454" t="s">
        <v>1903</v>
      </c>
      <c r="V564" s="454"/>
      <c r="W564" s="454">
        <v>2</v>
      </c>
      <c r="X564" s="454"/>
      <c r="Y564" s="454"/>
      <c r="Z564" s="454"/>
      <c r="AA564" s="454"/>
      <c r="AB564" s="454"/>
      <c r="AC564" s="454"/>
      <c r="AD564" s="454"/>
      <c r="AE564" s="512"/>
      <c r="AF564" s="961">
        <v>1</v>
      </c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/>
      <c r="BE564" s="454"/>
      <c r="BF564" s="454">
        <v>1</v>
      </c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>
        <v>1</v>
      </c>
      <c r="BR564" s="454"/>
      <c r="BS564" s="454">
        <v>2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7" s="4" customFormat="1">
      <c r="A565" s="56"/>
      <c r="B565" s="56"/>
      <c r="C565" s="498" t="s">
        <v>3639</v>
      </c>
      <c r="D565" s="498"/>
      <c r="E565" s="454">
        <v>23.6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23.6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512"/>
      <c r="AF565" s="961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7" s="4" customFormat="1">
      <c r="A566" s="56"/>
      <c r="B566" s="56"/>
      <c r="C566" s="498" t="s">
        <v>3640</v>
      </c>
      <c r="D566" s="498"/>
      <c r="E566" s="454">
        <v>35.4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35.4</v>
      </c>
      <c r="P566" s="454"/>
      <c r="Q566" s="454"/>
      <c r="R566" s="290"/>
      <c r="S566" s="290"/>
      <c r="T566" s="454"/>
      <c r="U566" s="454" t="s">
        <v>1631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512"/>
      <c r="AF566" s="961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1</v>
      </c>
      <c r="BA566" s="454"/>
      <c r="BB566" s="454"/>
      <c r="BC566" s="454"/>
      <c r="BD566" s="454">
        <v>1</v>
      </c>
      <c r="BE566" s="454"/>
      <c r="BF566" s="454"/>
      <c r="BG566" s="454"/>
      <c r="BH566" s="454"/>
      <c r="BI566" s="454">
        <v>5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>
        <v>1</v>
      </c>
      <c r="BT566" s="454"/>
      <c r="BU566" s="454"/>
      <c r="BV566" s="454"/>
      <c r="BW566" s="454"/>
      <c r="BX566" s="454"/>
      <c r="BY566" s="454"/>
      <c r="BZ566" s="454"/>
      <c r="CA566" s="454"/>
      <c r="CB566" s="454">
        <v>1</v>
      </c>
      <c r="CC566" s="454"/>
      <c r="CD566" s="454">
        <f t="shared" si="180"/>
        <v>4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7" s="4" customFormat="1">
      <c r="A567" s="56"/>
      <c r="B567" s="56"/>
      <c r="C567" s="498" t="s">
        <v>3641</v>
      </c>
      <c r="D567" s="498"/>
      <c r="E567" s="454">
        <v>34.799999999999997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34.799999999999997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512"/>
      <c r="AF567" s="961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0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0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/>
      <c r="CC567" s="454"/>
      <c r="CD567" s="454">
        <f t="shared" si="180"/>
        <v>0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516"/>
      <c r="DY567" s="516"/>
      <c r="DZ567" s="516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7" s="4" customFormat="1">
      <c r="A568" s="56"/>
      <c r="B568" s="56"/>
      <c r="C568" s="498" t="s">
        <v>3647</v>
      </c>
      <c r="D568" s="498"/>
      <c r="E568" s="454">
        <v>32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32</v>
      </c>
      <c r="P568" s="454"/>
      <c r="Q568" s="454"/>
      <c r="R568" s="290"/>
      <c r="S568" s="290"/>
      <c r="T568" s="454"/>
      <c r="U568" s="454" t="s">
        <v>1631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512"/>
      <c r="AF568" s="961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1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>
        <v>1</v>
      </c>
      <c r="BT568" s="454"/>
      <c r="BU568" s="454"/>
      <c r="BV568" s="454"/>
      <c r="BW568" s="454"/>
      <c r="BX568" s="454"/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/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7" s="4" customFormat="1">
      <c r="A569" s="56"/>
      <c r="B569" s="56"/>
      <c r="C569" s="498" t="s">
        <v>3648</v>
      </c>
      <c r="D569" s="498"/>
      <c r="E569" s="454">
        <v>38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38</v>
      </c>
      <c r="P569" s="454"/>
      <c r="Q569" s="454"/>
      <c r="R569" s="290"/>
      <c r="S569" s="290"/>
      <c r="T569" s="454"/>
      <c r="U569" s="454" t="s">
        <v>1631</v>
      </c>
      <c r="V569" s="454"/>
      <c r="W569" s="454"/>
      <c r="X569" s="454"/>
      <c r="Y569" s="454"/>
      <c r="Z569" s="454"/>
      <c r="AA569" s="454"/>
      <c r="AB569" s="454"/>
      <c r="AC569" s="454"/>
      <c r="AD569" s="454"/>
      <c r="AE569" s="512"/>
      <c r="AF569" s="961"/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/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>
        <v>1</v>
      </c>
      <c r="BE569" s="454"/>
      <c r="BF569" s="454"/>
      <c r="BG569" s="454"/>
      <c r="BH569" s="454"/>
      <c r="BI569" s="454">
        <v>0</v>
      </c>
      <c r="BJ569" s="454"/>
      <c r="BK569" s="454"/>
      <c r="BL569" s="454"/>
      <c r="BM569" s="454"/>
      <c r="BN569" s="454"/>
      <c r="BO569" s="454"/>
      <c r="BP569" s="454"/>
      <c r="BQ569" s="454"/>
      <c r="BR569" s="454"/>
      <c r="BS569" s="454">
        <v>1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7" s="4" customFormat="1">
      <c r="A570" s="56"/>
      <c r="B570" s="56"/>
      <c r="C570" s="498" t="s">
        <v>3649</v>
      </c>
      <c r="D570" s="498"/>
      <c r="E570" s="454">
        <v>34.9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34.9</v>
      </c>
      <c r="P570" s="454"/>
      <c r="Q570" s="454"/>
      <c r="R570" s="290"/>
      <c r="S570" s="290"/>
      <c r="T570" s="454"/>
      <c r="U570" s="454" t="s">
        <v>2990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512"/>
      <c r="AF570" s="961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>
        <v>1</v>
      </c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1</v>
      </c>
      <c r="BE570" s="454"/>
      <c r="BF570" s="454"/>
      <c r="BG570" s="454"/>
      <c r="BH570" s="454"/>
      <c r="BI570" s="454">
        <v>7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1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7" s="4" customFormat="1">
      <c r="A571" s="56"/>
      <c r="B571" s="56"/>
      <c r="C571" s="498"/>
      <c r="D571" s="498"/>
      <c r="E571" s="454"/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>E571</f>
        <v>0</v>
      </c>
      <c r="P571" s="454"/>
      <c r="Q571" s="454"/>
      <c r="R571" s="290"/>
      <c r="S571" s="290"/>
      <c r="T571" s="454"/>
      <c r="U571" s="454"/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512"/>
      <c r="AF571" s="961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0</v>
      </c>
      <c r="BA571" s="454"/>
      <c r="BB571" s="454"/>
      <c r="BC571" s="454"/>
      <c r="BD571" s="454"/>
      <c r="BE571" s="454"/>
      <c r="BF571" s="454"/>
      <c r="BG571" s="454"/>
      <c r="BH571" s="454"/>
      <c r="BI571" s="454">
        <v>0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/>
      <c r="BT571" s="454"/>
      <c r="BU571" s="454"/>
      <c r="BV571" s="454"/>
      <c r="BW571" s="454"/>
      <c r="BX571" s="454"/>
      <c r="BY571" s="454"/>
      <c r="BZ571" s="454"/>
      <c r="CA571" s="454"/>
      <c r="CB571" s="454"/>
      <c r="CC571" s="454"/>
      <c r="CD571" s="454">
        <f t="shared" si="180"/>
        <v>0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7" s="4" customFormat="1">
      <c r="A572" s="486">
        <f>MATCH(C572,$C$5:$C$700,0)</f>
        <v>568</v>
      </c>
      <c r="B572" s="56"/>
      <c r="C572" s="507" t="s">
        <v>3080</v>
      </c>
      <c r="D572" s="507"/>
      <c r="E572" s="508">
        <f t="shared" ref="E572:AK572" si="182">SUM(E556:E571)</f>
        <v>466.9</v>
      </c>
      <c r="F572" s="508">
        <f t="shared" si="182"/>
        <v>0</v>
      </c>
      <c r="G572" s="508">
        <f t="shared" si="182"/>
        <v>0</v>
      </c>
      <c r="H572" s="508">
        <f t="shared" si="182"/>
        <v>0</v>
      </c>
      <c r="I572" s="508">
        <f t="shared" si="182"/>
        <v>0</v>
      </c>
      <c r="J572" s="508">
        <f t="shared" si="182"/>
        <v>0</v>
      </c>
      <c r="K572" s="508">
        <f t="shared" si="182"/>
        <v>0</v>
      </c>
      <c r="L572" s="508">
        <f t="shared" si="182"/>
        <v>0</v>
      </c>
      <c r="M572" s="508">
        <f t="shared" si="182"/>
        <v>0</v>
      </c>
      <c r="N572" s="508">
        <f t="shared" si="182"/>
        <v>0</v>
      </c>
      <c r="O572" s="508">
        <f t="shared" si="182"/>
        <v>466.9</v>
      </c>
      <c r="P572" s="508">
        <f t="shared" si="182"/>
        <v>0</v>
      </c>
      <c r="Q572" s="508">
        <f t="shared" si="182"/>
        <v>0</v>
      </c>
      <c r="R572" s="508">
        <f t="shared" si="182"/>
        <v>0</v>
      </c>
      <c r="S572" s="508">
        <f t="shared" si="182"/>
        <v>0</v>
      </c>
      <c r="T572" s="509">
        <f t="shared" si="182"/>
        <v>0</v>
      </c>
      <c r="U572" s="509">
        <f t="shared" si="182"/>
        <v>0</v>
      </c>
      <c r="V572" s="509">
        <f t="shared" si="182"/>
        <v>0</v>
      </c>
      <c r="W572" s="509">
        <f t="shared" si="182"/>
        <v>2</v>
      </c>
      <c r="X572" s="509">
        <f t="shared" si="182"/>
        <v>0</v>
      </c>
      <c r="Y572" s="509">
        <f t="shared" si="182"/>
        <v>0</v>
      </c>
      <c r="Z572" s="509">
        <f t="shared" si="182"/>
        <v>0</v>
      </c>
      <c r="AA572" s="509">
        <f t="shared" si="182"/>
        <v>0</v>
      </c>
      <c r="AB572" s="509">
        <f t="shared" si="182"/>
        <v>0</v>
      </c>
      <c r="AC572" s="509">
        <f t="shared" si="182"/>
        <v>0</v>
      </c>
      <c r="AD572" s="509">
        <f t="shared" si="182"/>
        <v>0</v>
      </c>
      <c r="AE572" s="511">
        <f t="shared" si="182"/>
        <v>0</v>
      </c>
      <c r="AF572" s="958">
        <f t="shared" si="182"/>
        <v>1</v>
      </c>
      <c r="AG572" s="509">
        <f t="shared" si="182"/>
        <v>0</v>
      </c>
      <c r="AH572" s="509">
        <f t="shared" si="182"/>
        <v>0</v>
      </c>
      <c r="AI572" s="509">
        <f t="shared" si="182"/>
        <v>0</v>
      </c>
      <c r="AJ572" s="509">
        <f t="shared" si="182"/>
        <v>0</v>
      </c>
      <c r="AK572" s="509">
        <f t="shared" si="182"/>
        <v>0</v>
      </c>
      <c r="AL572" s="509">
        <f t="shared" ref="AL572:BQ572" si="183">SUM(AL556:AL571)</f>
        <v>0</v>
      </c>
      <c r="AM572" s="509">
        <f t="shared" si="183"/>
        <v>0</v>
      </c>
      <c r="AN572" s="509">
        <f t="shared" si="183"/>
        <v>0</v>
      </c>
      <c r="AO572" s="509">
        <f t="shared" si="183"/>
        <v>0</v>
      </c>
      <c r="AP572" s="509">
        <f t="shared" si="183"/>
        <v>0</v>
      </c>
      <c r="AQ572" s="509">
        <f t="shared" si="183"/>
        <v>0</v>
      </c>
      <c r="AR572" s="509">
        <f t="shared" si="183"/>
        <v>0</v>
      </c>
      <c r="AS572" s="509">
        <f t="shared" si="183"/>
        <v>0</v>
      </c>
      <c r="AT572" s="509">
        <f t="shared" si="183"/>
        <v>0</v>
      </c>
      <c r="AU572" s="509">
        <f t="shared" si="183"/>
        <v>3</v>
      </c>
      <c r="AV572" s="509">
        <f t="shared" si="183"/>
        <v>0</v>
      </c>
      <c r="AW572" s="509">
        <f t="shared" si="183"/>
        <v>0</v>
      </c>
      <c r="AX572" s="509">
        <f t="shared" si="183"/>
        <v>0</v>
      </c>
      <c r="AY572" s="509">
        <f t="shared" si="183"/>
        <v>0</v>
      </c>
      <c r="AZ572" s="509">
        <f t="shared" si="183"/>
        <v>9</v>
      </c>
      <c r="BA572" s="509">
        <f t="shared" si="183"/>
        <v>0</v>
      </c>
      <c r="BB572" s="509">
        <f t="shared" si="183"/>
        <v>0</v>
      </c>
      <c r="BC572" s="509">
        <f t="shared" si="183"/>
        <v>0</v>
      </c>
      <c r="BD572" s="509">
        <f t="shared" si="183"/>
        <v>16</v>
      </c>
      <c r="BE572" s="509">
        <f t="shared" si="183"/>
        <v>3</v>
      </c>
      <c r="BF572" s="509">
        <f t="shared" si="183"/>
        <v>1</v>
      </c>
      <c r="BG572" s="509">
        <f t="shared" si="183"/>
        <v>0</v>
      </c>
      <c r="BH572" s="509">
        <f t="shared" si="183"/>
        <v>0</v>
      </c>
      <c r="BI572" s="509">
        <f t="shared" si="183"/>
        <v>46</v>
      </c>
      <c r="BJ572" s="509">
        <f t="shared" si="183"/>
        <v>0</v>
      </c>
      <c r="BK572" s="509">
        <f t="shared" si="183"/>
        <v>0</v>
      </c>
      <c r="BL572" s="509">
        <f t="shared" si="183"/>
        <v>0</v>
      </c>
      <c r="BM572" s="509">
        <f t="shared" si="183"/>
        <v>0</v>
      </c>
      <c r="BN572" s="509">
        <f t="shared" si="183"/>
        <v>0</v>
      </c>
      <c r="BO572" s="509">
        <f t="shared" si="183"/>
        <v>0</v>
      </c>
      <c r="BP572" s="509">
        <f t="shared" si="183"/>
        <v>0</v>
      </c>
      <c r="BQ572" s="509">
        <f t="shared" si="183"/>
        <v>1</v>
      </c>
      <c r="BR572" s="509">
        <f t="shared" ref="BR572:CX572" si="184">SUM(BR556:BR571)</f>
        <v>0</v>
      </c>
      <c r="BS572" s="509">
        <f t="shared" si="184"/>
        <v>9</v>
      </c>
      <c r="BT572" s="509">
        <f t="shared" si="184"/>
        <v>0</v>
      </c>
      <c r="BU572" s="509">
        <f t="shared" si="184"/>
        <v>0</v>
      </c>
      <c r="BV572" s="509">
        <f t="shared" si="184"/>
        <v>0</v>
      </c>
      <c r="BW572" s="509">
        <f t="shared" si="184"/>
        <v>0</v>
      </c>
      <c r="BX572" s="509">
        <f t="shared" si="184"/>
        <v>12</v>
      </c>
      <c r="BY572" s="509">
        <f t="shared" si="184"/>
        <v>0</v>
      </c>
      <c r="BZ572" s="509">
        <f t="shared" si="184"/>
        <v>0</v>
      </c>
      <c r="CA572" s="509">
        <f t="shared" si="184"/>
        <v>0</v>
      </c>
      <c r="CB572" s="509">
        <f t="shared" si="184"/>
        <v>8</v>
      </c>
      <c r="CC572" s="509">
        <f t="shared" si="184"/>
        <v>1</v>
      </c>
      <c r="CD572" s="509">
        <f t="shared" si="184"/>
        <v>32</v>
      </c>
      <c r="CE572" s="509">
        <f t="shared" si="184"/>
        <v>6</v>
      </c>
      <c r="CF572" s="509">
        <f t="shared" si="184"/>
        <v>0</v>
      </c>
      <c r="CG572" s="509">
        <f t="shared" si="184"/>
        <v>6</v>
      </c>
      <c r="CH572" s="509">
        <f t="shared" si="184"/>
        <v>0</v>
      </c>
      <c r="CI572" s="509">
        <f t="shared" si="184"/>
        <v>0</v>
      </c>
      <c r="CJ572" s="509">
        <f t="shared" si="184"/>
        <v>11</v>
      </c>
      <c r="CK572" s="509">
        <f t="shared" si="184"/>
        <v>0</v>
      </c>
      <c r="CL572" s="509">
        <f t="shared" si="184"/>
        <v>0</v>
      </c>
      <c r="CM572" s="509">
        <f t="shared" si="184"/>
        <v>0</v>
      </c>
      <c r="CN572" s="509">
        <f t="shared" si="184"/>
        <v>8</v>
      </c>
      <c r="CO572" s="509">
        <f t="shared" si="184"/>
        <v>4</v>
      </c>
      <c r="CP572" s="509">
        <f t="shared" si="184"/>
        <v>0</v>
      </c>
      <c r="CQ572" s="509">
        <f t="shared" si="184"/>
        <v>1</v>
      </c>
      <c r="CR572" s="509">
        <f t="shared" si="184"/>
        <v>0</v>
      </c>
      <c r="CS572" s="509">
        <f t="shared" si="184"/>
        <v>0</v>
      </c>
      <c r="CT572" s="509">
        <f t="shared" si="184"/>
        <v>0</v>
      </c>
      <c r="CU572" s="509">
        <f t="shared" si="184"/>
        <v>0</v>
      </c>
      <c r="CV572" s="509">
        <f t="shared" si="184"/>
        <v>0</v>
      </c>
      <c r="CW572" s="509">
        <f t="shared" si="184"/>
        <v>0</v>
      </c>
      <c r="CX572" s="509">
        <f t="shared" si="184"/>
        <v>0</v>
      </c>
      <c r="CY572" s="509">
        <f t="shared" ref="CY572" si="185">SUM(CY556:CY571)</f>
        <v>0</v>
      </c>
      <c r="CZ572" s="509">
        <f t="shared" ref="CZ572:EF572" si="186">SUM(CZ556:CZ571)</f>
        <v>0</v>
      </c>
      <c r="DA572" s="509">
        <f t="shared" si="186"/>
        <v>0</v>
      </c>
      <c r="DB572" s="509">
        <f t="shared" si="186"/>
        <v>0</v>
      </c>
      <c r="DC572" s="509">
        <f t="shared" si="186"/>
        <v>0</v>
      </c>
      <c r="DD572" s="509">
        <f t="shared" si="186"/>
        <v>0</v>
      </c>
      <c r="DE572" s="509">
        <f t="shared" si="186"/>
        <v>0</v>
      </c>
      <c r="DF572" s="509">
        <f t="shared" si="186"/>
        <v>0</v>
      </c>
      <c r="DG572" s="518">
        <f t="shared" si="186"/>
        <v>0</v>
      </c>
      <c r="DH572" s="518">
        <f t="shared" si="186"/>
        <v>0</v>
      </c>
      <c r="DI572" s="518">
        <f t="shared" si="186"/>
        <v>0</v>
      </c>
      <c r="DJ572" s="518">
        <f t="shared" si="186"/>
        <v>0</v>
      </c>
      <c r="DK572" s="518">
        <f t="shared" si="186"/>
        <v>0</v>
      </c>
      <c r="DL572" s="518">
        <f t="shared" si="186"/>
        <v>0</v>
      </c>
      <c r="DM572" s="518">
        <f t="shared" si="186"/>
        <v>0</v>
      </c>
      <c r="DN572" s="518">
        <f t="shared" si="186"/>
        <v>0</v>
      </c>
      <c r="DO572" s="518">
        <f t="shared" si="186"/>
        <v>0</v>
      </c>
      <c r="DP572" s="518">
        <f t="shared" si="186"/>
        <v>0</v>
      </c>
      <c r="DQ572" s="518">
        <f t="shared" si="186"/>
        <v>0</v>
      </c>
      <c r="DR572" s="518">
        <f t="shared" si="186"/>
        <v>0</v>
      </c>
      <c r="DS572" s="509">
        <f t="shared" si="186"/>
        <v>0</v>
      </c>
      <c r="DT572" s="509">
        <f t="shared" si="186"/>
        <v>0</v>
      </c>
      <c r="DU572" s="509">
        <f t="shared" si="186"/>
        <v>0</v>
      </c>
      <c r="DV572" s="509">
        <f t="shared" si="186"/>
        <v>0</v>
      </c>
      <c r="DW572" s="509">
        <f t="shared" si="186"/>
        <v>0</v>
      </c>
      <c r="DX572" s="509">
        <f t="shared" si="186"/>
        <v>0</v>
      </c>
      <c r="DY572" s="509">
        <f t="shared" si="186"/>
        <v>0</v>
      </c>
      <c r="DZ572" s="509">
        <f t="shared" si="186"/>
        <v>0</v>
      </c>
      <c r="EA572" s="509">
        <f t="shared" si="186"/>
        <v>0</v>
      </c>
      <c r="EB572" s="509">
        <f t="shared" si="186"/>
        <v>0</v>
      </c>
      <c r="EC572" s="509">
        <f t="shared" si="186"/>
        <v>0</v>
      </c>
      <c r="ED572" s="509">
        <f t="shared" si="186"/>
        <v>0</v>
      </c>
      <c r="EE572" s="509">
        <f t="shared" si="186"/>
        <v>0</v>
      </c>
      <c r="EF572" s="509">
        <f t="shared" si="186"/>
        <v>0</v>
      </c>
      <c r="EG572" s="509">
        <f t="shared" ref="EG572:FL572" si="187">SUM(EG556:EG571)</f>
        <v>0</v>
      </c>
      <c r="EH572" s="509">
        <f t="shared" si="187"/>
        <v>0</v>
      </c>
      <c r="EI572" s="509">
        <f t="shared" si="187"/>
        <v>0</v>
      </c>
      <c r="EJ572" s="509">
        <f t="shared" si="187"/>
        <v>0</v>
      </c>
      <c r="EK572" s="509">
        <f t="shared" si="187"/>
        <v>0</v>
      </c>
      <c r="EL572" s="509">
        <f t="shared" si="187"/>
        <v>0</v>
      </c>
      <c r="EM572" s="509">
        <f t="shared" si="187"/>
        <v>0</v>
      </c>
      <c r="EN572" s="509">
        <f t="shared" si="187"/>
        <v>0</v>
      </c>
      <c r="EO572" s="509">
        <f t="shared" si="187"/>
        <v>0</v>
      </c>
      <c r="EP572" s="509">
        <f t="shared" si="187"/>
        <v>0</v>
      </c>
      <c r="EQ572" s="509">
        <f t="shared" si="187"/>
        <v>0</v>
      </c>
      <c r="ER572" s="509">
        <f t="shared" si="187"/>
        <v>0</v>
      </c>
      <c r="ES572" s="509">
        <f t="shared" si="187"/>
        <v>0</v>
      </c>
      <c r="ET572" s="509">
        <f t="shared" si="187"/>
        <v>0</v>
      </c>
      <c r="EU572" s="509">
        <f t="shared" si="187"/>
        <v>0</v>
      </c>
      <c r="EV572" s="509">
        <f t="shared" si="187"/>
        <v>0</v>
      </c>
      <c r="EW572" s="509">
        <f t="shared" si="187"/>
        <v>0</v>
      </c>
      <c r="EX572" s="509">
        <f t="shared" si="187"/>
        <v>0</v>
      </c>
      <c r="EY572" s="509">
        <f t="shared" si="187"/>
        <v>0</v>
      </c>
      <c r="EZ572" s="509">
        <f t="shared" si="187"/>
        <v>0</v>
      </c>
      <c r="FA572" s="509">
        <f t="shared" si="187"/>
        <v>0</v>
      </c>
      <c r="FB572" s="509">
        <f t="shared" si="187"/>
        <v>0</v>
      </c>
      <c r="FC572" s="509">
        <f t="shared" si="187"/>
        <v>0</v>
      </c>
      <c r="FD572" s="509">
        <f t="shared" si="187"/>
        <v>0</v>
      </c>
      <c r="FE572" s="509">
        <f t="shared" si="187"/>
        <v>0</v>
      </c>
      <c r="FF572" s="509">
        <f t="shared" si="187"/>
        <v>0</v>
      </c>
      <c r="FG572" s="509">
        <f t="shared" si="187"/>
        <v>0</v>
      </c>
      <c r="FH572" s="509">
        <f t="shared" si="187"/>
        <v>0</v>
      </c>
      <c r="FI572" s="509">
        <f t="shared" si="187"/>
        <v>0</v>
      </c>
      <c r="FJ572" s="509">
        <f t="shared" si="187"/>
        <v>0</v>
      </c>
      <c r="FK572" s="509">
        <f t="shared" si="187"/>
        <v>0</v>
      </c>
      <c r="FL572" s="509">
        <f t="shared" si="187"/>
        <v>0</v>
      </c>
      <c r="FM572" s="509">
        <f>SUM(FM556:FM571)</f>
        <v>0</v>
      </c>
      <c r="FN572" s="509">
        <f>SUM(FN556:FN571)</f>
        <v>0</v>
      </c>
      <c r="FO572" s="509">
        <f>SUM(FO556:FO571)</f>
        <v>0</v>
      </c>
      <c r="FP572" s="509"/>
      <c r="FQ572" s="508"/>
      <c r="FU572" s="4">
        <f>DY572-FM572</f>
        <v>0</v>
      </c>
    </row>
    <row r="573" spans="1:177" s="4" customFormat="1">
      <c r="A573" s="56"/>
      <c r="B573" s="56">
        <v>10</v>
      </c>
      <c r="C573" s="501" t="s">
        <v>3837</v>
      </c>
      <c r="D573" s="502"/>
      <c r="E573" s="503"/>
      <c r="F573" s="503"/>
      <c r="G573" s="503"/>
      <c r="H573" s="503"/>
      <c r="I573" s="503"/>
      <c r="J573" s="503"/>
      <c r="K573" s="503"/>
      <c r="L573" s="503"/>
      <c r="M573" s="503"/>
      <c r="N573" s="503"/>
      <c r="O573" s="503"/>
      <c r="P573" s="503"/>
      <c r="Q573" s="503"/>
      <c r="R573" s="503"/>
      <c r="S573" s="503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954"/>
      <c r="AF573" s="959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  <c r="CH573" s="504"/>
      <c r="CI573" s="504"/>
      <c r="CJ573" s="504"/>
      <c r="CK573" s="504"/>
      <c r="CL573" s="504"/>
      <c r="CM573" s="504"/>
      <c r="CN573" s="504"/>
      <c r="CO573" s="504"/>
      <c r="CP573" s="504"/>
      <c r="CQ573" s="504"/>
      <c r="CR573" s="504"/>
      <c r="CS573" s="504"/>
      <c r="CT573" s="504"/>
      <c r="CU573" s="504"/>
      <c r="CV573" s="504"/>
      <c r="CW573" s="504"/>
      <c r="CX573" s="504"/>
      <c r="CY573" s="504"/>
      <c r="CZ573" s="504"/>
      <c r="DA573" s="504"/>
      <c r="DB573" s="504"/>
      <c r="DC573" s="504"/>
      <c r="DD573" s="504"/>
      <c r="DE573" s="504"/>
      <c r="DF573" s="504"/>
      <c r="DG573" s="519"/>
      <c r="DH573" s="519"/>
      <c r="DI573" s="519"/>
      <c r="DJ573" s="519"/>
      <c r="DK573" s="519"/>
      <c r="DL573" s="519"/>
      <c r="DM573" s="519"/>
      <c r="DN573" s="519"/>
      <c r="DO573" s="519"/>
      <c r="DP573" s="519"/>
      <c r="DQ573" s="519"/>
      <c r="DR573" s="519"/>
      <c r="DS573" s="504"/>
      <c r="DT573" s="504"/>
      <c r="DU573" s="504"/>
      <c r="DV573" s="504"/>
      <c r="DW573" s="504"/>
      <c r="DX573" s="504"/>
      <c r="DY573" s="504"/>
      <c r="DZ573" s="504"/>
      <c r="EA573" s="504"/>
      <c r="EB573" s="504"/>
      <c r="EC573" s="504"/>
      <c r="ED573" s="504"/>
      <c r="EE573" s="504"/>
      <c r="EF573" s="504"/>
      <c r="EG573" s="504"/>
      <c r="EH573" s="504"/>
      <c r="EI573" s="504"/>
      <c r="EJ573" s="504"/>
      <c r="EK573" s="504"/>
      <c r="EL573" s="504"/>
      <c r="EM573" s="504"/>
      <c r="EN573" s="504"/>
      <c r="EO573" s="504"/>
      <c r="EP573" s="504"/>
      <c r="EQ573" s="504"/>
      <c r="ER573" s="504"/>
      <c r="ES573" s="504"/>
      <c r="ET573" s="504"/>
      <c r="EU573" s="504"/>
      <c r="EV573" s="504"/>
      <c r="EW573" s="504"/>
      <c r="EX573" s="504"/>
      <c r="EY573" s="504"/>
      <c r="EZ573" s="504"/>
      <c r="FA573" s="504"/>
      <c r="FB573" s="504"/>
      <c r="FC573" s="504"/>
      <c r="FD573" s="504"/>
      <c r="FE573" s="504"/>
      <c r="FF573" s="504"/>
      <c r="FG573" s="504"/>
      <c r="FH573" s="504"/>
      <c r="FI573" s="504"/>
      <c r="FJ573" s="504"/>
      <c r="FK573" s="504"/>
      <c r="FL573" s="504"/>
      <c r="FM573" s="504"/>
      <c r="FN573" s="504"/>
      <c r="FO573" s="504"/>
      <c r="FP573" s="504"/>
      <c r="FQ573" s="505"/>
      <c r="FU573" s="4">
        <f>DY573-FM573</f>
        <v>0</v>
      </c>
    </row>
    <row r="574" spans="1:177" s="706" customFormat="1">
      <c r="A574" s="700"/>
      <c r="B574" s="700"/>
      <c r="C574" s="701"/>
      <c r="D574" s="701" t="s">
        <v>3743</v>
      </c>
      <c r="E574" s="703"/>
      <c r="F574" s="703"/>
      <c r="G574" s="703"/>
      <c r="H574" s="703"/>
      <c r="I574" s="703">
        <f>E574</f>
        <v>0</v>
      </c>
      <c r="J574" s="703"/>
      <c r="K574" s="703"/>
      <c r="L574" s="703"/>
      <c r="M574" s="703"/>
      <c r="N574" s="703"/>
      <c r="O574" s="703"/>
      <c r="P574" s="703"/>
      <c r="Q574" s="703"/>
      <c r="R574" s="704"/>
      <c r="S574" s="704"/>
      <c r="T574" s="703"/>
      <c r="U574" s="703" t="s">
        <v>2990</v>
      </c>
      <c r="V574" s="703"/>
      <c r="W574" s="703"/>
      <c r="X574" s="703"/>
      <c r="Y574" s="703"/>
      <c r="Z574" s="703"/>
      <c r="AA574" s="703"/>
      <c r="AB574" s="703"/>
      <c r="AC574" s="703"/>
      <c r="AD574" s="703"/>
      <c r="AE574" s="766"/>
      <c r="AF574" s="960"/>
      <c r="AG574" s="703"/>
      <c r="AH574" s="703"/>
      <c r="AI574" s="703"/>
      <c r="AJ574" s="703"/>
      <c r="AK574" s="703"/>
      <c r="AL574" s="703"/>
      <c r="AM574" s="703"/>
      <c r="AN574" s="703"/>
      <c r="AO574" s="703"/>
      <c r="AP574" s="703"/>
      <c r="AQ574" s="703"/>
      <c r="AR574" s="703"/>
      <c r="AS574" s="703"/>
      <c r="AT574" s="703"/>
      <c r="AU574" s="703">
        <v>1</v>
      </c>
      <c r="AV574" s="703"/>
      <c r="AW574" s="703"/>
      <c r="AX574" s="703"/>
      <c r="AY574" s="703"/>
      <c r="AZ574" s="703"/>
      <c r="BA574" s="703"/>
      <c r="BB574" s="703"/>
      <c r="BC574" s="703"/>
      <c r="BD574" s="703"/>
      <c r="BE574" s="703">
        <v>1</v>
      </c>
      <c r="BF574" s="703"/>
      <c r="BG574" s="703"/>
      <c r="BH574" s="703"/>
      <c r="BI574" s="703"/>
      <c r="BJ574" s="703"/>
      <c r="BK574" s="703"/>
      <c r="BL574" s="703"/>
      <c r="BM574" s="703"/>
      <c r="BN574" s="703"/>
      <c r="BO574" s="703"/>
      <c r="BP574" s="703"/>
      <c r="BQ574" s="703"/>
      <c r="BR574" s="703"/>
      <c r="BS574" s="703"/>
      <c r="BT574" s="703"/>
      <c r="BU574" s="703"/>
      <c r="BV574" s="703">
        <v>1</v>
      </c>
      <c r="BW574" s="703"/>
      <c r="BX574" s="703"/>
      <c r="BY574" s="703"/>
      <c r="BZ574" s="703"/>
      <c r="CA574" s="703"/>
      <c r="CB574" s="703"/>
      <c r="CC574" s="703"/>
      <c r="CD574" s="703">
        <f>DA574</f>
        <v>1</v>
      </c>
      <c r="CE574" s="703"/>
      <c r="CF574" s="703"/>
      <c r="CG574" s="703"/>
      <c r="CH574" s="703"/>
      <c r="CI574" s="703"/>
      <c r="CJ574" s="703"/>
      <c r="CK574" s="703"/>
      <c r="CL574" s="703">
        <f>AU574*2+DA574*2</f>
        <v>4</v>
      </c>
      <c r="CM574" s="703"/>
      <c r="CN574" s="703"/>
      <c r="CO574" s="703"/>
      <c r="CP574" s="703"/>
      <c r="CQ574" s="703"/>
      <c r="CR574" s="703"/>
      <c r="CS574" s="703"/>
      <c r="CT574" s="703"/>
      <c r="CU574" s="703"/>
      <c r="CV574" s="703"/>
      <c r="CW574" s="703"/>
      <c r="CX574" s="703"/>
      <c r="CY574" s="703"/>
      <c r="CZ574" s="703"/>
      <c r="DA574" s="703">
        <v>1</v>
      </c>
      <c r="DB574" s="703"/>
      <c r="DC574" s="703"/>
      <c r="DD574" s="703"/>
      <c r="DE574" s="703"/>
      <c r="DF574" s="703"/>
      <c r="DG574" s="705"/>
      <c r="DH574" s="705"/>
      <c r="DI574" s="705"/>
      <c r="DJ574" s="705"/>
      <c r="DK574" s="705"/>
      <c r="DL574" s="705"/>
      <c r="DM574" s="705"/>
      <c r="DN574" s="705"/>
      <c r="DO574" s="705"/>
      <c r="DP574" s="705"/>
      <c r="DQ574" s="705"/>
      <c r="DR574" s="705"/>
      <c r="DS574" s="703"/>
      <c r="DT574" s="703"/>
      <c r="DU574" s="703"/>
      <c r="DV574" s="703"/>
      <c r="DW574" s="703"/>
      <c r="DX574" s="703"/>
      <c r="DY574" s="703"/>
      <c r="DZ574" s="703"/>
      <c r="EA574" s="703"/>
      <c r="EB574" s="703"/>
      <c r="EC574" s="703"/>
      <c r="ED574" s="703"/>
      <c r="EE574" s="703"/>
      <c r="EF574" s="703"/>
      <c r="EG574" s="703"/>
      <c r="EH574" s="703"/>
      <c r="EI574" s="703"/>
      <c r="EJ574" s="703"/>
      <c r="EK574" s="703"/>
      <c r="EL574" s="703"/>
      <c r="EM574" s="703"/>
      <c r="EN574" s="703"/>
      <c r="EO574" s="703"/>
      <c r="EP574" s="703"/>
      <c r="EQ574" s="703"/>
      <c r="ER574" s="703"/>
      <c r="ES574" s="703"/>
      <c r="ET574" s="703"/>
      <c r="EU574" s="703"/>
      <c r="EV574" s="703"/>
      <c r="EW574" s="703"/>
      <c r="EX574" s="703"/>
      <c r="EY574" s="703"/>
      <c r="EZ574" s="703"/>
      <c r="FA574" s="703"/>
      <c r="FB574" s="703"/>
      <c r="FC574" s="703"/>
      <c r="FD574" s="703"/>
      <c r="FE574" s="703"/>
      <c r="FF574" s="703"/>
      <c r="FG574" s="703"/>
      <c r="FH574" s="703"/>
      <c r="FI574" s="703"/>
      <c r="FJ574" s="703"/>
      <c r="FK574" s="703"/>
      <c r="FL574" s="703"/>
      <c r="FM574" s="703"/>
      <c r="FN574" s="703"/>
      <c r="FO574" s="703"/>
      <c r="FP574" s="703"/>
      <c r="FQ574" s="704"/>
    </row>
    <row r="575" spans="1:177" s="706" customFormat="1">
      <c r="A575" s="700"/>
      <c r="B575" s="700"/>
      <c r="C575" s="701"/>
      <c r="D575" s="701" t="s">
        <v>3744</v>
      </c>
      <c r="E575" s="703">
        <v>39.6</v>
      </c>
      <c r="F575" s="703"/>
      <c r="G575" s="703"/>
      <c r="H575" s="703"/>
      <c r="I575" s="703">
        <f t="shared" ref="I575:I596" si="188">E575</f>
        <v>39.6</v>
      </c>
      <c r="J575" s="703"/>
      <c r="K575" s="703"/>
      <c r="L575" s="703"/>
      <c r="M575" s="703"/>
      <c r="N575" s="703"/>
      <c r="O575" s="703"/>
      <c r="P575" s="703"/>
      <c r="Q575" s="703"/>
      <c r="R575" s="704"/>
      <c r="S575" s="704"/>
      <c r="T575" s="703"/>
      <c r="U575" s="703" t="s">
        <v>1631</v>
      </c>
      <c r="V575" s="703"/>
      <c r="W575" s="703"/>
      <c r="X575" s="703"/>
      <c r="Y575" s="703"/>
      <c r="Z575" s="703"/>
      <c r="AA575" s="703"/>
      <c r="AB575" s="703"/>
      <c r="AC575" s="703"/>
      <c r="AD575" s="703"/>
      <c r="AE575" s="766"/>
      <c r="AF575" s="960"/>
      <c r="AG575" s="703"/>
      <c r="AH575" s="703"/>
      <c r="AI575" s="703"/>
      <c r="AJ575" s="703"/>
      <c r="AK575" s="703"/>
      <c r="AL575" s="703"/>
      <c r="AM575" s="703"/>
      <c r="AN575" s="703"/>
      <c r="AO575" s="703"/>
      <c r="AP575" s="703"/>
      <c r="AQ575" s="703"/>
      <c r="AR575" s="703"/>
      <c r="AS575" s="703"/>
      <c r="AT575" s="703"/>
      <c r="AU575" s="703"/>
      <c r="AV575" s="703"/>
      <c r="AW575" s="703">
        <v>1</v>
      </c>
      <c r="AX575" s="703"/>
      <c r="AY575" s="703"/>
      <c r="AZ575" s="703"/>
      <c r="BA575" s="703"/>
      <c r="BB575" s="703"/>
      <c r="BC575" s="703"/>
      <c r="BD575" s="703"/>
      <c r="BE575" s="703"/>
      <c r="BF575" s="703"/>
      <c r="BG575" s="703"/>
      <c r="BH575" s="703"/>
      <c r="BI575" s="703"/>
      <c r="BJ575" s="703"/>
      <c r="BK575" s="703"/>
      <c r="BL575" s="703"/>
      <c r="BM575" s="703"/>
      <c r="BN575" s="703"/>
      <c r="BO575" s="703"/>
      <c r="BP575" s="703"/>
      <c r="BQ575" s="703"/>
      <c r="BR575" s="703"/>
      <c r="BS575" s="703"/>
      <c r="BT575" s="703"/>
      <c r="BU575" s="703"/>
      <c r="BV575" s="703"/>
      <c r="BW575" s="703"/>
      <c r="BX575" s="703"/>
      <c r="BY575" s="703"/>
      <c r="BZ575" s="703"/>
      <c r="CA575" s="703"/>
      <c r="CB575" s="703"/>
      <c r="CC575" s="703"/>
      <c r="CD575" s="703">
        <f t="shared" ref="CD575:CD596" si="189">DA575</f>
        <v>1</v>
      </c>
      <c r="CE575" s="703"/>
      <c r="CF575" s="703"/>
      <c r="CG575" s="703"/>
      <c r="CH575" s="703"/>
      <c r="CI575" s="703"/>
      <c r="CJ575" s="703"/>
      <c r="CK575" s="703"/>
      <c r="CL575" s="703">
        <f t="shared" ref="CL575:CL596" si="190">AU575*2+DA575*2</f>
        <v>2</v>
      </c>
      <c r="CM575" s="703"/>
      <c r="CN575" s="703"/>
      <c r="CO575" s="703"/>
      <c r="CP575" s="703"/>
      <c r="CQ575" s="703"/>
      <c r="CR575" s="703"/>
      <c r="CS575" s="703"/>
      <c r="CT575" s="703"/>
      <c r="CU575" s="703"/>
      <c r="CV575" s="703"/>
      <c r="CW575" s="703"/>
      <c r="CX575" s="703"/>
      <c r="CY575" s="703"/>
      <c r="CZ575" s="703"/>
      <c r="DA575" s="703">
        <v>1</v>
      </c>
      <c r="DB575" s="703"/>
      <c r="DC575" s="703"/>
      <c r="DD575" s="703"/>
      <c r="DE575" s="703"/>
      <c r="DF575" s="703"/>
      <c r="DG575" s="705"/>
      <c r="DH575" s="705"/>
      <c r="DI575" s="705"/>
      <c r="DJ575" s="705"/>
      <c r="DK575" s="705"/>
      <c r="DL575" s="705"/>
      <c r="DM575" s="705"/>
      <c r="DN575" s="705"/>
      <c r="DO575" s="705"/>
      <c r="DP575" s="705"/>
      <c r="DQ575" s="705"/>
      <c r="DR575" s="705"/>
      <c r="DS575" s="703"/>
      <c r="DT575" s="703"/>
      <c r="DU575" s="703"/>
      <c r="DV575" s="703"/>
      <c r="DW575" s="703"/>
      <c r="DX575" s="703"/>
      <c r="DY575" s="703"/>
      <c r="DZ575" s="703"/>
      <c r="EA575" s="703"/>
      <c r="EB575" s="703"/>
      <c r="EC575" s="703"/>
      <c r="ED575" s="703"/>
      <c r="EE575" s="703"/>
      <c r="EF575" s="703"/>
      <c r="EG575" s="703"/>
      <c r="EH575" s="703"/>
      <c r="EI575" s="703"/>
      <c r="EJ575" s="703"/>
      <c r="EK575" s="703"/>
      <c r="EL575" s="703"/>
      <c r="EM575" s="703"/>
      <c r="EN575" s="703"/>
      <c r="EO575" s="703"/>
      <c r="EP575" s="703"/>
      <c r="EQ575" s="703"/>
      <c r="ER575" s="703"/>
      <c r="ES575" s="703"/>
      <c r="ET575" s="703"/>
      <c r="EU575" s="703"/>
      <c r="EV575" s="703"/>
      <c r="EW575" s="703"/>
      <c r="EX575" s="703"/>
      <c r="EY575" s="703"/>
      <c r="EZ575" s="703"/>
      <c r="FA575" s="703"/>
      <c r="FB575" s="703"/>
      <c r="FC575" s="703"/>
      <c r="FD575" s="703"/>
      <c r="FE575" s="703"/>
      <c r="FF575" s="703"/>
      <c r="FG575" s="703"/>
      <c r="FH575" s="703"/>
      <c r="FI575" s="703"/>
      <c r="FJ575" s="703"/>
      <c r="FK575" s="703"/>
      <c r="FL575" s="703"/>
      <c r="FM575" s="703"/>
      <c r="FN575" s="703"/>
      <c r="FO575" s="703"/>
      <c r="FP575" s="703"/>
      <c r="FQ575" s="704"/>
    </row>
    <row r="576" spans="1:177" s="706" customFormat="1">
      <c r="A576" s="700"/>
      <c r="B576" s="700"/>
      <c r="C576" s="701"/>
      <c r="D576" s="701" t="s">
        <v>3745</v>
      </c>
      <c r="E576" s="703">
        <v>44.8</v>
      </c>
      <c r="F576" s="703"/>
      <c r="G576" s="703"/>
      <c r="H576" s="703"/>
      <c r="I576" s="703">
        <f t="shared" si="188"/>
        <v>44.8</v>
      </c>
      <c r="J576" s="703"/>
      <c r="K576" s="703"/>
      <c r="L576" s="703"/>
      <c r="M576" s="703"/>
      <c r="N576" s="703"/>
      <c r="O576" s="703"/>
      <c r="P576" s="703"/>
      <c r="Q576" s="703"/>
      <c r="R576" s="704"/>
      <c r="S576" s="704"/>
      <c r="T576" s="703"/>
      <c r="U576" s="703" t="s">
        <v>1631</v>
      </c>
      <c r="V576" s="703"/>
      <c r="W576" s="703"/>
      <c r="X576" s="703"/>
      <c r="Y576" s="703"/>
      <c r="Z576" s="703"/>
      <c r="AA576" s="703"/>
      <c r="AB576" s="703"/>
      <c r="AC576" s="703"/>
      <c r="AD576" s="703"/>
      <c r="AE576" s="766"/>
      <c r="AF576" s="960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>
        <v>1</v>
      </c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03"/>
      <c r="BL576" s="703"/>
      <c r="BM576" s="703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  <c r="BX576" s="703"/>
      <c r="BY576" s="703"/>
      <c r="BZ576" s="703"/>
      <c r="CA576" s="703"/>
      <c r="CB576" s="703"/>
      <c r="CC576" s="703"/>
      <c r="CD576" s="703">
        <f t="shared" si="189"/>
        <v>1</v>
      </c>
      <c r="CE576" s="703"/>
      <c r="CF576" s="703"/>
      <c r="CG576" s="703"/>
      <c r="CH576" s="703"/>
      <c r="CI576" s="703"/>
      <c r="CJ576" s="703"/>
      <c r="CK576" s="703"/>
      <c r="CL576" s="703">
        <f t="shared" si="190"/>
        <v>2</v>
      </c>
      <c r="CM576" s="703"/>
      <c r="CN576" s="703"/>
      <c r="CO576" s="703"/>
      <c r="CP576" s="703"/>
      <c r="CQ576" s="703"/>
      <c r="CR576" s="703"/>
      <c r="CS576" s="703"/>
      <c r="CT576" s="703"/>
      <c r="CU576" s="703"/>
      <c r="CV576" s="703"/>
      <c r="CW576" s="703"/>
      <c r="CX576" s="703"/>
      <c r="CY576" s="703"/>
      <c r="CZ576" s="703"/>
      <c r="DA576" s="703">
        <v>1</v>
      </c>
      <c r="DB576" s="703"/>
      <c r="DC576" s="703"/>
      <c r="DD576" s="703"/>
      <c r="DE576" s="703"/>
      <c r="DF576" s="703"/>
      <c r="DG576" s="705"/>
      <c r="DH576" s="705"/>
      <c r="DI576" s="705"/>
      <c r="DJ576" s="705"/>
      <c r="DK576" s="705"/>
      <c r="DL576" s="705"/>
      <c r="DM576" s="705"/>
      <c r="DN576" s="705"/>
      <c r="DO576" s="705"/>
      <c r="DP576" s="705"/>
      <c r="DQ576" s="705"/>
      <c r="DR576" s="705"/>
      <c r="DS576" s="703"/>
      <c r="DT576" s="703"/>
      <c r="DU576" s="703"/>
      <c r="DV576" s="703"/>
      <c r="DW576" s="703"/>
      <c r="DX576" s="703"/>
      <c r="DY576" s="703"/>
      <c r="DZ576" s="703"/>
      <c r="EA576" s="703"/>
      <c r="EB576" s="703"/>
      <c r="EC576" s="703"/>
      <c r="ED576" s="703"/>
      <c r="EE576" s="703"/>
      <c r="EF576" s="703"/>
      <c r="EG576" s="703"/>
      <c r="EH576" s="703"/>
      <c r="EI576" s="703"/>
      <c r="EJ576" s="703"/>
      <c r="EK576" s="703"/>
      <c r="EL576" s="703"/>
      <c r="EM576" s="703"/>
      <c r="EN576" s="703"/>
      <c r="EO576" s="703"/>
      <c r="EP576" s="703"/>
      <c r="EQ576" s="703"/>
      <c r="ER576" s="703"/>
      <c r="ES576" s="703"/>
      <c r="ET576" s="703"/>
      <c r="EU576" s="703"/>
      <c r="EV576" s="703"/>
      <c r="EW576" s="703"/>
      <c r="EX576" s="703"/>
      <c r="EY576" s="703"/>
      <c r="EZ576" s="703"/>
      <c r="FA576" s="703"/>
      <c r="FB576" s="703"/>
      <c r="FC576" s="703"/>
      <c r="FD576" s="703"/>
      <c r="FE576" s="703"/>
      <c r="FF576" s="703"/>
      <c r="FG576" s="703"/>
      <c r="FH576" s="703"/>
      <c r="FI576" s="703"/>
      <c r="FJ576" s="703"/>
      <c r="FK576" s="703"/>
      <c r="FL576" s="703"/>
      <c r="FM576" s="703"/>
      <c r="FN576" s="703"/>
      <c r="FO576" s="703"/>
      <c r="FP576" s="703"/>
      <c r="FQ576" s="704"/>
    </row>
    <row r="577" spans="1:173" s="706" customFormat="1">
      <c r="A577" s="700"/>
      <c r="B577" s="700"/>
      <c r="C577" s="701"/>
      <c r="D577" s="701" t="s">
        <v>3746</v>
      </c>
      <c r="E577" s="703">
        <v>49.9</v>
      </c>
      <c r="F577" s="703"/>
      <c r="G577" s="703"/>
      <c r="H577" s="703"/>
      <c r="I577" s="703">
        <f t="shared" si="188"/>
        <v>49.9</v>
      </c>
      <c r="J577" s="703"/>
      <c r="K577" s="703"/>
      <c r="L577" s="703"/>
      <c r="M577" s="703"/>
      <c r="N577" s="703"/>
      <c r="O577" s="703"/>
      <c r="P577" s="703"/>
      <c r="Q577" s="703"/>
      <c r="R577" s="704"/>
      <c r="S577" s="704"/>
      <c r="T577" s="703"/>
      <c r="U577" s="703" t="s">
        <v>1631</v>
      </c>
      <c r="V577" s="703"/>
      <c r="W577" s="703"/>
      <c r="X577" s="703"/>
      <c r="Y577" s="703"/>
      <c r="Z577" s="703"/>
      <c r="AA577" s="703"/>
      <c r="AB577" s="703"/>
      <c r="AC577" s="703"/>
      <c r="AD577" s="703"/>
      <c r="AE577" s="766"/>
      <c r="AF577" s="960"/>
      <c r="AG577" s="703"/>
      <c r="AH577" s="703"/>
      <c r="AI577" s="703"/>
      <c r="AJ577" s="703"/>
      <c r="AK577" s="703"/>
      <c r="AL577" s="703"/>
      <c r="AM577" s="703"/>
      <c r="AN577" s="703"/>
      <c r="AO577" s="703"/>
      <c r="AP577" s="703"/>
      <c r="AQ577" s="703"/>
      <c r="AR577" s="703"/>
      <c r="AS577" s="703"/>
      <c r="AT577" s="703"/>
      <c r="AU577" s="703"/>
      <c r="AV577" s="703"/>
      <c r="AW577" s="703">
        <v>1</v>
      </c>
      <c r="AX577" s="703"/>
      <c r="AY577" s="703"/>
      <c r="AZ577" s="703"/>
      <c r="BA577" s="703"/>
      <c r="BB577" s="703"/>
      <c r="BC577" s="703"/>
      <c r="BD577" s="703"/>
      <c r="BE577" s="703"/>
      <c r="BF577" s="703"/>
      <c r="BG577" s="703"/>
      <c r="BH577" s="703"/>
      <c r="BI577" s="703"/>
      <c r="BJ577" s="703"/>
      <c r="BK577" s="703"/>
      <c r="BL577" s="703"/>
      <c r="BM577" s="703"/>
      <c r="BN577" s="703"/>
      <c r="BO577" s="703"/>
      <c r="BP577" s="703"/>
      <c r="BQ577" s="703"/>
      <c r="BR577" s="703"/>
      <c r="BS577" s="703"/>
      <c r="BT577" s="703"/>
      <c r="BU577" s="703"/>
      <c r="BV577" s="703"/>
      <c r="BW577" s="703"/>
      <c r="BX577" s="703"/>
      <c r="BY577" s="703"/>
      <c r="BZ577" s="703"/>
      <c r="CA577" s="703"/>
      <c r="CB577" s="703"/>
      <c r="CC577" s="703"/>
      <c r="CD577" s="703">
        <f t="shared" si="189"/>
        <v>1</v>
      </c>
      <c r="CE577" s="703"/>
      <c r="CF577" s="703"/>
      <c r="CG577" s="703"/>
      <c r="CH577" s="703"/>
      <c r="CI577" s="703"/>
      <c r="CJ577" s="703"/>
      <c r="CK577" s="703"/>
      <c r="CL577" s="703">
        <f t="shared" si="190"/>
        <v>2</v>
      </c>
      <c r="CM577" s="703"/>
      <c r="CN577" s="703"/>
      <c r="CO577" s="703"/>
      <c r="CP577" s="703"/>
      <c r="CQ577" s="703"/>
      <c r="CR577" s="703"/>
      <c r="CS577" s="703"/>
      <c r="CT577" s="703"/>
      <c r="CU577" s="703"/>
      <c r="CV577" s="703"/>
      <c r="CW577" s="703"/>
      <c r="CX577" s="703"/>
      <c r="CY577" s="703"/>
      <c r="CZ577" s="703"/>
      <c r="DA577" s="703">
        <v>1</v>
      </c>
      <c r="DB577" s="703"/>
      <c r="DC577" s="703"/>
      <c r="DD577" s="703"/>
      <c r="DE577" s="703"/>
      <c r="DF577" s="703"/>
      <c r="DG577" s="705"/>
      <c r="DH577" s="705"/>
      <c r="DI577" s="705"/>
      <c r="DJ577" s="705"/>
      <c r="DK577" s="705"/>
      <c r="DL577" s="705"/>
      <c r="DM577" s="705"/>
      <c r="DN577" s="705"/>
      <c r="DO577" s="705"/>
      <c r="DP577" s="705"/>
      <c r="DQ577" s="705"/>
      <c r="DR577" s="705"/>
      <c r="DS577" s="703"/>
      <c r="DT577" s="703"/>
      <c r="DU577" s="703"/>
      <c r="DV577" s="703"/>
      <c r="DW577" s="703"/>
      <c r="DX577" s="703"/>
      <c r="DY577" s="703"/>
      <c r="DZ577" s="703"/>
      <c r="EA577" s="703"/>
      <c r="EB577" s="703"/>
      <c r="EC577" s="703"/>
      <c r="ED577" s="703"/>
      <c r="EE577" s="703"/>
      <c r="EF577" s="703"/>
      <c r="EG577" s="703"/>
      <c r="EH577" s="703"/>
      <c r="EI577" s="703"/>
      <c r="EJ577" s="703"/>
      <c r="EK577" s="703"/>
      <c r="EL577" s="703"/>
      <c r="EM577" s="703"/>
      <c r="EN577" s="703"/>
      <c r="EO577" s="703"/>
      <c r="EP577" s="703"/>
      <c r="EQ577" s="703"/>
      <c r="ER577" s="703"/>
      <c r="ES577" s="703"/>
      <c r="ET577" s="703"/>
      <c r="EU577" s="703"/>
      <c r="EV577" s="703"/>
      <c r="EW577" s="703"/>
      <c r="EX577" s="703"/>
      <c r="EY577" s="703"/>
      <c r="EZ577" s="703"/>
      <c r="FA577" s="703"/>
      <c r="FB577" s="703"/>
      <c r="FC577" s="703"/>
      <c r="FD577" s="703"/>
      <c r="FE577" s="703"/>
      <c r="FF577" s="703"/>
      <c r="FG577" s="703"/>
      <c r="FH577" s="703"/>
      <c r="FI577" s="703"/>
      <c r="FJ577" s="703"/>
      <c r="FK577" s="703"/>
      <c r="FL577" s="703"/>
      <c r="FM577" s="703"/>
      <c r="FN577" s="703"/>
      <c r="FO577" s="703"/>
      <c r="FP577" s="703"/>
      <c r="FQ577" s="704"/>
    </row>
    <row r="578" spans="1:173" s="706" customFormat="1">
      <c r="A578" s="700"/>
      <c r="B578" s="700"/>
      <c r="C578" s="701"/>
      <c r="D578" s="701" t="s">
        <v>3747</v>
      </c>
      <c r="E578" s="703">
        <v>32</v>
      </c>
      <c r="F578" s="703"/>
      <c r="G578" s="703"/>
      <c r="H578" s="703"/>
      <c r="I578" s="703">
        <f t="shared" si="188"/>
        <v>32</v>
      </c>
      <c r="J578" s="703"/>
      <c r="K578" s="703"/>
      <c r="L578" s="703"/>
      <c r="M578" s="703"/>
      <c r="N578" s="703"/>
      <c r="O578" s="703"/>
      <c r="P578" s="703"/>
      <c r="Q578" s="703"/>
      <c r="R578" s="704"/>
      <c r="S578" s="704"/>
      <c r="T578" s="703"/>
      <c r="U578" s="703" t="s">
        <v>1631</v>
      </c>
      <c r="V578" s="703"/>
      <c r="W578" s="703"/>
      <c r="X578" s="703"/>
      <c r="Y578" s="703"/>
      <c r="Z578" s="703"/>
      <c r="AA578" s="703"/>
      <c r="AB578" s="703"/>
      <c r="AC578" s="703"/>
      <c r="AD578" s="703"/>
      <c r="AE578" s="766"/>
      <c r="AF578" s="960"/>
      <c r="AG578" s="703"/>
      <c r="AH578" s="703"/>
      <c r="AI578" s="703"/>
      <c r="AJ578" s="703"/>
      <c r="AK578" s="703"/>
      <c r="AL578" s="703"/>
      <c r="AM578" s="703"/>
      <c r="AN578" s="703"/>
      <c r="AO578" s="703"/>
      <c r="AP578" s="703"/>
      <c r="AQ578" s="703"/>
      <c r="AR578" s="703"/>
      <c r="AS578" s="703"/>
      <c r="AT578" s="703"/>
      <c r="AU578" s="703"/>
      <c r="AV578" s="703"/>
      <c r="AW578" s="703">
        <v>1</v>
      </c>
      <c r="AX578" s="703"/>
      <c r="AY578" s="703"/>
      <c r="AZ578" s="703"/>
      <c r="BA578" s="703"/>
      <c r="BB578" s="703"/>
      <c r="BC578" s="703"/>
      <c r="BD578" s="703"/>
      <c r="BE578" s="703"/>
      <c r="BF578" s="703"/>
      <c r="BG578" s="703"/>
      <c r="BH578" s="703"/>
      <c r="BI578" s="703"/>
      <c r="BJ578" s="703"/>
      <c r="BK578" s="703"/>
      <c r="BL578" s="703"/>
      <c r="BM578" s="703"/>
      <c r="BN578" s="703"/>
      <c r="BO578" s="703"/>
      <c r="BP578" s="703"/>
      <c r="BQ578" s="703"/>
      <c r="BR578" s="703"/>
      <c r="BS578" s="703"/>
      <c r="BT578" s="703"/>
      <c r="BU578" s="703"/>
      <c r="BV578" s="703"/>
      <c r="BW578" s="703"/>
      <c r="BX578" s="703"/>
      <c r="BY578" s="703"/>
      <c r="BZ578" s="703"/>
      <c r="CA578" s="703"/>
      <c r="CB578" s="703"/>
      <c r="CC578" s="703"/>
      <c r="CD578" s="703">
        <f t="shared" si="189"/>
        <v>1</v>
      </c>
      <c r="CE578" s="703"/>
      <c r="CF578" s="703"/>
      <c r="CG578" s="703"/>
      <c r="CH578" s="703"/>
      <c r="CI578" s="703"/>
      <c r="CJ578" s="703"/>
      <c r="CK578" s="703"/>
      <c r="CL578" s="703">
        <f t="shared" si="190"/>
        <v>2</v>
      </c>
      <c r="CM578" s="703"/>
      <c r="CN578" s="703"/>
      <c r="CO578" s="703"/>
      <c r="CP578" s="703"/>
      <c r="CQ578" s="703"/>
      <c r="CR578" s="703"/>
      <c r="CS578" s="703"/>
      <c r="CT578" s="703"/>
      <c r="CU578" s="703"/>
      <c r="CV578" s="703"/>
      <c r="CW578" s="703"/>
      <c r="CX578" s="703"/>
      <c r="CY578" s="703"/>
      <c r="CZ578" s="703"/>
      <c r="DA578" s="703">
        <v>1</v>
      </c>
      <c r="DB578" s="703"/>
      <c r="DC578" s="703"/>
      <c r="DD578" s="703"/>
      <c r="DE578" s="703"/>
      <c r="DF578" s="703"/>
      <c r="DG578" s="705"/>
      <c r="DH578" s="705"/>
      <c r="DI578" s="705"/>
      <c r="DJ578" s="705"/>
      <c r="DK578" s="705"/>
      <c r="DL578" s="705"/>
      <c r="DM578" s="705"/>
      <c r="DN578" s="705"/>
      <c r="DO578" s="705"/>
      <c r="DP578" s="705"/>
      <c r="DQ578" s="705"/>
      <c r="DR578" s="705"/>
      <c r="DS578" s="703"/>
      <c r="DT578" s="703"/>
      <c r="DU578" s="703"/>
      <c r="DV578" s="703"/>
      <c r="DW578" s="703"/>
      <c r="DX578" s="703"/>
      <c r="DY578" s="703"/>
      <c r="DZ578" s="703"/>
      <c r="EA578" s="703"/>
      <c r="EB578" s="703"/>
      <c r="EC578" s="703"/>
      <c r="ED578" s="703"/>
      <c r="EE578" s="703"/>
      <c r="EF578" s="703"/>
      <c r="EG578" s="703"/>
      <c r="EH578" s="703"/>
      <c r="EI578" s="703"/>
      <c r="EJ578" s="703"/>
      <c r="EK578" s="703"/>
      <c r="EL578" s="703"/>
      <c r="EM578" s="703"/>
      <c r="EN578" s="703"/>
      <c r="EO578" s="703"/>
      <c r="EP578" s="703"/>
      <c r="EQ578" s="703"/>
      <c r="ER578" s="703"/>
      <c r="ES578" s="703"/>
      <c r="ET578" s="703"/>
      <c r="EU578" s="703"/>
      <c r="EV578" s="703"/>
      <c r="EW578" s="703"/>
      <c r="EX578" s="703"/>
      <c r="EY578" s="703"/>
      <c r="EZ578" s="703"/>
      <c r="FA578" s="703"/>
      <c r="FB578" s="703"/>
      <c r="FC578" s="703"/>
      <c r="FD578" s="703"/>
      <c r="FE578" s="703"/>
      <c r="FF578" s="703"/>
      <c r="FG578" s="703"/>
      <c r="FH578" s="703"/>
      <c r="FI578" s="703"/>
      <c r="FJ578" s="703"/>
      <c r="FK578" s="703"/>
      <c r="FL578" s="703"/>
      <c r="FM578" s="703"/>
      <c r="FN578" s="703"/>
      <c r="FO578" s="703"/>
      <c r="FP578" s="703"/>
      <c r="FQ578" s="704"/>
    </row>
    <row r="579" spans="1:173" s="706" customFormat="1">
      <c r="A579" s="700"/>
      <c r="B579" s="700"/>
      <c r="C579" s="701"/>
      <c r="D579" s="701" t="s">
        <v>3748</v>
      </c>
      <c r="E579" s="703">
        <v>40.299999999999997</v>
      </c>
      <c r="F579" s="703"/>
      <c r="G579" s="703"/>
      <c r="H579" s="703"/>
      <c r="I579" s="703">
        <f t="shared" si="188"/>
        <v>40.299999999999997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1631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66"/>
      <c r="AF579" s="960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>
        <v>1</v>
      </c>
      <c r="AX579" s="703"/>
      <c r="AY579" s="703"/>
      <c r="AZ579" s="703"/>
      <c r="BA579" s="703"/>
      <c r="BB579" s="703"/>
      <c r="BC579" s="703"/>
      <c r="BD579" s="703"/>
      <c r="BE579" s="703"/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/>
      <c r="BW579" s="703"/>
      <c r="BX579" s="703"/>
      <c r="BY579" s="703"/>
      <c r="BZ579" s="703"/>
      <c r="CA579" s="703"/>
      <c r="CB579" s="703"/>
      <c r="CC579" s="703"/>
      <c r="CD579" s="703">
        <f t="shared" si="189"/>
        <v>1</v>
      </c>
      <c r="CE579" s="703"/>
      <c r="CF579" s="703"/>
      <c r="CG579" s="703"/>
      <c r="CH579" s="703"/>
      <c r="CI579" s="703"/>
      <c r="CJ579" s="703"/>
      <c r="CK579" s="703"/>
      <c r="CL579" s="703">
        <f t="shared" si="190"/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3" s="706" customFormat="1">
      <c r="A580" s="700"/>
      <c r="B580" s="700"/>
      <c r="C580" s="701"/>
      <c r="D580" s="701" t="s">
        <v>3749</v>
      </c>
      <c r="E580" s="703">
        <v>45.8</v>
      </c>
      <c r="F580" s="703"/>
      <c r="G580" s="703"/>
      <c r="H580" s="703"/>
      <c r="I580" s="703">
        <f t="shared" si="188"/>
        <v>45.8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66"/>
      <c r="AF580" s="960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si="189"/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si="190"/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3" s="706" customFormat="1">
      <c r="A581" s="700"/>
      <c r="B581" s="700"/>
      <c r="C581" s="701"/>
      <c r="D581" s="701" t="s">
        <v>3750</v>
      </c>
      <c r="E581" s="703">
        <v>44.7</v>
      </c>
      <c r="F581" s="703"/>
      <c r="G581" s="703"/>
      <c r="H581" s="703"/>
      <c r="I581" s="703">
        <f t="shared" si="188"/>
        <v>44.7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66"/>
      <c r="AF581" s="960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3" s="706" customFormat="1">
      <c r="A582" s="700"/>
      <c r="B582" s="700"/>
      <c r="C582" s="701"/>
      <c r="D582" s="701" t="s">
        <v>3751</v>
      </c>
      <c r="E582" s="703">
        <v>42.2</v>
      </c>
      <c r="F582" s="703"/>
      <c r="G582" s="703"/>
      <c r="H582" s="703"/>
      <c r="I582" s="703">
        <f t="shared" si="188"/>
        <v>42.2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66"/>
      <c r="AF582" s="960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3" s="706" customFormat="1">
      <c r="A583" s="700"/>
      <c r="B583" s="700"/>
      <c r="C583" s="701"/>
      <c r="D583" s="701" t="s">
        <v>3754</v>
      </c>
      <c r="E583" s="703">
        <v>38.299999999999997</v>
      </c>
      <c r="F583" s="703"/>
      <c r="G583" s="703"/>
      <c r="H583" s="703"/>
      <c r="I583" s="703">
        <f t="shared" si="188"/>
        <v>38.299999999999997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2989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66"/>
      <c r="AF583" s="960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/>
      <c r="AX583" s="703"/>
      <c r="AY583" s="703"/>
      <c r="AZ583" s="703"/>
      <c r="BA583" s="703"/>
      <c r="BB583" s="703"/>
      <c r="BC583" s="703"/>
      <c r="BD583" s="703"/>
      <c r="BE583" s="703">
        <v>2</v>
      </c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>
        <v>2</v>
      </c>
      <c r="BW583" s="703"/>
      <c r="BX583" s="703"/>
      <c r="BY583" s="703"/>
      <c r="BZ583" s="703"/>
      <c r="CA583" s="703"/>
      <c r="CB583" s="703"/>
      <c r="CC583" s="703"/>
      <c r="CD583" s="703">
        <f t="shared" si="189"/>
        <v>0</v>
      </c>
      <c r="CE583" s="703">
        <v>3</v>
      </c>
      <c r="CF583" s="703">
        <v>3</v>
      </c>
      <c r="CG583" s="703">
        <v>6</v>
      </c>
      <c r="CH583" s="703">
        <v>6</v>
      </c>
      <c r="CI583" s="703">
        <v>2</v>
      </c>
      <c r="CJ583" s="703">
        <v>6</v>
      </c>
      <c r="CK583" s="703"/>
      <c r="CL583" s="703">
        <f t="shared" si="190"/>
        <v>0</v>
      </c>
      <c r="CM583" s="703"/>
      <c r="CN583" s="703"/>
      <c r="CO583" s="703"/>
      <c r="CP583" s="703"/>
      <c r="CQ583" s="703"/>
      <c r="CR583" s="703"/>
      <c r="CS583" s="703"/>
      <c r="CT583" s="703"/>
      <c r="CU583" s="703">
        <v>1</v>
      </c>
      <c r="CV583" s="703">
        <v>1</v>
      </c>
      <c r="CW583" s="703"/>
      <c r="CX583" s="703"/>
      <c r="CY583" s="703"/>
      <c r="CZ583" s="703"/>
      <c r="DA583" s="703"/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3" s="706" customFormat="1">
      <c r="A584" s="700"/>
      <c r="B584" s="700"/>
      <c r="C584" s="701" t="s">
        <v>3632</v>
      </c>
      <c r="D584" s="701"/>
      <c r="E584" s="703">
        <v>40.5</v>
      </c>
      <c r="F584" s="703"/>
      <c r="G584" s="703"/>
      <c r="H584" s="703"/>
      <c r="I584" s="703">
        <f t="shared" si="188"/>
        <v>40.5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2989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66"/>
      <c r="AF584" s="960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/>
      <c r="AV584" s="703"/>
      <c r="AW584" s="703"/>
      <c r="AX584" s="703"/>
      <c r="AY584" s="703"/>
      <c r="AZ584" s="703"/>
      <c r="BA584" s="703"/>
      <c r="BB584" s="703"/>
      <c r="BC584" s="703"/>
      <c r="BD584" s="703">
        <v>2</v>
      </c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>
        <v>2</v>
      </c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2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3" s="706" customFormat="1">
      <c r="A585" s="700"/>
      <c r="B585" s="700"/>
      <c r="C585" s="701" t="s">
        <v>3633</v>
      </c>
      <c r="D585" s="701"/>
      <c r="E585" s="703">
        <v>39.4</v>
      </c>
      <c r="F585" s="703"/>
      <c r="G585" s="703"/>
      <c r="H585" s="703"/>
      <c r="I585" s="703">
        <f t="shared" si="188"/>
        <v>39.4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66"/>
      <c r="AF585" s="960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3" s="706" customFormat="1">
      <c r="A586" s="700"/>
      <c r="B586" s="700"/>
      <c r="C586" s="701" t="s">
        <v>3634</v>
      </c>
      <c r="D586" s="701"/>
      <c r="E586" s="703">
        <v>41.3</v>
      </c>
      <c r="F586" s="703"/>
      <c r="G586" s="703"/>
      <c r="H586" s="703"/>
      <c r="I586" s="703">
        <f t="shared" si="188"/>
        <v>41.3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66"/>
      <c r="AF586" s="960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3" s="706" customFormat="1">
      <c r="A587" s="700"/>
      <c r="B587" s="700"/>
      <c r="C587" s="701" t="s">
        <v>3635</v>
      </c>
      <c r="D587" s="701"/>
      <c r="E587" s="703">
        <v>39.799999999999997</v>
      </c>
      <c r="F587" s="703"/>
      <c r="G587" s="703"/>
      <c r="H587" s="703"/>
      <c r="I587" s="703">
        <f t="shared" si="188"/>
        <v>39.799999999999997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66"/>
      <c r="AF587" s="960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>
        <v>1</v>
      </c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4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3" s="706" customFormat="1">
      <c r="A588" s="700"/>
      <c r="B588" s="700"/>
      <c r="C588" s="701" t="s">
        <v>3636</v>
      </c>
      <c r="D588" s="701"/>
      <c r="E588" s="703">
        <v>39.9</v>
      </c>
      <c r="F588" s="703"/>
      <c r="G588" s="703"/>
      <c r="H588" s="703"/>
      <c r="I588" s="703">
        <f t="shared" si="188"/>
        <v>39.9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1631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66"/>
      <c r="AF588" s="960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>
        <v>1</v>
      </c>
      <c r="AX588" s="703"/>
      <c r="AY588" s="703"/>
      <c r="AZ588" s="703"/>
      <c r="BA588" s="703"/>
      <c r="BB588" s="703"/>
      <c r="BC588" s="703"/>
      <c r="BD588" s="703"/>
      <c r="BE588" s="703"/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/>
      <c r="BW588" s="703"/>
      <c r="BX588" s="703"/>
      <c r="BY588" s="703"/>
      <c r="BZ588" s="703"/>
      <c r="CA588" s="703"/>
      <c r="CB588" s="703"/>
      <c r="CC588" s="703"/>
      <c r="CD588" s="703">
        <f t="shared" si="189"/>
        <v>1</v>
      </c>
      <c r="CE588" s="703"/>
      <c r="CF588" s="703"/>
      <c r="CG588" s="703"/>
      <c r="CH588" s="703"/>
      <c r="CI588" s="703"/>
      <c r="CJ588" s="703"/>
      <c r="CK588" s="703"/>
      <c r="CL588" s="703">
        <f t="shared" si="190"/>
        <v>2</v>
      </c>
      <c r="CM588" s="703"/>
      <c r="CN588" s="703"/>
      <c r="CO588" s="703"/>
      <c r="CP588" s="703"/>
      <c r="CQ588" s="703"/>
      <c r="CR588" s="703"/>
      <c r="CS588" s="703"/>
      <c r="CT588" s="703"/>
      <c r="CU588" s="703"/>
      <c r="CV588" s="703"/>
      <c r="CW588" s="703"/>
      <c r="CX588" s="703"/>
      <c r="CY588" s="703"/>
      <c r="CZ588" s="703"/>
      <c r="DA588" s="703">
        <v>1</v>
      </c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3" s="706" customFormat="1">
      <c r="A589" s="700"/>
      <c r="B589" s="700"/>
      <c r="C589" s="701" t="s">
        <v>3637</v>
      </c>
      <c r="D589" s="701"/>
      <c r="E589" s="703">
        <v>39.700000000000003</v>
      </c>
      <c r="F589" s="703"/>
      <c r="G589" s="703"/>
      <c r="H589" s="703"/>
      <c r="I589" s="703">
        <f t="shared" si="188"/>
        <v>39.700000000000003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1631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66"/>
      <c r="AF589" s="960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>
        <v>1</v>
      </c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3" s="706" customFormat="1">
      <c r="A590" s="700"/>
      <c r="B590" s="700"/>
      <c r="C590" s="701" t="s">
        <v>3638</v>
      </c>
      <c r="D590" s="701"/>
      <c r="E590" s="703">
        <v>38.700000000000003</v>
      </c>
      <c r="F590" s="703"/>
      <c r="G590" s="703"/>
      <c r="H590" s="703"/>
      <c r="I590" s="703">
        <f t="shared" si="188"/>
        <v>38.700000000000003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1903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66"/>
      <c r="AF590" s="960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3" s="706" customFormat="1">
      <c r="A591" s="700"/>
      <c r="B591" s="700"/>
      <c r="C591" s="701" t="s">
        <v>3639</v>
      </c>
      <c r="D591" s="701"/>
      <c r="E591" s="703">
        <v>40.1</v>
      </c>
      <c r="F591" s="703"/>
      <c r="G591" s="703"/>
      <c r="H591" s="703"/>
      <c r="I591" s="703">
        <f t="shared" si="188"/>
        <v>40.1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66"/>
      <c r="AF591" s="960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3" s="706" customFormat="1">
      <c r="A592" s="700"/>
      <c r="B592" s="700"/>
      <c r="C592" s="701" t="s">
        <v>3640</v>
      </c>
      <c r="D592" s="701"/>
      <c r="E592" s="703">
        <v>39.200000000000003</v>
      </c>
      <c r="F592" s="703"/>
      <c r="G592" s="703"/>
      <c r="H592" s="703"/>
      <c r="I592" s="703">
        <f t="shared" si="188"/>
        <v>39.200000000000003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2989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66"/>
      <c r="AF592" s="960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/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>
        <v>4</v>
      </c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>
        <v>2</v>
      </c>
      <c r="BW592" s="703"/>
      <c r="BX592" s="703"/>
      <c r="BY592" s="703">
        <v>2</v>
      </c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2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>
      <c r="A593" s="700"/>
      <c r="B593" s="700"/>
      <c r="C593" s="701" t="s">
        <v>3641</v>
      </c>
      <c r="D593" s="701"/>
      <c r="E593" s="703">
        <v>36.799999999999997</v>
      </c>
      <c r="F593" s="703"/>
      <c r="G593" s="703"/>
      <c r="H593" s="703"/>
      <c r="I593" s="703">
        <f t="shared" si="188"/>
        <v>36.799999999999997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2989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66"/>
      <c r="AF593" s="960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>
        <v>1</v>
      </c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>
        <v>4</v>
      </c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>
        <v>2</v>
      </c>
      <c r="BW593" s="703"/>
      <c r="BX593" s="703"/>
      <c r="BY593" s="703">
        <v>2</v>
      </c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4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>
      <c r="A594" s="700"/>
      <c r="B594" s="700"/>
      <c r="C594" s="701" t="s">
        <v>3647</v>
      </c>
      <c r="D594" s="701"/>
      <c r="E594" s="703">
        <v>44.5</v>
      </c>
      <c r="F594" s="703"/>
      <c r="G594" s="703"/>
      <c r="H594" s="703"/>
      <c r="I594" s="703">
        <f t="shared" si="188"/>
        <v>44.5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66"/>
      <c r="AF594" s="960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>
      <c r="A595" s="700"/>
      <c r="B595" s="700"/>
      <c r="C595" s="701" t="s">
        <v>3648</v>
      </c>
      <c r="D595" s="701"/>
      <c r="E595" s="703">
        <v>38</v>
      </c>
      <c r="F595" s="703"/>
      <c r="G595" s="703"/>
      <c r="H595" s="703"/>
      <c r="I595" s="703">
        <f t="shared" si="188"/>
        <v>38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1631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66"/>
      <c r="AF595" s="960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>
      <c r="A596" s="700"/>
      <c r="B596" s="700"/>
      <c r="C596" s="701" t="s">
        <v>3649</v>
      </c>
      <c r="D596" s="701"/>
      <c r="E596" s="703">
        <v>39.1</v>
      </c>
      <c r="F596" s="703"/>
      <c r="G596" s="703"/>
      <c r="H596" s="703"/>
      <c r="I596" s="703">
        <f t="shared" si="188"/>
        <v>39.1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2989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66"/>
      <c r="AF596" s="960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/>
      <c r="AX596" s="703"/>
      <c r="AY596" s="703"/>
      <c r="AZ596" s="703"/>
      <c r="BA596" s="703"/>
      <c r="BB596" s="703"/>
      <c r="BC596" s="703"/>
      <c r="BD596" s="703">
        <v>1</v>
      </c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>
        <v>1</v>
      </c>
      <c r="BW596" s="703"/>
      <c r="BX596" s="703"/>
      <c r="BY596" s="703">
        <v>1</v>
      </c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696" customFormat="1">
      <c r="A597" s="690"/>
      <c r="B597" s="690"/>
      <c r="C597" s="691"/>
      <c r="D597" s="691" t="s">
        <v>3802</v>
      </c>
      <c r="E597" s="640">
        <v>40</v>
      </c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>
        <f>E597</f>
        <v>40</v>
      </c>
      <c r="Q597" s="692"/>
      <c r="R597" s="693"/>
      <c r="S597" s="693"/>
      <c r="T597" s="692"/>
      <c r="U597" s="692" t="s">
        <v>1631</v>
      </c>
      <c r="V597" s="692"/>
      <c r="W597" s="692"/>
      <c r="X597" s="692"/>
      <c r="Y597" s="692"/>
      <c r="Z597" s="692"/>
      <c r="AA597" s="692"/>
      <c r="AB597" s="692"/>
      <c r="AC597" s="692"/>
      <c r="AD597" s="692"/>
      <c r="AE597" s="725"/>
      <c r="AF597" s="957"/>
      <c r="AG597" s="692"/>
      <c r="AH597" s="692"/>
      <c r="AI597" s="692"/>
      <c r="AJ597" s="692"/>
      <c r="AK597" s="692"/>
      <c r="AL597" s="692"/>
      <c r="AM597" s="692"/>
      <c r="AN597" s="692"/>
      <c r="AO597" s="692"/>
      <c r="AP597" s="692"/>
      <c r="AQ597" s="692"/>
      <c r="AR597" s="692"/>
      <c r="AS597" s="692"/>
      <c r="AT597" s="692"/>
      <c r="AU597" s="692"/>
      <c r="AV597" s="692"/>
      <c r="AW597" s="692">
        <f>CB597</f>
        <v>1</v>
      </c>
      <c r="AX597" s="692"/>
      <c r="AY597" s="692"/>
      <c r="AZ597" s="692">
        <f>AW597+CB597+CC597</f>
        <v>2</v>
      </c>
      <c r="BA597" s="692"/>
      <c r="BB597" s="692"/>
      <c r="BC597" s="692"/>
      <c r="BD597" s="692"/>
      <c r="BE597" s="692">
        <v>1</v>
      </c>
      <c r="BF597" s="692"/>
      <c r="BG597" s="692"/>
      <c r="BH597" s="692"/>
      <c r="BI597" s="692"/>
      <c r="BJ597" s="692">
        <f>AU597*2+CB597*5</f>
        <v>5</v>
      </c>
      <c r="BK597" s="692"/>
      <c r="BL597" s="692"/>
      <c r="BM597" s="692"/>
      <c r="BN597" s="692"/>
      <c r="BO597" s="692"/>
      <c r="BP597" s="692"/>
      <c r="BQ597" s="692">
        <f>IF(U597="G",1,)</f>
        <v>0</v>
      </c>
      <c r="BR597" s="692"/>
      <c r="BS597" s="692"/>
      <c r="BT597" s="692">
        <f>IF(U597="I",1,IF(U597="G",2,))</f>
        <v>1</v>
      </c>
      <c r="BU597" s="692"/>
      <c r="BV597" s="692"/>
      <c r="BW597" s="692"/>
      <c r="BX597" s="692"/>
      <c r="BY597" s="692"/>
      <c r="BZ597" s="692"/>
      <c r="CA597" s="692"/>
      <c r="CB597" s="692">
        <v>1</v>
      </c>
      <c r="CC597" s="692"/>
      <c r="CD597" s="692">
        <f t="shared" ref="CD597:CD624" si="191">CB597*4</f>
        <v>4</v>
      </c>
      <c r="CE597" s="692"/>
      <c r="CF597" s="692"/>
      <c r="CG597" s="692"/>
      <c r="CH597" s="692"/>
      <c r="CI597" s="692"/>
      <c r="CJ597" s="692"/>
      <c r="CK597" s="692"/>
      <c r="CL597" s="692"/>
      <c r="CM597" s="692"/>
      <c r="CN597" s="692"/>
      <c r="CO597" s="692"/>
      <c r="CP597" s="692"/>
      <c r="CQ597" s="692"/>
      <c r="CR597" s="692"/>
      <c r="CS597" s="692"/>
      <c r="CT597" s="692"/>
      <c r="CU597" s="692"/>
      <c r="CV597" s="692"/>
      <c r="CW597" s="692"/>
      <c r="CX597" s="694"/>
      <c r="CY597" s="694"/>
      <c r="CZ597" s="694"/>
      <c r="DA597" s="694"/>
      <c r="DB597" s="694"/>
      <c r="DC597" s="694"/>
      <c r="DD597" s="694"/>
      <c r="DE597" s="694"/>
      <c r="DF597" s="694"/>
      <c r="DG597" s="695"/>
      <c r="DH597" s="695"/>
      <c r="DI597" s="695"/>
      <c r="DJ597" s="695"/>
      <c r="DK597" s="695"/>
      <c r="DL597" s="695"/>
      <c r="DM597" s="695"/>
      <c r="DN597" s="695"/>
      <c r="DO597" s="695"/>
      <c r="DP597" s="695"/>
      <c r="DQ597" s="695"/>
      <c r="DR597" s="695"/>
      <c r="DS597" s="694"/>
      <c r="DT597" s="694"/>
      <c r="DU597" s="694"/>
      <c r="DV597" s="694"/>
      <c r="DW597" s="694"/>
      <c r="DX597" s="694"/>
      <c r="DY597" s="694"/>
      <c r="DZ597" s="694"/>
      <c r="EA597" s="694"/>
      <c r="EB597" s="694"/>
      <c r="EC597" s="694"/>
      <c r="ED597" s="694"/>
      <c r="EE597" s="694"/>
      <c r="EF597" s="694"/>
      <c r="EG597" s="694"/>
      <c r="EH597" s="694"/>
      <c r="EI597" s="694"/>
      <c r="EJ597" s="694"/>
      <c r="EK597" s="694"/>
      <c r="EL597" s="694"/>
      <c r="EM597" s="694"/>
      <c r="EN597" s="694"/>
      <c r="EO597" s="694"/>
      <c r="EP597" s="694"/>
      <c r="EQ597" s="694"/>
      <c r="ER597" s="694"/>
      <c r="ES597" s="694"/>
      <c r="ET597" s="694"/>
      <c r="EU597" s="694"/>
      <c r="EV597" s="694"/>
      <c r="EW597" s="694"/>
      <c r="EX597" s="694"/>
      <c r="EY597" s="694"/>
      <c r="EZ597" s="694"/>
      <c r="FA597" s="694"/>
      <c r="FB597" s="694"/>
      <c r="FC597" s="694"/>
      <c r="FD597" s="694"/>
      <c r="FE597" s="694"/>
      <c r="FF597" s="694"/>
      <c r="FG597" s="694"/>
      <c r="FH597" s="694"/>
      <c r="FI597" s="694"/>
      <c r="FJ597" s="694"/>
      <c r="FK597" s="694"/>
      <c r="FL597" s="694"/>
      <c r="FM597" s="694"/>
      <c r="FN597" s="694"/>
      <c r="FO597" s="694"/>
      <c r="FP597" s="694"/>
      <c r="FQ597" s="697"/>
    </row>
    <row r="598" spans="1:173" s="696" customFormat="1">
      <c r="A598" s="690"/>
      <c r="B598" s="690"/>
      <c r="C598" s="691"/>
      <c r="D598" s="691" t="s">
        <v>3803</v>
      </c>
      <c r="E598" s="640">
        <v>42</v>
      </c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>
        <f t="shared" ref="P598:P636" si="192">E598</f>
        <v>42</v>
      </c>
      <c r="Q598" s="692"/>
      <c r="R598" s="693"/>
      <c r="S598" s="693"/>
      <c r="T598" s="692"/>
      <c r="U598" s="692" t="s">
        <v>3671</v>
      </c>
      <c r="V598" s="692"/>
      <c r="W598" s="692"/>
      <c r="X598" s="692"/>
      <c r="Y598" s="692"/>
      <c r="Z598" s="692"/>
      <c r="AA598" s="692"/>
      <c r="AB598" s="692"/>
      <c r="AC598" s="692"/>
      <c r="AD598" s="692"/>
      <c r="AE598" s="725"/>
      <c r="AF598" s="957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>
        <f t="shared" ref="AW598:AW624" si="193">CB598</f>
        <v>0</v>
      </c>
      <c r="AX598" s="692"/>
      <c r="AY598" s="692"/>
      <c r="AZ598" s="692">
        <f t="shared" ref="AZ598:AZ636" si="194">AW598+CB598+CC598</f>
        <v>0</v>
      </c>
      <c r="BA598" s="692"/>
      <c r="BB598" s="692"/>
      <c r="BC598" s="692"/>
      <c r="BD598" s="692"/>
      <c r="BE598" s="692">
        <v>4</v>
      </c>
      <c r="BF598" s="692"/>
      <c r="BG598" s="692"/>
      <c r="BH598" s="692"/>
      <c r="BI598" s="692"/>
      <c r="BJ598" s="692">
        <f t="shared" ref="BJ598:BJ636" si="195">AU598*2+CB598*5</f>
        <v>0</v>
      </c>
      <c r="BK598" s="692"/>
      <c r="BL598" s="692"/>
      <c r="BM598" s="692"/>
      <c r="BN598" s="692"/>
      <c r="BO598" s="692"/>
      <c r="BP598" s="692"/>
      <c r="BQ598" s="692">
        <f t="shared" ref="BQ598:BQ636" si="196">IF(U598="G",1,)</f>
        <v>0</v>
      </c>
      <c r="BR598" s="692"/>
      <c r="BS598" s="692"/>
      <c r="BT598" s="692">
        <f t="shared" ref="BT598:BT637" si="197">IF(U598="I",1,IF(U598="G",2,))</f>
        <v>0</v>
      </c>
      <c r="BU598" s="692"/>
      <c r="BV598" s="692"/>
      <c r="BW598" s="692"/>
      <c r="BX598" s="692"/>
      <c r="BY598" s="692">
        <v>4</v>
      </c>
      <c r="BZ598" s="692"/>
      <c r="CA598" s="692"/>
      <c r="CB598" s="692"/>
      <c r="CC598" s="692"/>
      <c r="CD598" s="692">
        <f t="shared" si="191"/>
        <v>0</v>
      </c>
      <c r="CE598" s="692">
        <v>6</v>
      </c>
      <c r="CF598" s="692"/>
      <c r="CG598" s="692">
        <v>12</v>
      </c>
      <c r="CH598" s="692"/>
      <c r="CI598" s="692"/>
      <c r="CJ598" s="692">
        <v>8</v>
      </c>
      <c r="CK598" s="692"/>
      <c r="CL598" s="692"/>
      <c r="CM598" s="692"/>
      <c r="CN598" s="692">
        <v>16</v>
      </c>
      <c r="CO598" s="692">
        <v>8</v>
      </c>
      <c r="CP598" s="692"/>
      <c r="CQ598" s="692"/>
      <c r="CR598" s="692"/>
      <c r="CS598" s="692"/>
      <c r="CT598" s="692"/>
      <c r="CU598" s="692">
        <v>2</v>
      </c>
      <c r="CV598" s="692"/>
      <c r="CW598" s="692"/>
      <c r="CX598" s="694"/>
      <c r="CY598" s="694"/>
      <c r="CZ598" s="694"/>
      <c r="DA598" s="694"/>
      <c r="DB598" s="694"/>
      <c r="DC598" s="694"/>
      <c r="DD598" s="694"/>
      <c r="DE598" s="694"/>
      <c r="DF598" s="694"/>
      <c r="DG598" s="695"/>
      <c r="DH598" s="695"/>
      <c r="DI598" s="695"/>
      <c r="DJ598" s="695"/>
      <c r="DK598" s="695"/>
      <c r="DL598" s="695"/>
      <c r="DM598" s="695"/>
      <c r="DN598" s="695"/>
      <c r="DO598" s="695"/>
      <c r="DP598" s="695"/>
      <c r="DQ598" s="695"/>
      <c r="DR598" s="695"/>
      <c r="DS598" s="694"/>
      <c r="DT598" s="694"/>
      <c r="DU598" s="694"/>
      <c r="DV598" s="694"/>
      <c r="DW598" s="694"/>
      <c r="DX598" s="694"/>
      <c r="DY598" s="694"/>
      <c r="DZ598" s="694"/>
      <c r="EA598" s="694"/>
      <c r="EB598" s="694"/>
      <c r="EC598" s="694"/>
      <c r="ED598" s="694"/>
      <c r="EE598" s="694"/>
      <c r="EF598" s="694"/>
      <c r="EG598" s="694"/>
      <c r="EH598" s="694"/>
      <c r="EI598" s="694"/>
      <c r="EJ598" s="694"/>
      <c r="EK598" s="694"/>
      <c r="EL598" s="694"/>
      <c r="EM598" s="694"/>
      <c r="EN598" s="694"/>
      <c r="EO598" s="694"/>
      <c r="EP598" s="694"/>
      <c r="EQ598" s="694"/>
      <c r="ER598" s="694"/>
      <c r="ES598" s="694"/>
      <c r="ET598" s="694"/>
      <c r="EU598" s="694"/>
      <c r="EV598" s="694"/>
      <c r="EW598" s="694"/>
      <c r="EX598" s="694"/>
      <c r="EY598" s="694"/>
      <c r="EZ598" s="694"/>
      <c r="FA598" s="694"/>
      <c r="FB598" s="694"/>
      <c r="FC598" s="694"/>
      <c r="FD598" s="694"/>
      <c r="FE598" s="694"/>
      <c r="FF598" s="694"/>
      <c r="FG598" s="694"/>
      <c r="FH598" s="694"/>
      <c r="FI598" s="694"/>
      <c r="FJ598" s="694"/>
      <c r="FK598" s="694"/>
      <c r="FL598" s="694"/>
      <c r="FM598" s="694"/>
      <c r="FN598" s="694"/>
      <c r="FO598" s="694"/>
      <c r="FP598" s="694"/>
      <c r="FQ598" s="697"/>
    </row>
    <row r="599" spans="1:173" s="696" customFormat="1">
      <c r="A599" s="690"/>
      <c r="B599" s="690"/>
      <c r="C599" s="691" t="s">
        <v>3632</v>
      </c>
      <c r="D599" s="691"/>
      <c r="E599" s="640">
        <v>28</v>
      </c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>
        <f t="shared" si="192"/>
        <v>28</v>
      </c>
      <c r="Q599" s="692"/>
      <c r="R599" s="693"/>
      <c r="S599" s="693"/>
      <c r="T599" s="692"/>
      <c r="U599" s="692" t="s">
        <v>1631</v>
      </c>
      <c r="V599" s="692"/>
      <c r="W599" s="692">
        <v>1</v>
      </c>
      <c r="X599" s="692"/>
      <c r="Y599" s="692"/>
      <c r="Z599" s="692">
        <v>1</v>
      </c>
      <c r="AA599" s="692"/>
      <c r="AB599" s="692"/>
      <c r="AC599" s="692"/>
      <c r="AD599" s="692"/>
      <c r="AE599" s="725"/>
      <c r="AF599" s="957"/>
      <c r="AG599" s="692"/>
      <c r="AH599" s="692"/>
      <c r="AI599" s="692"/>
      <c r="AJ599" s="692"/>
      <c r="AK599" s="692"/>
      <c r="AL599" s="692"/>
      <c r="AM599" s="692"/>
      <c r="AN599" s="692"/>
      <c r="AO599" s="692"/>
      <c r="AP599" s="692"/>
      <c r="AQ599" s="692"/>
      <c r="AR599" s="692"/>
      <c r="AS599" s="692"/>
      <c r="AT599" s="692"/>
      <c r="AU599" s="692"/>
      <c r="AV599" s="692"/>
      <c r="AW599" s="692">
        <f t="shared" si="193"/>
        <v>0</v>
      </c>
      <c r="AX599" s="692"/>
      <c r="AY599" s="692"/>
      <c r="AZ599" s="692">
        <f t="shared" si="194"/>
        <v>0</v>
      </c>
      <c r="BA599" s="692"/>
      <c r="BB599" s="692"/>
      <c r="BC599" s="692"/>
      <c r="BD599" s="692">
        <v>1</v>
      </c>
      <c r="BE599" s="692"/>
      <c r="BF599" s="692"/>
      <c r="BG599" s="692"/>
      <c r="BH599" s="692"/>
      <c r="BI599" s="692"/>
      <c r="BJ599" s="692">
        <f t="shared" si="195"/>
        <v>0</v>
      </c>
      <c r="BK599" s="692"/>
      <c r="BL599" s="692"/>
      <c r="BM599" s="692"/>
      <c r="BN599" s="692"/>
      <c r="BO599" s="692"/>
      <c r="BP599" s="692"/>
      <c r="BQ599" s="692">
        <f t="shared" si="196"/>
        <v>0</v>
      </c>
      <c r="BR599" s="692"/>
      <c r="BS599" s="692"/>
      <c r="BT599" s="692">
        <f t="shared" si="197"/>
        <v>1</v>
      </c>
      <c r="BU599" s="692"/>
      <c r="BV599" s="692"/>
      <c r="BW599" s="692"/>
      <c r="BX599" s="692"/>
      <c r="BY599" s="692"/>
      <c r="BZ599" s="692"/>
      <c r="CA599" s="692"/>
      <c r="CB599" s="692"/>
      <c r="CC599" s="692"/>
      <c r="CD599" s="692">
        <f t="shared" si="191"/>
        <v>0</v>
      </c>
      <c r="CE599" s="692"/>
      <c r="CF599" s="692"/>
      <c r="CG599" s="692"/>
      <c r="CH599" s="692"/>
      <c r="CI599" s="692"/>
      <c r="CJ599" s="692"/>
      <c r="CK599" s="692"/>
      <c r="CL599" s="692"/>
      <c r="CM599" s="692"/>
      <c r="CN599" s="692"/>
      <c r="CO599" s="692"/>
      <c r="CP599" s="692"/>
      <c r="CQ599" s="692"/>
      <c r="CR599" s="692"/>
      <c r="CS599" s="692"/>
      <c r="CT599" s="692"/>
      <c r="CU599" s="692"/>
      <c r="CV599" s="692"/>
      <c r="CW599" s="692"/>
      <c r="CX599" s="694"/>
      <c r="CY599" s="694"/>
      <c r="CZ599" s="694"/>
      <c r="DA599" s="694"/>
      <c r="DB599" s="694"/>
      <c r="DC599" s="694"/>
      <c r="DD599" s="694"/>
      <c r="DE599" s="694"/>
      <c r="DF599" s="694"/>
      <c r="DG599" s="695"/>
      <c r="DH599" s="695"/>
      <c r="DI599" s="695"/>
      <c r="DJ599" s="695"/>
      <c r="DK599" s="695"/>
      <c r="DL599" s="695"/>
      <c r="DM599" s="695"/>
      <c r="DN599" s="695"/>
      <c r="DO599" s="695"/>
      <c r="DP599" s="695"/>
      <c r="DQ599" s="695"/>
      <c r="DR599" s="695"/>
      <c r="DS599" s="694"/>
      <c r="DT599" s="694"/>
      <c r="DU599" s="694"/>
      <c r="DV599" s="694"/>
      <c r="DW599" s="694"/>
      <c r="DX599" s="694"/>
      <c r="DY599" s="694"/>
      <c r="DZ599" s="694"/>
      <c r="EA599" s="694"/>
      <c r="EB599" s="694"/>
      <c r="EC599" s="694"/>
      <c r="ED599" s="694"/>
      <c r="EE599" s="694"/>
      <c r="EF599" s="694"/>
      <c r="EG599" s="694"/>
      <c r="EH599" s="694"/>
      <c r="EI599" s="694"/>
      <c r="EJ599" s="694"/>
      <c r="EK599" s="694"/>
      <c r="EL599" s="694"/>
      <c r="EM599" s="694"/>
      <c r="EN599" s="694"/>
      <c r="EO599" s="694"/>
      <c r="EP599" s="694"/>
      <c r="EQ599" s="694"/>
      <c r="ER599" s="694"/>
      <c r="ES599" s="694"/>
      <c r="ET599" s="694"/>
      <c r="EU599" s="694"/>
      <c r="EV599" s="694"/>
      <c r="EW599" s="694"/>
      <c r="EX599" s="694"/>
      <c r="EY599" s="694"/>
      <c r="EZ599" s="694"/>
      <c r="FA599" s="694"/>
      <c r="FB599" s="694"/>
      <c r="FC599" s="694"/>
      <c r="FD599" s="694"/>
      <c r="FE599" s="694"/>
      <c r="FF599" s="694"/>
      <c r="FG599" s="694"/>
      <c r="FH599" s="694"/>
      <c r="FI599" s="694"/>
      <c r="FJ599" s="694"/>
      <c r="FK599" s="694"/>
      <c r="FL599" s="694"/>
      <c r="FM599" s="694"/>
      <c r="FN599" s="694"/>
      <c r="FO599" s="694"/>
      <c r="FP599" s="694"/>
      <c r="FQ599" s="697"/>
    </row>
    <row r="600" spans="1:173" s="696" customFormat="1">
      <c r="A600" s="690"/>
      <c r="B600" s="690"/>
      <c r="C600" s="691" t="s">
        <v>3633</v>
      </c>
      <c r="D600" s="691"/>
      <c r="E600" s="640">
        <v>37</v>
      </c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>
        <f t="shared" si="192"/>
        <v>37</v>
      </c>
      <c r="Q600" s="692"/>
      <c r="R600" s="693"/>
      <c r="S600" s="693"/>
      <c r="T600" s="692"/>
      <c r="U600" s="692" t="s">
        <v>1631</v>
      </c>
      <c r="V600" s="692"/>
      <c r="W600" s="692">
        <v>1</v>
      </c>
      <c r="X600" s="692"/>
      <c r="Y600" s="692"/>
      <c r="Z600" s="692">
        <v>1</v>
      </c>
      <c r="AA600" s="692"/>
      <c r="AB600" s="692"/>
      <c r="AC600" s="692"/>
      <c r="AD600" s="692"/>
      <c r="AE600" s="725"/>
      <c r="AF600" s="957"/>
      <c r="AG600" s="692"/>
      <c r="AH600" s="692"/>
      <c r="AI600" s="692"/>
      <c r="AJ600" s="692"/>
      <c r="AK600" s="692"/>
      <c r="AL600" s="692"/>
      <c r="AM600" s="692"/>
      <c r="AN600" s="692"/>
      <c r="AO600" s="692"/>
      <c r="AP600" s="692"/>
      <c r="AQ600" s="692"/>
      <c r="AR600" s="692"/>
      <c r="AS600" s="692"/>
      <c r="AT600" s="692"/>
      <c r="AU600" s="692"/>
      <c r="AV600" s="692"/>
      <c r="AW600" s="692">
        <f t="shared" si="193"/>
        <v>0</v>
      </c>
      <c r="AX600" s="692"/>
      <c r="AY600" s="692"/>
      <c r="AZ600" s="692">
        <f t="shared" si="194"/>
        <v>0</v>
      </c>
      <c r="BA600" s="692"/>
      <c r="BB600" s="692"/>
      <c r="BC600" s="692"/>
      <c r="BD600" s="692">
        <v>1</v>
      </c>
      <c r="BE600" s="692"/>
      <c r="BF600" s="692"/>
      <c r="BG600" s="692"/>
      <c r="BH600" s="692"/>
      <c r="BI600" s="692"/>
      <c r="BJ600" s="692">
        <f t="shared" si="195"/>
        <v>0</v>
      </c>
      <c r="BK600" s="692"/>
      <c r="BL600" s="692"/>
      <c r="BM600" s="692"/>
      <c r="BN600" s="692"/>
      <c r="BO600" s="692"/>
      <c r="BP600" s="692"/>
      <c r="BQ600" s="692">
        <f t="shared" si="196"/>
        <v>0</v>
      </c>
      <c r="BR600" s="692"/>
      <c r="BS600" s="692"/>
      <c r="BT600" s="692">
        <f t="shared" si="197"/>
        <v>1</v>
      </c>
      <c r="BU600" s="692"/>
      <c r="BV600" s="692"/>
      <c r="BW600" s="692"/>
      <c r="BX600" s="692"/>
      <c r="BY600" s="692"/>
      <c r="BZ600" s="692"/>
      <c r="CA600" s="692"/>
      <c r="CB600" s="692"/>
      <c r="CC600" s="692"/>
      <c r="CD600" s="692">
        <f t="shared" si="191"/>
        <v>0</v>
      </c>
      <c r="CE600" s="692"/>
      <c r="CF600" s="692"/>
      <c r="CG600" s="692"/>
      <c r="CH600" s="692"/>
      <c r="CI600" s="692"/>
      <c r="CJ600" s="692"/>
      <c r="CK600" s="692"/>
      <c r="CL600" s="692"/>
      <c r="CM600" s="692"/>
      <c r="CN600" s="692"/>
      <c r="CO600" s="692"/>
      <c r="CP600" s="692"/>
      <c r="CQ600" s="692"/>
      <c r="CR600" s="692"/>
      <c r="CS600" s="692"/>
      <c r="CT600" s="692"/>
      <c r="CU600" s="692"/>
      <c r="CV600" s="692"/>
      <c r="CW600" s="692"/>
      <c r="CX600" s="694"/>
      <c r="CY600" s="694"/>
      <c r="CZ600" s="694"/>
      <c r="DA600" s="694"/>
      <c r="DB600" s="694"/>
      <c r="DC600" s="694"/>
      <c r="DD600" s="694"/>
      <c r="DE600" s="694"/>
      <c r="DF600" s="694"/>
      <c r="DG600" s="695"/>
      <c r="DH600" s="695"/>
      <c r="DI600" s="695"/>
      <c r="DJ600" s="695"/>
      <c r="DK600" s="695"/>
      <c r="DL600" s="695"/>
      <c r="DM600" s="695"/>
      <c r="DN600" s="695"/>
      <c r="DO600" s="695"/>
      <c r="DP600" s="695"/>
      <c r="DQ600" s="695"/>
      <c r="DR600" s="695"/>
      <c r="DS600" s="694"/>
      <c r="DT600" s="694"/>
      <c r="DU600" s="694"/>
      <c r="DV600" s="694"/>
      <c r="DW600" s="694"/>
      <c r="DX600" s="694"/>
      <c r="DY600" s="694"/>
      <c r="DZ600" s="694"/>
      <c r="EA600" s="694"/>
      <c r="EB600" s="694"/>
      <c r="EC600" s="694"/>
      <c r="ED600" s="694"/>
      <c r="EE600" s="694"/>
      <c r="EF600" s="694"/>
      <c r="EG600" s="694"/>
      <c r="EH600" s="694"/>
      <c r="EI600" s="694"/>
      <c r="EJ600" s="694"/>
      <c r="EK600" s="694"/>
      <c r="EL600" s="694"/>
      <c r="EM600" s="694"/>
      <c r="EN600" s="694"/>
      <c r="EO600" s="694"/>
      <c r="EP600" s="694"/>
      <c r="EQ600" s="694"/>
      <c r="ER600" s="694"/>
      <c r="ES600" s="694"/>
      <c r="ET600" s="694"/>
      <c r="EU600" s="694"/>
      <c r="EV600" s="694"/>
      <c r="EW600" s="694"/>
      <c r="EX600" s="694"/>
      <c r="EY600" s="694"/>
      <c r="EZ600" s="694"/>
      <c r="FA600" s="694"/>
      <c r="FB600" s="694"/>
      <c r="FC600" s="694"/>
      <c r="FD600" s="694"/>
      <c r="FE600" s="694"/>
      <c r="FF600" s="694"/>
      <c r="FG600" s="694"/>
      <c r="FH600" s="694"/>
      <c r="FI600" s="694"/>
      <c r="FJ600" s="694"/>
      <c r="FK600" s="694"/>
      <c r="FL600" s="694"/>
      <c r="FM600" s="694"/>
      <c r="FN600" s="694"/>
      <c r="FO600" s="694"/>
      <c r="FP600" s="694"/>
      <c r="FQ600" s="697"/>
    </row>
    <row r="601" spans="1:173" s="696" customFormat="1">
      <c r="A601" s="690"/>
      <c r="B601" s="690"/>
      <c r="C601" s="691" t="s">
        <v>3634</v>
      </c>
      <c r="D601" s="691"/>
      <c r="E601" s="640">
        <v>35</v>
      </c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>
        <f t="shared" si="192"/>
        <v>35</v>
      </c>
      <c r="Q601" s="692"/>
      <c r="R601" s="693"/>
      <c r="S601" s="693"/>
      <c r="T601" s="692"/>
      <c r="U601" s="692" t="s">
        <v>1631</v>
      </c>
      <c r="V601" s="692"/>
      <c r="W601" s="692">
        <v>1</v>
      </c>
      <c r="X601" s="692"/>
      <c r="Y601" s="692"/>
      <c r="Z601" s="692">
        <v>1</v>
      </c>
      <c r="AA601" s="692"/>
      <c r="AB601" s="692"/>
      <c r="AC601" s="692"/>
      <c r="AD601" s="692"/>
      <c r="AE601" s="725"/>
      <c r="AF601" s="957"/>
      <c r="AG601" s="692"/>
      <c r="AH601" s="692"/>
      <c r="AI601" s="692"/>
      <c r="AJ601" s="692"/>
      <c r="AK601" s="692"/>
      <c r="AL601" s="692"/>
      <c r="AM601" s="692"/>
      <c r="AN601" s="692"/>
      <c r="AO601" s="692"/>
      <c r="AP601" s="692"/>
      <c r="AQ601" s="692"/>
      <c r="AR601" s="692"/>
      <c r="AS601" s="692"/>
      <c r="AT601" s="692"/>
      <c r="AU601" s="692">
        <v>1</v>
      </c>
      <c r="AV601" s="692"/>
      <c r="AW601" s="692">
        <f t="shared" si="193"/>
        <v>1</v>
      </c>
      <c r="AX601" s="692"/>
      <c r="AY601" s="692"/>
      <c r="AZ601" s="692">
        <f t="shared" si="194"/>
        <v>2</v>
      </c>
      <c r="BA601" s="692"/>
      <c r="BB601" s="692"/>
      <c r="BC601" s="692"/>
      <c r="BD601" s="692">
        <v>1</v>
      </c>
      <c r="BE601" s="692"/>
      <c r="BF601" s="692"/>
      <c r="BG601" s="692"/>
      <c r="BH601" s="692"/>
      <c r="BI601" s="692"/>
      <c r="BJ601" s="692">
        <f t="shared" si="195"/>
        <v>7</v>
      </c>
      <c r="BK601" s="692"/>
      <c r="BL601" s="692"/>
      <c r="BM601" s="692"/>
      <c r="BN601" s="692"/>
      <c r="BO601" s="692"/>
      <c r="BP601" s="692"/>
      <c r="BQ601" s="692">
        <f t="shared" si="196"/>
        <v>0</v>
      </c>
      <c r="BR601" s="692"/>
      <c r="BS601" s="692"/>
      <c r="BT601" s="692">
        <f t="shared" si="197"/>
        <v>1</v>
      </c>
      <c r="BU601" s="692"/>
      <c r="BV601" s="692"/>
      <c r="BW601" s="692"/>
      <c r="BX601" s="692"/>
      <c r="BY601" s="692"/>
      <c r="BZ601" s="692"/>
      <c r="CA601" s="692"/>
      <c r="CB601" s="692">
        <v>1</v>
      </c>
      <c r="CC601" s="692"/>
      <c r="CD601" s="692">
        <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"/>
      <c r="CM601" s="692"/>
      <c r="CN601" s="692"/>
      <c r="CO601" s="692"/>
      <c r="CP601" s="692"/>
      <c r="CQ601" s="692"/>
      <c r="CR601" s="692"/>
      <c r="CS601" s="692"/>
      <c r="CT601" s="692"/>
      <c r="CU601" s="692"/>
      <c r="CV601" s="692"/>
      <c r="CW601" s="692"/>
      <c r="CX601" s="694"/>
      <c r="CY601" s="694"/>
      <c r="CZ601" s="694"/>
      <c r="DA601" s="694"/>
      <c r="DB601" s="694"/>
      <c r="DC601" s="694"/>
      <c r="DD601" s="694"/>
      <c r="DE601" s="694"/>
      <c r="DF601" s="694"/>
      <c r="DG601" s="695"/>
      <c r="DH601" s="695"/>
      <c r="DI601" s="695"/>
      <c r="DJ601" s="695"/>
      <c r="DK601" s="695"/>
      <c r="DL601" s="695"/>
      <c r="DM601" s="695"/>
      <c r="DN601" s="695"/>
      <c r="DO601" s="695"/>
      <c r="DP601" s="695"/>
      <c r="DQ601" s="695"/>
      <c r="DR601" s="695"/>
      <c r="DS601" s="694"/>
      <c r="DT601" s="694"/>
      <c r="DU601" s="694"/>
      <c r="DV601" s="694"/>
      <c r="DW601" s="694"/>
      <c r="DX601" s="694"/>
      <c r="DY601" s="694"/>
      <c r="DZ601" s="694"/>
      <c r="EA601" s="694"/>
      <c r="EB601" s="694"/>
      <c r="EC601" s="694"/>
      <c r="ED601" s="694"/>
      <c r="EE601" s="694"/>
      <c r="EF601" s="694"/>
      <c r="EG601" s="694"/>
      <c r="EH601" s="694"/>
      <c r="EI601" s="694"/>
      <c r="EJ601" s="694"/>
      <c r="EK601" s="694"/>
      <c r="EL601" s="694"/>
      <c r="EM601" s="694"/>
      <c r="EN601" s="694"/>
      <c r="EO601" s="694"/>
      <c r="EP601" s="694"/>
      <c r="EQ601" s="694"/>
      <c r="ER601" s="694"/>
      <c r="ES601" s="694"/>
      <c r="ET601" s="694"/>
      <c r="EU601" s="694"/>
      <c r="EV601" s="694"/>
      <c r="EW601" s="694"/>
      <c r="EX601" s="694"/>
      <c r="EY601" s="694"/>
      <c r="EZ601" s="694"/>
      <c r="FA601" s="694"/>
      <c r="FB601" s="694"/>
      <c r="FC601" s="694"/>
      <c r="FD601" s="694"/>
      <c r="FE601" s="694"/>
      <c r="FF601" s="694"/>
      <c r="FG601" s="694"/>
      <c r="FH601" s="694"/>
      <c r="FI601" s="694"/>
      <c r="FJ601" s="694"/>
      <c r="FK601" s="694"/>
      <c r="FL601" s="694"/>
      <c r="FM601" s="694"/>
      <c r="FN601" s="694"/>
      <c r="FO601" s="694"/>
      <c r="FP601" s="694"/>
      <c r="FQ601" s="697"/>
    </row>
    <row r="602" spans="1:173" s="696" customFormat="1">
      <c r="A602" s="690"/>
      <c r="B602" s="690"/>
      <c r="C602" s="691" t="s">
        <v>3635</v>
      </c>
      <c r="D602" s="691"/>
      <c r="E602" s="640">
        <v>35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 t="shared" si="192"/>
        <v>35</v>
      </c>
      <c r="Q602" s="692"/>
      <c r="R602" s="693"/>
      <c r="S602" s="693"/>
      <c r="T602" s="692"/>
      <c r="U602" s="692" t="s">
        <v>1631</v>
      </c>
      <c r="V602" s="692"/>
      <c r="W602" s="692">
        <v>1</v>
      </c>
      <c r="X602" s="692"/>
      <c r="Y602" s="692"/>
      <c r="Z602" s="692">
        <v>1</v>
      </c>
      <c r="AA602" s="692"/>
      <c r="AB602" s="692"/>
      <c r="AC602" s="692"/>
      <c r="AD602" s="692"/>
      <c r="AE602" s="725"/>
      <c r="AF602" s="957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 t="shared" si="193"/>
        <v>0</v>
      </c>
      <c r="AX602" s="692"/>
      <c r="AY602" s="692"/>
      <c r="AZ602" s="692">
        <f t="shared" si="194"/>
        <v>0</v>
      </c>
      <c r="BA602" s="692"/>
      <c r="BB602" s="692"/>
      <c r="BC602" s="692"/>
      <c r="BD602" s="692">
        <v>1</v>
      </c>
      <c r="BE602" s="692"/>
      <c r="BF602" s="692"/>
      <c r="BG602" s="692"/>
      <c r="BH602" s="692"/>
      <c r="BI602" s="692"/>
      <c r="BJ602" s="692">
        <f t="shared" si="195"/>
        <v>0</v>
      </c>
      <c r="BK602" s="692"/>
      <c r="BL602" s="692"/>
      <c r="BM602" s="692"/>
      <c r="BN602" s="692"/>
      <c r="BO602" s="692"/>
      <c r="BP602" s="692"/>
      <c r="BQ602" s="692">
        <f t="shared" si="196"/>
        <v>0</v>
      </c>
      <c r="BR602" s="692"/>
      <c r="BS602" s="692"/>
      <c r="BT602" s="692">
        <f t="shared" si="197"/>
        <v>1</v>
      </c>
      <c r="BU602" s="692"/>
      <c r="BV602" s="692"/>
      <c r="BW602" s="692"/>
      <c r="BX602" s="692"/>
      <c r="BY602" s="692"/>
      <c r="BZ602" s="692"/>
      <c r="CA602" s="692"/>
      <c r="CB602" s="692"/>
      <c r="CC602" s="692"/>
      <c r="CD602" s="692">
        <f t="shared" si="191"/>
        <v>0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>
      <c r="A603" s="690"/>
      <c r="B603" s="690"/>
      <c r="C603" s="691" t="s">
        <v>3636</v>
      </c>
      <c r="D603" s="691"/>
      <c r="E603" s="640">
        <v>30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si="192"/>
        <v>30</v>
      </c>
      <c r="Q603" s="692"/>
      <c r="R603" s="693"/>
      <c r="S603" s="693"/>
      <c r="T603" s="692"/>
      <c r="U603" s="692" t="s">
        <v>1631</v>
      </c>
      <c r="V603" s="692"/>
      <c r="W603" s="692">
        <v>1</v>
      </c>
      <c r="X603" s="692"/>
      <c r="Y603" s="692"/>
      <c r="Z603" s="692">
        <v>1</v>
      </c>
      <c r="AA603" s="692"/>
      <c r="AB603" s="692"/>
      <c r="AC603" s="692"/>
      <c r="AD603" s="692"/>
      <c r="AE603" s="725"/>
      <c r="AF603" s="957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si="193"/>
        <v>1</v>
      </c>
      <c r="AX603" s="692"/>
      <c r="AY603" s="692"/>
      <c r="AZ603" s="692">
        <f t="shared" si="194"/>
        <v>2</v>
      </c>
      <c r="BA603" s="692"/>
      <c r="BB603" s="692"/>
      <c r="BC603" s="692"/>
      <c r="BD603" s="692">
        <v>1</v>
      </c>
      <c r="BE603" s="692"/>
      <c r="BF603" s="692"/>
      <c r="BG603" s="692"/>
      <c r="BH603" s="692"/>
      <c r="BI603" s="692"/>
      <c r="BJ603" s="692">
        <f t="shared" si="195"/>
        <v>5</v>
      </c>
      <c r="BK603" s="692"/>
      <c r="BL603" s="692"/>
      <c r="BM603" s="692"/>
      <c r="BN603" s="692"/>
      <c r="BO603" s="692"/>
      <c r="BP603" s="692"/>
      <c r="BQ603" s="692">
        <f t="shared" si="196"/>
        <v>0</v>
      </c>
      <c r="BR603" s="692"/>
      <c r="BS603" s="692"/>
      <c r="BT603" s="692">
        <f t="shared" si="197"/>
        <v>1</v>
      </c>
      <c r="BU603" s="692"/>
      <c r="BV603" s="692"/>
      <c r="BW603" s="692"/>
      <c r="BX603" s="692"/>
      <c r="BY603" s="692"/>
      <c r="BZ603" s="692"/>
      <c r="CA603" s="692"/>
      <c r="CB603" s="692">
        <v>1</v>
      </c>
      <c r="CC603" s="692"/>
      <c r="CD603" s="692">
        <f t="shared" si="191"/>
        <v>4</v>
      </c>
      <c r="CE603" s="692"/>
      <c r="CF603" s="692"/>
      <c r="CG603" s="692"/>
      <c r="CH603" s="692"/>
      <c r="CI603" s="692"/>
      <c r="CJ603" s="692"/>
      <c r="CK603" s="692"/>
      <c r="CL603" s="692"/>
      <c r="CM603" s="692"/>
      <c r="CN603" s="692"/>
      <c r="CO603" s="692"/>
      <c r="CP603" s="692"/>
      <c r="CQ603" s="692"/>
      <c r="CR603" s="692"/>
      <c r="CS603" s="692"/>
      <c r="CT603" s="692"/>
      <c r="CU603" s="692"/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>
      <c r="A604" s="690"/>
      <c r="B604" s="690"/>
      <c r="C604" s="691" t="s">
        <v>3637</v>
      </c>
      <c r="D604" s="691"/>
      <c r="E604" s="640">
        <v>35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35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725"/>
      <c r="AF604" s="957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>
      <c r="A605" s="690"/>
      <c r="B605" s="690"/>
      <c r="C605" s="691" t="s">
        <v>3638</v>
      </c>
      <c r="D605" s="691"/>
      <c r="E605" s="640">
        <v>35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35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725"/>
      <c r="AF605" s="957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>
        <v>1</v>
      </c>
      <c r="AV605" s="692"/>
      <c r="AW605" s="692">
        <f t="shared" si="193"/>
        <v>1</v>
      </c>
      <c r="AX605" s="692"/>
      <c r="AY605" s="692"/>
      <c r="AZ605" s="692">
        <f t="shared" si="194"/>
        <v>2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7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>
        <v>1</v>
      </c>
      <c r="CC605" s="692"/>
      <c r="CD605" s="692">
        <f t="shared" si="191"/>
        <v>4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>
      <c r="A606" s="690"/>
      <c r="B606" s="690"/>
      <c r="C606" s="691" t="s">
        <v>3639</v>
      </c>
      <c r="D606" s="691"/>
      <c r="E606" s="640">
        <v>30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30</v>
      </c>
      <c r="Q606" s="692"/>
      <c r="R606" s="693"/>
      <c r="S606" s="693"/>
      <c r="T606" s="692"/>
      <c r="U606" s="692" t="s">
        <v>2989</v>
      </c>
      <c r="V606" s="692"/>
      <c r="W606" s="692">
        <v>2</v>
      </c>
      <c r="X606" s="692"/>
      <c r="Y606" s="692"/>
      <c r="Z606" s="692"/>
      <c r="AA606" s="692"/>
      <c r="AB606" s="692"/>
      <c r="AC606" s="692"/>
      <c r="AD606" s="692"/>
      <c r="AE606" s="725">
        <v>1</v>
      </c>
      <c r="AF606" s="957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/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2</v>
      </c>
      <c r="BE606" s="692"/>
      <c r="BF606" s="692"/>
      <c r="BG606" s="692"/>
      <c r="BH606" s="692"/>
      <c r="BI606" s="692"/>
      <c r="BJ606" s="692">
        <f t="shared" si="195"/>
        <v>5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0</v>
      </c>
      <c r="BU606" s="692"/>
      <c r="BV606" s="692"/>
      <c r="BW606" s="692"/>
      <c r="BX606" s="692"/>
      <c r="BY606" s="692">
        <v>2</v>
      </c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>
      <c r="A607" s="690"/>
      <c r="B607" s="690"/>
      <c r="C607" s="691" t="s">
        <v>3640</v>
      </c>
      <c r="D607" s="691"/>
      <c r="E607" s="640">
        <v>37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37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725"/>
      <c r="AF607" s="957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>
      <c r="A608" s="690"/>
      <c r="B608" s="690"/>
      <c r="C608" s="691" t="s">
        <v>3641</v>
      </c>
      <c r="D608" s="691"/>
      <c r="E608" s="640">
        <v>38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38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725"/>
      <c r="AF608" s="957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>
      <c r="A609" s="690"/>
      <c r="B609" s="690"/>
      <c r="C609" s="691" t="s">
        <v>3647</v>
      </c>
      <c r="D609" s="691"/>
      <c r="E609" s="640">
        <v>38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38</v>
      </c>
      <c r="Q609" s="692"/>
      <c r="R609" s="693"/>
      <c r="S609" s="693"/>
      <c r="T609" s="692"/>
      <c r="U609" s="692" t="s">
        <v>2990</v>
      </c>
      <c r="V609" s="692"/>
      <c r="W609" s="692">
        <v>2</v>
      </c>
      <c r="X609" s="692"/>
      <c r="Y609" s="692"/>
      <c r="Z609" s="692"/>
      <c r="AA609" s="692"/>
      <c r="AB609" s="692"/>
      <c r="AC609" s="692"/>
      <c r="AD609" s="692"/>
      <c r="AE609" s="725">
        <v>1</v>
      </c>
      <c r="AF609" s="957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>
        <v>1</v>
      </c>
      <c r="AV609" s="692"/>
      <c r="AW609" s="692">
        <f t="shared" si="193"/>
        <v>1</v>
      </c>
      <c r="AX609" s="692"/>
      <c r="AY609" s="692"/>
      <c r="AZ609" s="692">
        <f t="shared" si="194"/>
        <v>2</v>
      </c>
      <c r="BA609" s="692"/>
      <c r="BB609" s="692"/>
      <c r="BC609" s="692"/>
      <c r="BD609" s="692"/>
      <c r="BE609" s="692"/>
      <c r="BF609" s="692">
        <v>1</v>
      </c>
      <c r="BG609" s="692"/>
      <c r="BH609" s="692"/>
      <c r="BI609" s="692"/>
      <c r="BJ609" s="692">
        <f t="shared" si="195"/>
        <v>7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0</v>
      </c>
      <c r="BU609" s="692"/>
      <c r="BV609" s="692"/>
      <c r="BW609" s="692"/>
      <c r="BX609" s="692"/>
      <c r="BY609" s="692">
        <v>1</v>
      </c>
      <c r="BZ609" s="692"/>
      <c r="CA609" s="692"/>
      <c r="CB609" s="692">
        <v>1</v>
      </c>
      <c r="CC609" s="692"/>
      <c r="CD609" s="692">
        <f t="shared" si="191"/>
        <v>4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>
      <c r="A610" s="690"/>
      <c r="B610" s="690"/>
      <c r="C610" s="691" t="s">
        <v>3648</v>
      </c>
      <c r="D610" s="691"/>
      <c r="E610" s="640">
        <v>30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30</v>
      </c>
      <c r="Q610" s="692"/>
      <c r="R610" s="693"/>
      <c r="S610" s="693"/>
      <c r="T610" s="692"/>
      <c r="U610" s="692" t="s">
        <v>2989</v>
      </c>
      <c r="V610" s="692"/>
      <c r="W610" s="692">
        <v>2</v>
      </c>
      <c r="X610" s="692"/>
      <c r="Y610" s="692"/>
      <c r="Z610" s="692"/>
      <c r="AA610" s="692"/>
      <c r="AB610" s="692"/>
      <c r="AC610" s="692"/>
      <c r="AD610" s="692"/>
      <c r="AE610" s="725">
        <v>1</v>
      </c>
      <c r="AF610" s="957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/>
      <c r="AV610" s="692"/>
      <c r="AW610" s="692">
        <f t="shared" si="193"/>
        <v>0</v>
      </c>
      <c r="AX610" s="692"/>
      <c r="AY610" s="692"/>
      <c r="AZ610" s="692">
        <f t="shared" si="194"/>
        <v>0</v>
      </c>
      <c r="BA610" s="692"/>
      <c r="BB610" s="692"/>
      <c r="BC610" s="692"/>
      <c r="BD610" s="692"/>
      <c r="BE610" s="692"/>
      <c r="BF610" s="692">
        <v>2</v>
      </c>
      <c r="BG610" s="692"/>
      <c r="BH610" s="692"/>
      <c r="BI610" s="692"/>
      <c r="BJ610" s="692">
        <f t="shared" si="195"/>
        <v>0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0</v>
      </c>
      <c r="BU610" s="692"/>
      <c r="BV610" s="692"/>
      <c r="BW610" s="692"/>
      <c r="BX610" s="692"/>
      <c r="BY610" s="692">
        <v>2</v>
      </c>
      <c r="BZ610" s="692"/>
      <c r="CA610" s="692"/>
      <c r="CB610" s="692"/>
      <c r="CC610" s="692"/>
      <c r="CD610" s="692">
        <f t="shared" si="191"/>
        <v>0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>
      <c r="A611" s="690"/>
      <c r="B611" s="690"/>
      <c r="C611" s="691" t="s">
        <v>3649</v>
      </c>
      <c r="D611" s="691"/>
      <c r="E611" s="640">
        <v>35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35</v>
      </c>
      <c r="Q611" s="692"/>
      <c r="R611" s="693"/>
      <c r="S611" s="693"/>
      <c r="T611" s="692"/>
      <c r="U611" s="692" t="s">
        <v>1631</v>
      </c>
      <c r="V611" s="692"/>
      <c r="W611" s="692">
        <v>1</v>
      </c>
      <c r="X611" s="692"/>
      <c r="Y611" s="692"/>
      <c r="Z611" s="692">
        <v>1</v>
      </c>
      <c r="AA611" s="692"/>
      <c r="AB611" s="692"/>
      <c r="AC611" s="692"/>
      <c r="AD611" s="692"/>
      <c r="AE611" s="725"/>
      <c r="AF611" s="957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0</v>
      </c>
      <c r="AX611" s="692"/>
      <c r="AY611" s="692"/>
      <c r="AZ611" s="692">
        <f t="shared" si="194"/>
        <v>0</v>
      </c>
      <c r="BA611" s="692"/>
      <c r="BB611" s="692"/>
      <c r="BC611" s="692"/>
      <c r="BD611" s="692">
        <v>1</v>
      </c>
      <c r="BE611" s="692"/>
      <c r="BF611" s="692"/>
      <c r="BG611" s="692"/>
      <c r="BH611" s="692"/>
      <c r="BI611" s="692"/>
      <c r="BJ611" s="692">
        <f t="shared" si="195"/>
        <v>0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1</v>
      </c>
      <c r="BU611" s="692"/>
      <c r="BV611" s="692"/>
      <c r="BW611" s="692"/>
      <c r="BX611" s="692"/>
      <c r="BY611" s="692"/>
      <c r="BZ611" s="692"/>
      <c r="CA611" s="692"/>
      <c r="CB611" s="692"/>
      <c r="CC611" s="692"/>
      <c r="CD611" s="692">
        <f t="shared" si="191"/>
        <v>0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>
      <c r="A612" s="690"/>
      <c r="B612" s="690"/>
      <c r="C612" s="691" t="s">
        <v>3650</v>
      </c>
      <c r="D612" s="691"/>
      <c r="E612" s="640">
        <v>35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35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725"/>
      <c r="AF612" s="957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>
        <v>1</v>
      </c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2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>
      <c r="A613" s="690"/>
      <c r="B613" s="690"/>
      <c r="C613" s="691" t="s">
        <v>3651</v>
      </c>
      <c r="D613" s="691"/>
      <c r="E613" s="640">
        <v>35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35</v>
      </c>
      <c r="Q613" s="692"/>
      <c r="R613" s="693"/>
      <c r="S613" s="693"/>
      <c r="T613" s="692"/>
      <c r="U613" s="692" t="s">
        <v>1903</v>
      </c>
      <c r="V613" s="692"/>
      <c r="W613" s="692">
        <v>2</v>
      </c>
      <c r="X613" s="692"/>
      <c r="Y613" s="692"/>
      <c r="Z613" s="692"/>
      <c r="AA613" s="692"/>
      <c r="AB613" s="692"/>
      <c r="AC613" s="692"/>
      <c r="AD613" s="692"/>
      <c r="AE613" s="725">
        <v>1</v>
      </c>
      <c r="AF613" s="957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0</v>
      </c>
      <c r="AX613" s="692"/>
      <c r="AY613" s="692"/>
      <c r="AZ613" s="692">
        <f t="shared" si="194"/>
        <v>0</v>
      </c>
      <c r="BA613" s="692"/>
      <c r="BB613" s="692"/>
      <c r="BC613" s="692"/>
      <c r="BD613" s="692"/>
      <c r="BE613" s="692"/>
      <c r="BF613" s="692">
        <v>1</v>
      </c>
      <c r="BG613" s="692"/>
      <c r="BH613" s="692"/>
      <c r="BI613" s="692"/>
      <c r="BJ613" s="692">
        <f t="shared" si="195"/>
        <v>0</v>
      </c>
      <c r="BK613" s="692"/>
      <c r="BL613" s="692"/>
      <c r="BM613" s="692"/>
      <c r="BN613" s="692"/>
      <c r="BO613" s="692"/>
      <c r="BP613" s="692"/>
      <c r="BQ613" s="692">
        <f t="shared" si="196"/>
        <v>1</v>
      </c>
      <c r="BR613" s="692"/>
      <c r="BS613" s="692"/>
      <c r="BT613" s="692">
        <f t="shared" si="197"/>
        <v>2</v>
      </c>
      <c r="BU613" s="692"/>
      <c r="BV613" s="692"/>
      <c r="BW613" s="692"/>
      <c r="BX613" s="692"/>
      <c r="BY613" s="692"/>
      <c r="BZ613" s="692"/>
      <c r="CA613" s="692"/>
      <c r="CB613" s="692"/>
      <c r="CC613" s="692"/>
      <c r="CD613" s="692">
        <f t="shared" si="191"/>
        <v>0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>
      <c r="A614" s="690"/>
      <c r="B614" s="690"/>
      <c r="C614" s="691" t="s">
        <v>3652</v>
      </c>
      <c r="D614" s="691"/>
      <c r="E614" s="640">
        <v>35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35</v>
      </c>
      <c r="Q614" s="692"/>
      <c r="R614" s="693"/>
      <c r="S614" s="693"/>
      <c r="T614" s="692"/>
      <c r="U614" s="692" t="s">
        <v>1631</v>
      </c>
      <c r="V614" s="692"/>
      <c r="W614" s="692">
        <v>1</v>
      </c>
      <c r="X614" s="692"/>
      <c r="Y614" s="692"/>
      <c r="Z614" s="692">
        <v>1</v>
      </c>
      <c r="AA614" s="692"/>
      <c r="AB614" s="692"/>
      <c r="AC614" s="692"/>
      <c r="AD614" s="692"/>
      <c r="AE614" s="725"/>
      <c r="AF614" s="957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/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>
        <v>1</v>
      </c>
      <c r="BE614" s="692"/>
      <c r="BF614" s="692"/>
      <c r="BG614" s="692"/>
      <c r="BH614" s="692"/>
      <c r="BI614" s="692"/>
      <c r="BJ614" s="692">
        <f t="shared" si="195"/>
        <v>5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1</v>
      </c>
      <c r="BU614" s="692"/>
      <c r="BV614" s="692"/>
      <c r="BW614" s="692"/>
      <c r="BX614" s="692"/>
      <c r="BY614" s="692"/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>
      <c r="A615" s="690"/>
      <c r="B615" s="690"/>
      <c r="C615" s="691" t="s">
        <v>3653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1631</v>
      </c>
      <c r="V615" s="692"/>
      <c r="W615" s="692">
        <v>1</v>
      </c>
      <c r="X615" s="692"/>
      <c r="Y615" s="692"/>
      <c r="Z615" s="692">
        <v>1</v>
      </c>
      <c r="AA615" s="692"/>
      <c r="AB615" s="692"/>
      <c r="AC615" s="692"/>
      <c r="AD615" s="692"/>
      <c r="AE615" s="725"/>
      <c r="AF615" s="957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>
        <v>1</v>
      </c>
      <c r="BE615" s="692"/>
      <c r="BF615" s="692"/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1</v>
      </c>
      <c r="BU615" s="692"/>
      <c r="BV615" s="692"/>
      <c r="BW615" s="692"/>
      <c r="BX615" s="692"/>
      <c r="BY615" s="692"/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>
      <c r="A616" s="690"/>
      <c r="B616" s="690"/>
      <c r="C616" s="691" t="s">
        <v>3654</v>
      </c>
      <c r="D616" s="691"/>
      <c r="E616" s="640">
        <v>34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34</v>
      </c>
      <c r="Q616" s="692"/>
      <c r="R616" s="693"/>
      <c r="S616" s="693"/>
      <c r="T616" s="692"/>
      <c r="U616" s="692" t="s">
        <v>2989</v>
      </c>
      <c r="V616" s="692"/>
      <c r="W616" s="692">
        <v>2</v>
      </c>
      <c r="X616" s="692"/>
      <c r="Y616" s="692"/>
      <c r="Z616" s="692"/>
      <c r="AA616" s="692"/>
      <c r="AB616" s="692"/>
      <c r="AC616" s="692"/>
      <c r="AD616" s="692"/>
      <c r="AE616" s="725">
        <v>1</v>
      </c>
      <c r="AF616" s="957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1</v>
      </c>
      <c r="AX616" s="692"/>
      <c r="AY616" s="692"/>
      <c r="AZ616" s="692">
        <f t="shared" si="194"/>
        <v>2</v>
      </c>
      <c r="BA616" s="692"/>
      <c r="BB616" s="692"/>
      <c r="BC616" s="692"/>
      <c r="BD616" s="692">
        <v>1</v>
      </c>
      <c r="BE616" s="692"/>
      <c r="BF616" s="692">
        <v>1</v>
      </c>
      <c r="BG616" s="692"/>
      <c r="BH616" s="692"/>
      <c r="BI616" s="692"/>
      <c r="BJ616" s="692">
        <f t="shared" si="195"/>
        <v>5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0</v>
      </c>
      <c r="BU616" s="692"/>
      <c r="BV616" s="692"/>
      <c r="BW616" s="692"/>
      <c r="BX616" s="692"/>
      <c r="BY616" s="692">
        <v>2</v>
      </c>
      <c r="BZ616" s="692"/>
      <c r="CA616" s="692"/>
      <c r="CB616" s="692">
        <v>1</v>
      </c>
      <c r="CC616" s="692"/>
      <c r="CD616" s="692">
        <f t="shared" si="191"/>
        <v>4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>
      <c r="A617" s="690"/>
      <c r="B617" s="690"/>
      <c r="C617" s="691" t="s">
        <v>3655</v>
      </c>
      <c r="D617" s="691"/>
      <c r="E617" s="640">
        <v>30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30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725"/>
      <c r="AF617" s="957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/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0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>
      <c r="A618" s="690"/>
      <c r="B618" s="690"/>
      <c r="C618" s="691" t="s">
        <v>3656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1631</v>
      </c>
      <c r="V618" s="692"/>
      <c r="W618" s="692">
        <v>1</v>
      </c>
      <c r="X618" s="692"/>
      <c r="Y618" s="692"/>
      <c r="Z618" s="692">
        <v>1</v>
      </c>
      <c r="AA618" s="692"/>
      <c r="AB618" s="692"/>
      <c r="AC618" s="692"/>
      <c r="AD618" s="692"/>
      <c r="AE618" s="725"/>
      <c r="AF618" s="957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>
        <v>1</v>
      </c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>
        <v>1</v>
      </c>
      <c r="BE618" s="692"/>
      <c r="BF618" s="692"/>
      <c r="BG618" s="692"/>
      <c r="BH618" s="692"/>
      <c r="BI618" s="692"/>
      <c r="BJ618" s="692">
        <f t="shared" si="195"/>
        <v>2</v>
      </c>
      <c r="BK618" s="692"/>
      <c r="BL618" s="692"/>
      <c r="BM618" s="692"/>
      <c r="BN618" s="692"/>
      <c r="BO618" s="692"/>
      <c r="BP618" s="692"/>
      <c r="BQ618" s="692">
        <f t="shared" si="196"/>
        <v>0</v>
      </c>
      <c r="BR618" s="692"/>
      <c r="BS618" s="692"/>
      <c r="BT618" s="692">
        <f t="shared" si="197"/>
        <v>1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>
      <c r="A619" s="690"/>
      <c r="B619" s="690"/>
      <c r="C619" s="691" t="s">
        <v>3719</v>
      </c>
      <c r="D619" s="691"/>
      <c r="E619" s="640">
        <v>30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30</v>
      </c>
      <c r="Q619" s="692"/>
      <c r="R619" s="693"/>
      <c r="S619" s="693"/>
      <c r="T619" s="692"/>
      <c r="U619" s="692" t="s">
        <v>2989</v>
      </c>
      <c r="V619" s="692"/>
      <c r="W619" s="692">
        <v>2</v>
      </c>
      <c r="X619" s="692"/>
      <c r="Y619" s="692"/>
      <c r="Z619" s="692"/>
      <c r="AA619" s="692"/>
      <c r="AB619" s="692"/>
      <c r="AC619" s="692"/>
      <c r="AD619" s="692"/>
      <c r="AE619" s="725">
        <v>1</v>
      </c>
      <c r="AF619" s="957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0</v>
      </c>
      <c r="AX619" s="692"/>
      <c r="AY619" s="692"/>
      <c r="AZ619" s="692">
        <f t="shared" si="194"/>
        <v>0</v>
      </c>
      <c r="BA619" s="692"/>
      <c r="BB619" s="692"/>
      <c r="BC619" s="692"/>
      <c r="BD619" s="692">
        <v>1</v>
      </c>
      <c r="BE619" s="692"/>
      <c r="BF619" s="692">
        <v>1</v>
      </c>
      <c r="BG619" s="692"/>
      <c r="BH619" s="692"/>
      <c r="BI619" s="692"/>
      <c r="BJ619" s="692">
        <f t="shared" si="195"/>
        <v>0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0</v>
      </c>
      <c r="BU619" s="692"/>
      <c r="BV619" s="692"/>
      <c r="BW619" s="692"/>
      <c r="BX619" s="692"/>
      <c r="BY619" s="692">
        <v>2</v>
      </c>
      <c r="BZ619" s="692"/>
      <c r="CA619" s="692"/>
      <c r="CB619" s="692"/>
      <c r="CC619" s="692"/>
      <c r="CD619" s="692">
        <f t="shared" si="191"/>
        <v>0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>
      <c r="A620" s="690"/>
      <c r="B620" s="690"/>
      <c r="C620" s="691" t="s">
        <v>3720</v>
      </c>
      <c r="D620" s="691"/>
      <c r="E620" s="640">
        <v>25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25</v>
      </c>
      <c r="Q620" s="692"/>
      <c r="R620" s="693"/>
      <c r="S620" s="693"/>
      <c r="T620" s="692"/>
      <c r="U620" s="692" t="s">
        <v>1903</v>
      </c>
      <c r="V620" s="692"/>
      <c r="W620" s="692">
        <v>2</v>
      </c>
      <c r="X620" s="692"/>
      <c r="Y620" s="692"/>
      <c r="Z620" s="692"/>
      <c r="AA620" s="692"/>
      <c r="AB620" s="692"/>
      <c r="AC620" s="692"/>
      <c r="AD620" s="692"/>
      <c r="AE620" s="725">
        <v>1</v>
      </c>
      <c r="AF620" s="957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/>
      <c r="BE620" s="692"/>
      <c r="BF620" s="692">
        <v>1</v>
      </c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1</v>
      </c>
      <c r="BR620" s="692"/>
      <c r="BS620" s="692"/>
      <c r="BT620" s="692">
        <f t="shared" si="197"/>
        <v>2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>
      <c r="A621" s="690"/>
      <c r="B621" s="690"/>
      <c r="C621" s="691" t="s">
        <v>3721</v>
      </c>
      <c r="D621" s="691"/>
      <c r="E621" s="640">
        <v>25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25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725">
        <v>1</v>
      </c>
      <c r="AF621" s="957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0</v>
      </c>
      <c r="AX621" s="692"/>
      <c r="AY621" s="692"/>
      <c r="AZ621" s="692">
        <f t="shared" si="194"/>
        <v>0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0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/>
      <c r="CC621" s="692"/>
      <c r="CD621" s="692">
        <f t="shared" si="191"/>
        <v>0</v>
      </c>
      <c r="CE621" s="692"/>
      <c r="CF621" s="692"/>
      <c r="CG621" s="692"/>
      <c r="CH621" s="692"/>
      <c r="CI621" s="692"/>
      <c r="CJ621" s="692">
        <v>4</v>
      </c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>
      <c r="A622" s="690"/>
      <c r="B622" s="690"/>
      <c r="C622" s="691" t="s">
        <v>3722</v>
      </c>
      <c r="D622" s="691"/>
      <c r="E622" s="640">
        <v>32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32</v>
      </c>
      <c r="Q622" s="692"/>
      <c r="R622" s="693"/>
      <c r="S622" s="693"/>
      <c r="T622" s="692"/>
      <c r="U622" s="692" t="s">
        <v>1903</v>
      </c>
      <c r="V622" s="692"/>
      <c r="W622" s="692">
        <v>2</v>
      </c>
      <c r="X622" s="692"/>
      <c r="Y622" s="692"/>
      <c r="Z622" s="692"/>
      <c r="AA622" s="692"/>
      <c r="AB622" s="692"/>
      <c r="AC622" s="692"/>
      <c r="AD622" s="692"/>
      <c r="AE622" s="725">
        <v>1</v>
      </c>
      <c r="AF622" s="957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1</v>
      </c>
      <c r="AX622" s="692"/>
      <c r="AY622" s="692"/>
      <c r="AZ622" s="692">
        <f t="shared" si="194"/>
        <v>2</v>
      </c>
      <c r="BA622" s="692"/>
      <c r="BB622" s="692"/>
      <c r="BC622" s="692"/>
      <c r="BD622" s="692"/>
      <c r="BE622" s="692"/>
      <c r="BF622" s="692">
        <v>1</v>
      </c>
      <c r="BG622" s="692"/>
      <c r="BH622" s="692"/>
      <c r="BI622" s="692"/>
      <c r="BJ622" s="692">
        <f t="shared" si="195"/>
        <v>5</v>
      </c>
      <c r="BK622" s="692"/>
      <c r="BL622" s="692"/>
      <c r="BM622" s="692"/>
      <c r="BN622" s="692"/>
      <c r="BO622" s="692"/>
      <c r="BP622" s="692"/>
      <c r="BQ622" s="692">
        <f t="shared" si="196"/>
        <v>1</v>
      </c>
      <c r="BR622" s="692"/>
      <c r="BS622" s="692"/>
      <c r="BT622" s="692">
        <f t="shared" si="197"/>
        <v>2</v>
      </c>
      <c r="BU622" s="692"/>
      <c r="BV622" s="692"/>
      <c r="BW622" s="692"/>
      <c r="BX622" s="692"/>
      <c r="BY622" s="692"/>
      <c r="BZ622" s="692"/>
      <c r="CA622" s="692"/>
      <c r="CB622" s="692">
        <v>1</v>
      </c>
      <c r="CC622" s="692"/>
      <c r="CD622" s="692">
        <f t="shared" si="191"/>
        <v>4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>
      <c r="A623" s="690"/>
      <c r="B623" s="690"/>
      <c r="C623" s="691" t="s">
        <v>3852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2990</v>
      </c>
      <c r="V623" s="692"/>
      <c r="W623" s="692">
        <v>2</v>
      </c>
      <c r="X623" s="692"/>
      <c r="Y623" s="692"/>
      <c r="Z623" s="692"/>
      <c r="AA623" s="692"/>
      <c r="AB623" s="692"/>
      <c r="AC623" s="692"/>
      <c r="AD623" s="692"/>
      <c r="AE623" s="725">
        <v>1</v>
      </c>
      <c r="AF623" s="957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/>
      <c r="BE623" s="692"/>
      <c r="BF623" s="692">
        <v>1</v>
      </c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0</v>
      </c>
      <c r="BU623" s="692"/>
      <c r="BV623" s="692"/>
      <c r="BW623" s="692"/>
      <c r="BX623" s="692"/>
      <c r="BY623" s="692">
        <v>1</v>
      </c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>
      <c r="A624" s="690"/>
      <c r="B624" s="690"/>
      <c r="C624" s="691" t="s">
        <v>3855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2990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725">
        <v>1</v>
      </c>
      <c r="AF624" s="957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>
        <v>1</v>
      </c>
      <c r="AV624" s="692"/>
      <c r="AW624" s="692">
        <f t="shared" si="193"/>
        <v>1</v>
      </c>
      <c r="AX624" s="692"/>
      <c r="AY624" s="692"/>
      <c r="AZ624" s="692">
        <f t="shared" si="194"/>
        <v>2</v>
      </c>
      <c r="BA624" s="692"/>
      <c r="BB624" s="692"/>
      <c r="BC624" s="692"/>
      <c r="BD624" s="692"/>
      <c r="BE624" s="692"/>
      <c r="BF624" s="692">
        <v>1</v>
      </c>
      <c r="BG624" s="692"/>
      <c r="BH624" s="692"/>
      <c r="BI624" s="692"/>
      <c r="BJ624" s="692">
        <f t="shared" si="195"/>
        <v>7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1</v>
      </c>
      <c r="BZ624" s="692"/>
      <c r="CA624" s="692"/>
      <c r="CB624" s="692">
        <v>1</v>
      </c>
      <c r="CC624" s="692"/>
      <c r="CD624" s="692">
        <f t="shared" si="191"/>
        <v>4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7" s="696" customFormat="1">
      <c r="A625" s="690"/>
      <c r="B625" s="690"/>
      <c r="C625" s="691"/>
      <c r="D625" s="691"/>
      <c r="E625" s="640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0</v>
      </c>
      <c r="Q625" s="692"/>
      <c r="R625" s="693"/>
      <c r="S625" s="693"/>
      <c r="T625" s="692"/>
      <c r="U625" s="692"/>
      <c r="V625" s="692"/>
      <c r="W625" s="692"/>
      <c r="X625" s="692"/>
      <c r="Y625" s="692"/>
      <c r="Z625" s="692"/>
      <c r="AA625" s="692"/>
      <c r="AB625" s="692"/>
      <c r="AC625" s="692"/>
      <c r="AD625" s="692"/>
      <c r="AE625" s="725"/>
      <c r="AF625" s="957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/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/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0</v>
      </c>
      <c r="BR625" s="692"/>
      <c r="BS625" s="692"/>
      <c r="BT625" s="692">
        <f t="shared" si="197"/>
        <v>0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/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7" s="696" customFormat="1">
      <c r="A626" s="690"/>
      <c r="B626" s="690"/>
      <c r="C626" s="699" t="s">
        <v>3726</v>
      </c>
      <c r="D626" s="691"/>
      <c r="E626" s="640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0</v>
      </c>
      <c r="Q626" s="692"/>
      <c r="R626" s="693"/>
      <c r="S626" s="693"/>
      <c r="T626" s="692"/>
      <c r="U626" s="692"/>
      <c r="V626" s="692"/>
      <c r="W626" s="692"/>
      <c r="X626" s="692"/>
      <c r="Y626" s="692"/>
      <c r="Z626" s="692"/>
      <c r="AA626" s="692"/>
      <c r="AB626" s="692"/>
      <c r="AC626" s="692"/>
      <c r="AD626" s="692"/>
      <c r="AE626" s="725"/>
      <c r="AF626" s="957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/>
      <c r="AX626" s="692"/>
      <c r="AY626" s="692"/>
      <c r="AZ626" s="692">
        <f t="shared" si="194"/>
        <v>0</v>
      </c>
      <c r="BA626" s="692"/>
      <c r="BB626" s="692"/>
      <c r="BC626" s="692"/>
      <c r="BD626" s="692"/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>
        <v>0</v>
      </c>
      <c r="BT626" s="692">
        <f t="shared" si="197"/>
        <v>0</v>
      </c>
      <c r="BU626" s="692"/>
      <c r="BV626" s="692"/>
      <c r="BW626" s="692"/>
      <c r="BX626" s="692"/>
      <c r="BY626" s="692">
        <v>1</v>
      </c>
      <c r="BZ626" s="692"/>
      <c r="CA626" s="692"/>
      <c r="CB626" s="692"/>
      <c r="CC626" s="692"/>
      <c r="CD626" s="692"/>
      <c r="CE626" s="692"/>
      <c r="CF626" s="692"/>
      <c r="CG626" s="692"/>
      <c r="CH626" s="692"/>
      <c r="CI626" s="692"/>
      <c r="CJ626" s="692"/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7" s="696" customFormat="1">
      <c r="A627" s="690"/>
      <c r="B627" s="690"/>
      <c r="C627" s="691" t="s">
        <v>3632</v>
      </c>
      <c r="D627" s="691"/>
      <c r="E627" s="640">
        <v>35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35</v>
      </c>
      <c r="Q627" s="692"/>
      <c r="R627" s="693"/>
      <c r="S627" s="693"/>
      <c r="T627" s="692"/>
      <c r="U627" s="692" t="s">
        <v>2989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725">
        <v>1</v>
      </c>
      <c r="AF627" s="957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ref="AW627:AW635" si="198">CB627</f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2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0</v>
      </c>
      <c r="BR627" s="692"/>
      <c r="BS627" s="692">
        <v>0</v>
      </c>
      <c r="BT627" s="692">
        <f t="shared" si="197"/>
        <v>0</v>
      </c>
      <c r="BU627" s="692"/>
      <c r="BV627" s="692"/>
      <c r="BW627" s="692"/>
      <c r="BX627" s="692"/>
      <c r="BY627" s="692">
        <v>2</v>
      </c>
      <c r="BZ627" s="692"/>
      <c r="CA627" s="692"/>
      <c r="CB627" s="692">
        <v>1</v>
      </c>
      <c r="CC627" s="692"/>
      <c r="CD627" s="692">
        <f>CB627*4</f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7" s="696" customFormat="1">
      <c r="A628" s="690"/>
      <c r="B628" s="690"/>
      <c r="C628" s="691" t="s">
        <v>3633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3718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725">
        <v>1</v>
      </c>
      <c r="AF628" s="957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>
        <f t="shared" si="198"/>
        <v>1</v>
      </c>
      <c r="AX628" s="692"/>
      <c r="AY628" s="692"/>
      <c r="AZ628" s="692">
        <f t="shared" si="194"/>
        <v>2</v>
      </c>
      <c r="BA628" s="692"/>
      <c r="BB628" s="692"/>
      <c r="BC628" s="692"/>
      <c r="BD628" s="692">
        <v>2</v>
      </c>
      <c r="BE628" s="692"/>
      <c r="BF628" s="692">
        <v>1</v>
      </c>
      <c r="BG628" s="692"/>
      <c r="BH628" s="692"/>
      <c r="BI628" s="692"/>
      <c r="BJ628" s="692">
        <f t="shared" si="195"/>
        <v>5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>
        <v>0</v>
      </c>
      <c r="BT628" s="692">
        <f t="shared" si="197"/>
        <v>0</v>
      </c>
      <c r="BU628" s="692"/>
      <c r="BV628" s="692"/>
      <c r="BW628" s="692"/>
      <c r="BX628" s="692"/>
      <c r="BY628" s="692">
        <v>3</v>
      </c>
      <c r="BZ628" s="692"/>
      <c r="CA628" s="692"/>
      <c r="CB628" s="692">
        <v>1</v>
      </c>
      <c r="CC628" s="692"/>
      <c r="CD628" s="692">
        <f t="shared" ref="CD628:CD636" si="199">CB628*4</f>
        <v>4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7" s="696" customFormat="1">
      <c r="A629" s="690"/>
      <c r="B629" s="690"/>
      <c r="C629" s="691" t="s">
        <v>3634</v>
      </c>
      <c r="D629" s="691"/>
      <c r="E629" s="640">
        <v>35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35</v>
      </c>
      <c r="Q629" s="692"/>
      <c r="R629" s="693"/>
      <c r="S629" s="693"/>
      <c r="T629" s="692"/>
      <c r="U629" s="692" t="s">
        <v>1631</v>
      </c>
      <c r="V629" s="692"/>
      <c r="W629" s="692">
        <v>1</v>
      </c>
      <c r="X629" s="692"/>
      <c r="Y629" s="692"/>
      <c r="Z629" s="692">
        <v>1</v>
      </c>
      <c r="AA629" s="692"/>
      <c r="AB629" s="692"/>
      <c r="AC629" s="692"/>
      <c r="AD629" s="692"/>
      <c r="AE629" s="725"/>
      <c r="AF629" s="957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/>
      <c r="AV629" s="692"/>
      <c r="AW629" s="692">
        <f t="shared" si="198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>
        <v>1</v>
      </c>
      <c r="BE629" s="692"/>
      <c r="BF629" s="692"/>
      <c r="BG629" s="692"/>
      <c r="BH629" s="692"/>
      <c r="BI629" s="692"/>
      <c r="BJ629" s="692">
        <f t="shared" si="195"/>
        <v>5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1</v>
      </c>
      <c r="BU629" s="692"/>
      <c r="BV629" s="692"/>
      <c r="BW629" s="692"/>
      <c r="BX629" s="692"/>
      <c r="BY629" s="692"/>
      <c r="BZ629" s="692"/>
      <c r="CA629" s="692"/>
      <c r="CB629" s="692">
        <v>1</v>
      </c>
      <c r="CC629" s="692"/>
      <c r="CD629" s="692">
        <f t="shared" si="199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7" s="696" customFormat="1">
      <c r="A630" s="690"/>
      <c r="B630" s="690"/>
      <c r="C630" s="691" t="s">
        <v>3635</v>
      </c>
      <c r="D630" s="691"/>
      <c r="E630" s="640">
        <v>30</v>
      </c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30</v>
      </c>
      <c r="Q630" s="692"/>
      <c r="R630" s="693"/>
      <c r="S630" s="693"/>
      <c r="T630" s="692"/>
      <c r="U630" s="692" t="s">
        <v>1903</v>
      </c>
      <c r="V630" s="692"/>
      <c r="W630" s="692">
        <v>2</v>
      </c>
      <c r="X630" s="692"/>
      <c r="Y630" s="692"/>
      <c r="Z630" s="692"/>
      <c r="AA630" s="692"/>
      <c r="AB630" s="692"/>
      <c r="AC630" s="692"/>
      <c r="AD630" s="692"/>
      <c r="AE630" s="725">
        <v>1</v>
      </c>
      <c r="AF630" s="957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>
        <f t="shared" si="198"/>
        <v>1</v>
      </c>
      <c r="AX630" s="692"/>
      <c r="AY630" s="692"/>
      <c r="AZ630" s="692">
        <f t="shared" si="194"/>
        <v>2</v>
      </c>
      <c r="BA630" s="692"/>
      <c r="BB630" s="692"/>
      <c r="BC630" s="692"/>
      <c r="BD630" s="692"/>
      <c r="BE630" s="692"/>
      <c r="BF630" s="692">
        <v>1</v>
      </c>
      <c r="BG630" s="692"/>
      <c r="BH630" s="692"/>
      <c r="BI630" s="692"/>
      <c r="BJ630" s="692">
        <f t="shared" si="195"/>
        <v>5</v>
      </c>
      <c r="BK630" s="692"/>
      <c r="BL630" s="692"/>
      <c r="BM630" s="692"/>
      <c r="BN630" s="692"/>
      <c r="BO630" s="692"/>
      <c r="BP630" s="692"/>
      <c r="BQ630" s="692">
        <f t="shared" si="196"/>
        <v>1</v>
      </c>
      <c r="BR630" s="692"/>
      <c r="BS630" s="692"/>
      <c r="BT630" s="692">
        <f t="shared" si="197"/>
        <v>2</v>
      </c>
      <c r="BU630" s="692"/>
      <c r="BV630" s="692"/>
      <c r="BW630" s="692"/>
      <c r="BX630" s="692"/>
      <c r="BY630" s="692"/>
      <c r="BZ630" s="692"/>
      <c r="CA630" s="692"/>
      <c r="CB630" s="692">
        <v>1</v>
      </c>
      <c r="CC630" s="692"/>
      <c r="CD630" s="692">
        <f t="shared" si="199"/>
        <v>4</v>
      </c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7" s="696" customFormat="1">
      <c r="A631" s="690"/>
      <c r="B631" s="690"/>
      <c r="C631" s="691" t="s">
        <v>3636</v>
      </c>
      <c r="D631" s="691"/>
      <c r="E631" s="640">
        <v>30</v>
      </c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30</v>
      </c>
      <c r="Q631" s="692"/>
      <c r="R631" s="693"/>
      <c r="S631" s="693"/>
      <c r="T631" s="692"/>
      <c r="U631" s="692" t="s">
        <v>1631</v>
      </c>
      <c r="V631" s="692"/>
      <c r="W631" s="692">
        <v>1</v>
      </c>
      <c r="X631" s="692"/>
      <c r="Y631" s="692"/>
      <c r="Z631" s="692">
        <v>1</v>
      </c>
      <c r="AA631" s="692"/>
      <c r="AB631" s="692"/>
      <c r="AC631" s="692"/>
      <c r="AD631" s="692"/>
      <c r="AE631" s="725"/>
      <c r="AF631" s="957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>
        <v>1</v>
      </c>
      <c r="AV631" s="692"/>
      <c r="AW631" s="692">
        <f t="shared" si="198"/>
        <v>1</v>
      </c>
      <c r="AX631" s="692"/>
      <c r="AY631" s="692"/>
      <c r="AZ631" s="692">
        <f t="shared" si="194"/>
        <v>2</v>
      </c>
      <c r="BA631" s="692"/>
      <c r="BB631" s="692"/>
      <c r="BC631" s="692"/>
      <c r="BD631" s="692">
        <v>1</v>
      </c>
      <c r="BE631" s="692"/>
      <c r="BF631" s="692"/>
      <c r="BG631" s="692"/>
      <c r="BH631" s="692"/>
      <c r="BI631" s="692"/>
      <c r="BJ631" s="692">
        <f t="shared" si="195"/>
        <v>7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/>
      <c r="BT631" s="692">
        <f t="shared" si="197"/>
        <v>1</v>
      </c>
      <c r="BU631" s="692"/>
      <c r="BV631" s="692"/>
      <c r="BW631" s="692"/>
      <c r="BX631" s="692"/>
      <c r="BY631" s="692"/>
      <c r="BZ631" s="692"/>
      <c r="CA631" s="692"/>
      <c r="CB631" s="692">
        <v>1</v>
      </c>
      <c r="CC631" s="692"/>
      <c r="CD631" s="692">
        <f t="shared" si="199"/>
        <v>4</v>
      </c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7" s="696" customFormat="1">
      <c r="A632" s="690"/>
      <c r="B632" s="690"/>
      <c r="C632" s="691" t="s">
        <v>3637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2990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725">
        <v>1</v>
      </c>
      <c r="AF632" s="957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si="198"/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1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/>
      <c r="BT632" s="692">
        <f t="shared" si="197"/>
        <v>0</v>
      </c>
      <c r="BU632" s="692"/>
      <c r="BV632" s="692"/>
      <c r="BW632" s="692"/>
      <c r="BX632" s="692"/>
      <c r="BY632" s="692">
        <v>1</v>
      </c>
      <c r="BZ632" s="692"/>
      <c r="CA632" s="692"/>
      <c r="CB632" s="692">
        <v>1</v>
      </c>
      <c r="CC632" s="692"/>
      <c r="CD632" s="692">
        <f t="shared" si="199"/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7" s="696" customFormat="1">
      <c r="A633" s="690"/>
      <c r="B633" s="690"/>
      <c r="C633" s="691" t="s">
        <v>3638</v>
      </c>
      <c r="D633" s="691"/>
      <c r="E633" s="640">
        <v>25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25</v>
      </c>
      <c r="Q633" s="692"/>
      <c r="R633" s="693"/>
      <c r="S633" s="693"/>
      <c r="T633" s="692"/>
      <c r="U633" s="692" t="s">
        <v>1903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725">
        <v>1</v>
      </c>
      <c r="AF633" s="957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/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1</v>
      </c>
      <c r="BR633" s="692"/>
      <c r="BS633" s="692"/>
      <c r="BT633" s="692">
        <f t="shared" si="197"/>
        <v>2</v>
      </c>
      <c r="BU633" s="692"/>
      <c r="BV633" s="692"/>
      <c r="BW633" s="692"/>
      <c r="BX633" s="692"/>
      <c r="BY633" s="692"/>
      <c r="BZ633" s="692"/>
      <c r="CA633" s="692"/>
      <c r="CB633" s="692">
        <v>1</v>
      </c>
      <c r="CC633" s="692"/>
      <c r="CD633" s="692">
        <f t="shared" si="199"/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7" s="696" customFormat="1">
      <c r="A634" s="690"/>
      <c r="B634" s="690"/>
      <c r="C634" s="691" t="s">
        <v>3639</v>
      </c>
      <c r="D634" s="691"/>
      <c r="E634" s="640">
        <v>30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30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725"/>
      <c r="AF634" s="957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0</v>
      </c>
      <c r="AX634" s="692"/>
      <c r="AY634" s="692"/>
      <c r="AZ634" s="692">
        <f t="shared" si="194"/>
        <v>0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0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/>
      <c r="CC634" s="692"/>
      <c r="CD634" s="692">
        <f t="shared" si="199"/>
        <v>0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7" s="696" customFormat="1">
      <c r="A635" s="690"/>
      <c r="B635" s="690"/>
      <c r="C635" s="691" t="s">
        <v>3640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1631</v>
      </c>
      <c r="V635" s="692"/>
      <c r="W635" s="692">
        <v>1</v>
      </c>
      <c r="X635" s="692"/>
      <c r="Y635" s="692"/>
      <c r="Z635" s="692">
        <v>1</v>
      </c>
      <c r="AA635" s="692"/>
      <c r="AB635" s="692"/>
      <c r="AC635" s="692"/>
      <c r="AD635" s="692"/>
      <c r="AE635" s="725"/>
      <c r="AF635" s="957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>
        <v>1</v>
      </c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>
        <v>1</v>
      </c>
      <c r="BE635" s="692"/>
      <c r="BF635" s="692"/>
      <c r="BG635" s="692"/>
      <c r="BH635" s="692"/>
      <c r="BI635" s="692"/>
      <c r="BJ635" s="692">
        <f t="shared" si="195"/>
        <v>7</v>
      </c>
      <c r="BK635" s="692"/>
      <c r="BL635" s="692"/>
      <c r="BM635" s="692"/>
      <c r="BN635" s="692"/>
      <c r="BO635" s="692"/>
      <c r="BP635" s="692"/>
      <c r="BQ635" s="692">
        <f t="shared" si="196"/>
        <v>0</v>
      </c>
      <c r="BR635" s="692"/>
      <c r="BS635" s="692"/>
      <c r="BT635" s="692">
        <f t="shared" si="197"/>
        <v>1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7" s="696" customFormat="1">
      <c r="A636" s="690"/>
      <c r="B636" s="690"/>
      <c r="C636" s="691" t="s">
        <v>3641</v>
      </c>
      <c r="D636" s="691"/>
      <c r="E636" s="640">
        <v>35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35</v>
      </c>
      <c r="Q636" s="692"/>
      <c r="R636" s="693"/>
      <c r="S636" s="693"/>
      <c r="T636" s="692"/>
      <c r="U636" s="692" t="s">
        <v>2990</v>
      </c>
      <c r="V636" s="692"/>
      <c r="W636" s="692">
        <v>2</v>
      </c>
      <c r="X636" s="692"/>
      <c r="Y636" s="692"/>
      <c r="Z636" s="692"/>
      <c r="AA636" s="692"/>
      <c r="AB636" s="692"/>
      <c r="AC636" s="692"/>
      <c r="AD636" s="692"/>
      <c r="AE636" s="725">
        <v>1</v>
      </c>
      <c r="AF636" s="957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>
        <f>CB636</f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/>
      <c r="BE636" s="692"/>
      <c r="BF636" s="692">
        <v>1</v>
      </c>
      <c r="BG636" s="692"/>
      <c r="BH636" s="692"/>
      <c r="BI636" s="692"/>
      <c r="BJ636" s="692">
        <f t="shared" si="195"/>
        <v>5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>
        <v>0</v>
      </c>
      <c r="BT636" s="692">
        <f t="shared" si="197"/>
        <v>0</v>
      </c>
      <c r="BU636" s="692"/>
      <c r="BV636" s="692"/>
      <c r="BW636" s="692"/>
      <c r="BX636" s="692"/>
      <c r="BY636" s="692">
        <v>1</v>
      </c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7" s="696" customFormat="1">
      <c r="A637" s="690"/>
      <c r="B637" s="690"/>
      <c r="C637" s="691"/>
      <c r="D637" s="691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3"/>
      <c r="S637" s="693"/>
      <c r="T637" s="692"/>
      <c r="U637" s="692"/>
      <c r="V637" s="692"/>
      <c r="W637" s="692"/>
      <c r="X637" s="692"/>
      <c r="Y637" s="692"/>
      <c r="Z637" s="692"/>
      <c r="AA637" s="692"/>
      <c r="AB637" s="692"/>
      <c r="AC637" s="692"/>
      <c r="AD637" s="692"/>
      <c r="AE637" s="725"/>
      <c r="AF637" s="957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/>
      <c r="AX637" s="692"/>
      <c r="AY637" s="692"/>
      <c r="AZ637" s="692"/>
      <c r="BA637" s="692"/>
      <c r="BB637" s="692"/>
      <c r="BC637" s="692"/>
      <c r="BD637" s="692"/>
      <c r="BE637" s="692"/>
      <c r="BF637" s="692"/>
      <c r="BG637" s="692"/>
      <c r="BH637" s="692"/>
      <c r="BI637" s="692"/>
      <c r="BJ637" s="692"/>
      <c r="BK637" s="692"/>
      <c r="BL637" s="692"/>
      <c r="BM637" s="692"/>
      <c r="BN637" s="692"/>
      <c r="BO637" s="692"/>
      <c r="BP637" s="692"/>
      <c r="BQ637" s="692"/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/>
      <c r="BZ637" s="692"/>
      <c r="CA637" s="692"/>
      <c r="CB637" s="692"/>
      <c r="CC637" s="692"/>
      <c r="CD637" s="692"/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7" s="4" customFormat="1">
      <c r="A638" s="486">
        <f>MATCH(C638,$C$5:$C$700,0)</f>
        <v>568</v>
      </c>
      <c r="B638" s="56"/>
      <c r="C638" s="507" t="s">
        <v>3080</v>
      </c>
      <c r="D638" s="507"/>
      <c r="E638" s="508">
        <f t="shared" ref="E638:AK638" si="200">SUM(E574:E637)</f>
        <v>2150.6000000000004</v>
      </c>
      <c r="F638" s="508">
        <f t="shared" si="200"/>
        <v>0</v>
      </c>
      <c r="G638" s="508">
        <f t="shared" si="200"/>
        <v>0</v>
      </c>
      <c r="H638" s="508">
        <f t="shared" si="200"/>
        <v>0</v>
      </c>
      <c r="I638" s="508">
        <f t="shared" si="200"/>
        <v>894.60000000000014</v>
      </c>
      <c r="J638" s="508">
        <f t="shared" si="200"/>
        <v>0</v>
      </c>
      <c r="K638" s="508">
        <f t="shared" si="200"/>
        <v>0</v>
      </c>
      <c r="L638" s="508">
        <f t="shared" si="200"/>
        <v>0</v>
      </c>
      <c r="M638" s="508">
        <f t="shared" si="200"/>
        <v>0</v>
      </c>
      <c r="N638" s="508">
        <f t="shared" si="200"/>
        <v>0</v>
      </c>
      <c r="O638" s="508">
        <f t="shared" si="200"/>
        <v>0</v>
      </c>
      <c r="P638" s="508">
        <f t="shared" si="200"/>
        <v>1256</v>
      </c>
      <c r="Q638" s="508">
        <f t="shared" si="200"/>
        <v>0</v>
      </c>
      <c r="R638" s="508">
        <f t="shared" si="200"/>
        <v>0</v>
      </c>
      <c r="S638" s="508">
        <f t="shared" si="200"/>
        <v>0</v>
      </c>
      <c r="T638" s="509">
        <f t="shared" si="200"/>
        <v>0</v>
      </c>
      <c r="U638" s="509">
        <f t="shared" si="200"/>
        <v>0</v>
      </c>
      <c r="V638" s="509">
        <f t="shared" si="200"/>
        <v>0</v>
      </c>
      <c r="W638" s="509">
        <f t="shared" si="200"/>
        <v>53</v>
      </c>
      <c r="X638" s="509">
        <f t="shared" si="200"/>
        <v>0</v>
      </c>
      <c r="Y638" s="509">
        <f t="shared" si="200"/>
        <v>0</v>
      </c>
      <c r="Z638" s="509">
        <f t="shared" si="200"/>
        <v>19</v>
      </c>
      <c r="AA638" s="509">
        <f t="shared" si="200"/>
        <v>0</v>
      </c>
      <c r="AB638" s="509">
        <f t="shared" si="200"/>
        <v>0</v>
      </c>
      <c r="AC638" s="509">
        <f t="shared" si="200"/>
        <v>0</v>
      </c>
      <c r="AD638" s="509">
        <f t="shared" si="200"/>
        <v>0</v>
      </c>
      <c r="AE638" s="511">
        <f t="shared" si="200"/>
        <v>17</v>
      </c>
      <c r="AF638" s="958">
        <f t="shared" si="200"/>
        <v>0</v>
      </c>
      <c r="AG638" s="509">
        <f t="shared" si="200"/>
        <v>0</v>
      </c>
      <c r="AH638" s="509">
        <f t="shared" si="200"/>
        <v>0</v>
      </c>
      <c r="AI638" s="509">
        <f t="shared" si="200"/>
        <v>0</v>
      </c>
      <c r="AJ638" s="509">
        <f t="shared" si="200"/>
        <v>0</v>
      </c>
      <c r="AK638" s="509">
        <f t="shared" si="200"/>
        <v>0</v>
      </c>
      <c r="AL638" s="509">
        <f t="shared" ref="AL638:BQ638" si="201">SUM(AL574:AL637)</f>
        <v>0</v>
      </c>
      <c r="AM638" s="509">
        <f t="shared" si="201"/>
        <v>0</v>
      </c>
      <c r="AN638" s="509">
        <f t="shared" si="201"/>
        <v>0</v>
      </c>
      <c r="AO638" s="509">
        <f t="shared" si="201"/>
        <v>0</v>
      </c>
      <c r="AP638" s="509">
        <f t="shared" si="201"/>
        <v>0</v>
      </c>
      <c r="AQ638" s="509">
        <f t="shared" si="201"/>
        <v>0</v>
      </c>
      <c r="AR638" s="509">
        <f t="shared" si="201"/>
        <v>0</v>
      </c>
      <c r="AS638" s="509">
        <f t="shared" si="201"/>
        <v>0</v>
      </c>
      <c r="AT638" s="509">
        <f t="shared" si="201"/>
        <v>0</v>
      </c>
      <c r="AU638" s="509">
        <f t="shared" si="201"/>
        <v>13</v>
      </c>
      <c r="AV638" s="509">
        <f t="shared" si="201"/>
        <v>0</v>
      </c>
      <c r="AW638" s="509">
        <f t="shared" si="201"/>
        <v>39</v>
      </c>
      <c r="AX638" s="509">
        <f t="shared" si="201"/>
        <v>0</v>
      </c>
      <c r="AY638" s="509">
        <f t="shared" si="201"/>
        <v>0</v>
      </c>
      <c r="AZ638" s="509">
        <f t="shared" si="201"/>
        <v>40</v>
      </c>
      <c r="BA638" s="509">
        <f t="shared" si="201"/>
        <v>0</v>
      </c>
      <c r="BB638" s="509">
        <f t="shared" si="201"/>
        <v>0</v>
      </c>
      <c r="BC638" s="509">
        <f t="shared" si="201"/>
        <v>0</v>
      </c>
      <c r="BD638" s="509">
        <f t="shared" si="201"/>
        <v>37</v>
      </c>
      <c r="BE638" s="509">
        <f t="shared" si="201"/>
        <v>8</v>
      </c>
      <c r="BF638" s="509">
        <f t="shared" si="201"/>
        <v>19</v>
      </c>
      <c r="BG638" s="509">
        <f t="shared" si="201"/>
        <v>0</v>
      </c>
      <c r="BH638" s="509">
        <f t="shared" si="201"/>
        <v>0</v>
      </c>
      <c r="BI638" s="509">
        <f t="shared" si="201"/>
        <v>0</v>
      </c>
      <c r="BJ638" s="509">
        <f t="shared" si="201"/>
        <v>118</v>
      </c>
      <c r="BK638" s="509">
        <f t="shared" si="201"/>
        <v>0</v>
      </c>
      <c r="BL638" s="509">
        <f t="shared" si="201"/>
        <v>0</v>
      </c>
      <c r="BM638" s="509">
        <f t="shared" si="201"/>
        <v>0</v>
      </c>
      <c r="BN638" s="509">
        <f t="shared" si="201"/>
        <v>0</v>
      </c>
      <c r="BO638" s="509">
        <f t="shared" si="201"/>
        <v>0</v>
      </c>
      <c r="BP638" s="509">
        <f t="shared" si="201"/>
        <v>0</v>
      </c>
      <c r="BQ638" s="509">
        <f t="shared" si="201"/>
        <v>5</v>
      </c>
      <c r="BR638" s="509">
        <f t="shared" ref="BR638:CW638" si="202">SUM(BR574:BR637)</f>
        <v>0</v>
      </c>
      <c r="BS638" s="509">
        <f t="shared" si="202"/>
        <v>0</v>
      </c>
      <c r="BT638" s="509">
        <f t="shared" si="202"/>
        <v>30</v>
      </c>
      <c r="BU638" s="509">
        <f t="shared" si="202"/>
        <v>0</v>
      </c>
      <c r="BV638" s="509">
        <f t="shared" si="202"/>
        <v>10</v>
      </c>
      <c r="BW638" s="509">
        <f t="shared" si="202"/>
        <v>0</v>
      </c>
      <c r="BX638" s="509">
        <f t="shared" si="202"/>
        <v>0</v>
      </c>
      <c r="BY638" s="509">
        <f t="shared" si="202"/>
        <v>30</v>
      </c>
      <c r="BZ638" s="509">
        <f t="shared" si="202"/>
        <v>0</v>
      </c>
      <c r="CA638" s="509">
        <f t="shared" si="202"/>
        <v>0</v>
      </c>
      <c r="CB638" s="509">
        <f t="shared" si="202"/>
        <v>20</v>
      </c>
      <c r="CC638" s="509">
        <f t="shared" si="202"/>
        <v>0</v>
      </c>
      <c r="CD638" s="509">
        <f t="shared" si="202"/>
        <v>102</v>
      </c>
      <c r="CE638" s="509">
        <f t="shared" si="202"/>
        <v>9</v>
      </c>
      <c r="CF638" s="509">
        <f t="shared" si="202"/>
        <v>3</v>
      </c>
      <c r="CG638" s="509">
        <f t="shared" si="202"/>
        <v>18</v>
      </c>
      <c r="CH638" s="509">
        <f t="shared" si="202"/>
        <v>6</v>
      </c>
      <c r="CI638" s="509">
        <f t="shared" si="202"/>
        <v>2</v>
      </c>
      <c r="CJ638" s="509">
        <f t="shared" si="202"/>
        <v>18</v>
      </c>
      <c r="CK638" s="509">
        <f t="shared" si="202"/>
        <v>0</v>
      </c>
      <c r="CL638" s="509">
        <f t="shared" si="202"/>
        <v>52</v>
      </c>
      <c r="CM638" s="509">
        <f t="shared" si="202"/>
        <v>0</v>
      </c>
      <c r="CN638" s="509">
        <f t="shared" si="202"/>
        <v>16</v>
      </c>
      <c r="CO638" s="509">
        <f t="shared" si="202"/>
        <v>8</v>
      </c>
      <c r="CP638" s="509">
        <f t="shared" si="202"/>
        <v>0</v>
      </c>
      <c r="CQ638" s="509">
        <f t="shared" si="202"/>
        <v>0</v>
      </c>
      <c r="CR638" s="509">
        <f t="shared" si="202"/>
        <v>0</v>
      </c>
      <c r="CS638" s="509">
        <f t="shared" si="202"/>
        <v>0</v>
      </c>
      <c r="CT638" s="509">
        <f t="shared" si="202"/>
        <v>0</v>
      </c>
      <c r="CU638" s="509">
        <f t="shared" si="202"/>
        <v>3</v>
      </c>
      <c r="CV638" s="509">
        <f t="shared" si="202"/>
        <v>1</v>
      </c>
      <c r="CW638" s="509">
        <f t="shared" si="202"/>
        <v>0</v>
      </c>
      <c r="CX638" s="509">
        <f t="shared" ref="CX638:ED638" si="203">SUM(CX574:CX637)</f>
        <v>0</v>
      </c>
      <c r="CY638" s="509">
        <f t="shared" ref="CY638" si="204">SUM(CY574:CY637)</f>
        <v>0</v>
      </c>
      <c r="CZ638" s="509">
        <f t="shared" si="203"/>
        <v>0</v>
      </c>
      <c r="DA638" s="509">
        <f t="shared" si="203"/>
        <v>22</v>
      </c>
      <c r="DB638" s="509">
        <f t="shared" si="203"/>
        <v>0</v>
      </c>
      <c r="DC638" s="509">
        <f t="shared" si="203"/>
        <v>0</v>
      </c>
      <c r="DD638" s="509">
        <f t="shared" si="203"/>
        <v>0</v>
      </c>
      <c r="DE638" s="509">
        <f t="shared" si="203"/>
        <v>0</v>
      </c>
      <c r="DF638" s="509">
        <f t="shared" si="203"/>
        <v>0</v>
      </c>
      <c r="DG638" s="518">
        <f t="shared" si="203"/>
        <v>0</v>
      </c>
      <c r="DH638" s="518">
        <f t="shared" si="203"/>
        <v>0</v>
      </c>
      <c r="DI638" s="518">
        <f t="shared" si="203"/>
        <v>0</v>
      </c>
      <c r="DJ638" s="518">
        <f t="shared" si="203"/>
        <v>0</v>
      </c>
      <c r="DK638" s="518">
        <f t="shared" si="203"/>
        <v>0</v>
      </c>
      <c r="DL638" s="518">
        <f t="shared" si="203"/>
        <v>0</v>
      </c>
      <c r="DM638" s="518">
        <f t="shared" si="203"/>
        <v>0</v>
      </c>
      <c r="DN638" s="518">
        <f t="shared" si="203"/>
        <v>0</v>
      </c>
      <c r="DO638" s="518">
        <f t="shared" si="203"/>
        <v>0</v>
      </c>
      <c r="DP638" s="518">
        <f t="shared" si="203"/>
        <v>0</v>
      </c>
      <c r="DQ638" s="518">
        <f t="shared" si="203"/>
        <v>0</v>
      </c>
      <c r="DR638" s="518">
        <f t="shared" si="203"/>
        <v>0</v>
      </c>
      <c r="DS638" s="509">
        <f t="shared" si="203"/>
        <v>0</v>
      </c>
      <c r="DT638" s="509">
        <f t="shared" si="203"/>
        <v>0</v>
      </c>
      <c r="DU638" s="509">
        <f t="shared" si="203"/>
        <v>0</v>
      </c>
      <c r="DV638" s="509">
        <f t="shared" si="203"/>
        <v>0</v>
      </c>
      <c r="DW638" s="509">
        <f t="shared" si="203"/>
        <v>0</v>
      </c>
      <c r="DX638" s="509">
        <f t="shared" si="203"/>
        <v>0</v>
      </c>
      <c r="DY638" s="509">
        <f t="shared" si="203"/>
        <v>0</v>
      </c>
      <c r="DZ638" s="509">
        <f t="shared" si="203"/>
        <v>0</v>
      </c>
      <c r="EA638" s="509">
        <f t="shared" si="203"/>
        <v>0</v>
      </c>
      <c r="EB638" s="509">
        <f t="shared" si="203"/>
        <v>0</v>
      </c>
      <c r="EC638" s="509">
        <f t="shared" si="203"/>
        <v>0</v>
      </c>
      <c r="ED638" s="509">
        <f t="shared" si="203"/>
        <v>0</v>
      </c>
      <c r="EE638" s="509">
        <f t="shared" ref="EE638:FJ638" si="205">SUM(EE574:EE637)</f>
        <v>0</v>
      </c>
      <c r="EF638" s="509">
        <f t="shared" si="205"/>
        <v>0</v>
      </c>
      <c r="EG638" s="509">
        <f t="shared" si="205"/>
        <v>0</v>
      </c>
      <c r="EH638" s="509">
        <f t="shared" si="205"/>
        <v>0</v>
      </c>
      <c r="EI638" s="509">
        <f t="shared" si="205"/>
        <v>0</v>
      </c>
      <c r="EJ638" s="509">
        <f t="shared" si="205"/>
        <v>0</v>
      </c>
      <c r="EK638" s="509">
        <f t="shared" si="205"/>
        <v>0</v>
      </c>
      <c r="EL638" s="509">
        <f t="shared" si="205"/>
        <v>0</v>
      </c>
      <c r="EM638" s="509">
        <f t="shared" si="205"/>
        <v>0</v>
      </c>
      <c r="EN638" s="509">
        <f t="shared" si="205"/>
        <v>0</v>
      </c>
      <c r="EO638" s="509">
        <f t="shared" si="205"/>
        <v>0</v>
      </c>
      <c r="EP638" s="509">
        <f t="shared" si="205"/>
        <v>0</v>
      </c>
      <c r="EQ638" s="509">
        <f t="shared" si="205"/>
        <v>0</v>
      </c>
      <c r="ER638" s="509">
        <f t="shared" si="205"/>
        <v>0</v>
      </c>
      <c r="ES638" s="509">
        <f t="shared" si="205"/>
        <v>0</v>
      </c>
      <c r="ET638" s="509">
        <f t="shared" si="205"/>
        <v>0</v>
      </c>
      <c r="EU638" s="509">
        <f t="shared" si="205"/>
        <v>0</v>
      </c>
      <c r="EV638" s="509">
        <f t="shared" si="205"/>
        <v>0</v>
      </c>
      <c r="EW638" s="509">
        <f t="shared" si="205"/>
        <v>0</v>
      </c>
      <c r="EX638" s="509">
        <f t="shared" si="205"/>
        <v>0</v>
      </c>
      <c r="EY638" s="509">
        <f t="shared" si="205"/>
        <v>0</v>
      </c>
      <c r="EZ638" s="509">
        <f t="shared" si="205"/>
        <v>0</v>
      </c>
      <c r="FA638" s="509">
        <f t="shared" si="205"/>
        <v>0</v>
      </c>
      <c r="FB638" s="509">
        <f t="shared" si="205"/>
        <v>0</v>
      </c>
      <c r="FC638" s="509">
        <f t="shared" si="205"/>
        <v>0</v>
      </c>
      <c r="FD638" s="509">
        <f t="shared" si="205"/>
        <v>0</v>
      </c>
      <c r="FE638" s="509">
        <f t="shared" si="205"/>
        <v>0</v>
      </c>
      <c r="FF638" s="509">
        <f t="shared" si="205"/>
        <v>0</v>
      </c>
      <c r="FG638" s="509">
        <f t="shared" si="205"/>
        <v>0</v>
      </c>
      <c r="FH638" s="509">
        <f t="shared" si="205"/>
        <v>0</v>
      </c>
      <c r="FI638" s="509">
        <f t="shared" si="205"/>
        <v>0</v>
      </c>
      <c r="FJ638" s="509">
        <f t="shared" si="205"/>
        <v>0</v>
      </c>
      <c r="FK638" s="509">
        <f t="shared" ref="FK638:FO638" si="206">SUM(FK574:FK637)</f>
        <v>0</v>
      </c>
      <c r="FL638" s="509">
        <f t="shared" si="206"/>
        <v>0</v>
      </c>
      <c r="FM638" s="509">
        <f t="shared" si="206"/>
        <v>0</v>
      </c>
      <c r="FN638" s="509">
        <f t="shared" si="206"/>
        <v>0</v>
      </c>
      <c r="FO638" s="509">
        <f t="shared" si="206"/>
        <v>0</v>
      </c>
      <c r="FP638" s="509"/>
      <c r="FQ638" s="508"/>
      <c r="FU638" s="4">
        <f>DY638-FM638</f>
        <v>0</v>
      </c>
    </row>
    <row r="639" spans="1:177" s="4" customFormat="1">
      <c r="A639" s="56"/>
      <c r="B639" s="56">
        <v>11</v>
      </c>
      <c r="C639" s="501" t="s">
        <v>3888</v>
      </c>
      <c r="D639" s="502"/>
      <c r="E639" s="503"/>
      <c r="F639" s="503"/>
      <c r="G639" s="503"/>
      <c r="H639" s="503"/>
      <c r="I639" s="503"/>
      <c r="J639" s="503"/>
      <c r="K639" s="503"/>
      <c r="L639" s="503"/>
      <c r="M639" s="503"/>
      <c r="N639" s="503"/>
      <c r="O639" s="503"/>
      <c r="P639" s="503"/>
      <c r="Q639" s="503"/>
      <c r="R639" s="503"/>
      <c r="S639" s="503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954"/>
      <c r="AF639" s="959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  <c r="CH639" s="504"/>
      <c r="CI639" s="504"/>
      <c r="CJ639" s="504"/>
      <c r="CK639" s="504"/>
      <c r="CL639" s="504"/>
      <c r="CM639" s="504"/>
      <c r="CN639" s="504"/>
      <c r="CO639" s="504"/>
      <c r="CP639" s="504"/>
      <c r="CQ639" s="504"/>
      <c r="CR639" s="504"/>
      <c r="CS639" s="504"/>
      <c r="CT639" s="504"/>
      <c r="CU639" s="504"/>
      <c r="CV639" s="504"/>
      <c r="CW639" s="504"/>
      <c r="CX639" s="504"/>
      <c r="CY639" s="504"/>
      <c r="CZ639" s="504"/>
      <c r="DA639" s="504"/>
      <c r="DB639" s="504"/>
      <c r="DC639" s="504"/>
      <c r="DD639" s="504"/>
      <c r="DE639" s="504"/>
      <c r="DF639" s="504"/>
      <c r="DG639" s="519"/>
      <c r="DH639" s="519"/>
      <c r="DI639" s="519"/>
      <c r="DJ639" s="519"/>
      <c r="DK639" s="519"/>
      <c r="DL639" s="519"/>
      <c r="DM639" s="519"/>
      <c r="DN639" s="519"/>
      <c r="DO639" s="519"/>
      <c r="DP639" s="519"/>
      <c r="DQ639" s="519"/>
      <c r="DR639" s="519"/>
      <c r="DS639" s="504"/>
      <c r="DT639" s="504"/>
      <c r="DU639" s="504"/>
      <c r="DV639" s="504"/>
      <c r="DW639" s="504"/>
      <c r="DX639" s="504"/>
      <c r="DY639" s="504"/>
      <c r="DZ639" s="504"/>
      <c r="EA639" s="504"/>
      <c r="EB639" s="504"/>
      <c r="EC639" s="504"/>
      <c r="ED639" s="504"/>
      <c r="EE639" s="504"/>
      <c r="EF639" s="504"/>
      <c r="EG639" s="504"/>
      <c r="EH639" s="504"/>
      <c r="EI639" s="504"/>
      <c r="EJ639" s="504"/>
      <c r="EK639" s="504"/>
      <c r="EL639" s="504"/>
      <c r="EM639" s="504"/>
      <c r="EN639" s="504"/>
      <c r="EO639" s="504"/>
      <c r="EP639" s="504"/>
      <c r="EQ639" s="504"/>
      <c r="ER639" s="504"/>
      <c r="ES639" s="504"/>
      <c r="ET639" s="504"/>
      <c r="EU639" s="504"/>
      <c r="EV639" s="504"/>
      <c r="EW639" s="504"/>
      <c r="EX639" s="504"/>
      <c r="EY639" s="504"/>
      <c r="EZ639" s="504"/>
      <c r="FA639" s="504"/>
      <c r="FB639" s="504"/>
      <c r="FC639" s="504"/>
      <c r="FD639" s="504"/>
      <c r="FE639" s="504"/>
      <c r="FF639" s="504"/>
      <c r="FG639" s="504"/>
      <c r="FH639" s="504"/>
      <c r="FI639" s="504"/>
      <c r="FJ639" s="504"/>
      <c r="FK639" s="504"/>
      <c r="FL639" s="504"/>
      <c r="FM639" s="504"/>
      <c r="FN639" s="504"/>
      <c r="FO639" s="504"/>
      <c r="FP639" s="504"/>
      <c r="FQ639" s="505"/>
      <c r="FU639" s="4">
        <f>DY639-FM639</f>
        <v>0</v>
      </c>
    </row>
    <row r="640" spans="1:177" s="696" customFormat="1">
      <c r="A640" s="690"/>
      <c r="B640" s="690"/>
      <c r="C640" s="691"/>
      <c r="D640" s="691" t="s">
        <v>3736</v>
      </c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3"/>
      <c r="S640" s="693"/>
      <c r="T640" s="692"/>
      <c r="U640" s="692" t="s">
        <v>3718</v>
      </c>
      <c r="V640" s="692"/>
      <c r="W640" s="692"/>
      <c r="X640" s="692"/>
      <c r="Y640" s="692"/>
      <c r="Z640" s="692"/>
      <c r="AA640" s="692"/>
      <c r="AB640" s="692"/>
      <c r="AC640" s="692"/>
      <c r="AD640" s="692"/>
      <c r="AE640" s="725"/>
      <c r="AF640" s="957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692"/>
      <c r="BL640" s="692"/>
      <c r="BM640" s="692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  <c r="BX640" s="692"/>
      <c r="BY640" s="692"/>
      <c r="BZ640" s="692"/>
      <c r="CA640" s="692"/>
      <c r="CB640" s="692"/>
      <c r="CC640" s="692"/>
      <c r="CD640" s="692"/>
      <c r="CE640" s="692"/>
      <c r="CF640" s="692"/>
      <c r="CG640" s="692"/>
      <c r="CH640" s="692"/>
      <c r="CI640" s="692"/>
      <c r="CJ640" s="692">
        <v>8</v>
      </c>
      <c r="CK640" s="692"/>
      <c r="CL640" s="692"/>
      <c r="CM640" s="692"/>
      <c r="CN640" s="692">
        <v>8</v>
      </c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>
      <c r="A641" s="690"/>
      <c r="B641" s="690"/>
      <c r="C641" s="691"/>
      <c r="D641" s="691" t="s">
        <v>3006</v>
      </c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3"/>
      <c r="S641" s="693"/>
      <c r="T641" s="692"/>
      <c r="U641" s="692" t="s">
        <v>2989</v>
      </c>
      <c r="V641" s="692"/>
      <c r="W641" s="692"/>
      <c r="X641" s="692"/>
      <c r="Y641" s="692"/>
      <c r="Z641" s="692"/>
      <c r="AA641" s="692"/>
      <c r="AB641" s="692"/>
      <c r="AC641" s="692"/>
      <c r="AD641" s="692"/>
      <c r="AE641" s="725"/>
      <c r="AF641" s="957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/>
      <c r="AX641" s="692"/>
      <c r="AY641" s="692"/>
      <c r="AZ641" s="692"/>
      <c r="BA641" s="692"/>
      <c r="BB641" s="692"/>
      <c r="BC641" s="692"/>
      <c r="BD641" s="692"/>
      <c r="BE641" s="692">
        <v>2</v>
      </c>
      <c r="BF641" s="692"/>
      <c r="BG641" s="692"/>
      <c r="BH641" s="692"/>
      <c r="BI641" s="692"/>
      <c r="BJ641" s="692"/>
      <c r="BK641" s="692"/>
      <c r="BL641" s="692"/>
      <c r="BM641" s="692"/>
      <c r="BN641" s="692"/>
      <c r="BO641" s="692"/>
      <c r="BP641" s="692"/>
      <c r="BQ641" s="692"/>
      <c r="BR641" s="692"/>
      <c r="BS641" s="692"/>
      <c r="BT641" s="692"/>
      <c r="BU641" s="692"/>
      <c r="BV641" s="692"/>
      <c r="BW641" s="692"/>
      <c r="BX641" s="692"/>
      <c r="BY641" s="692">
        <v>2</v>
      </c>
      <c r="BZ641" s="692"/>
      <c r="CA641" s="692"/>
      <c r="CB641" s="692"/>
      <c r="CC641" s="692"/>
      <c r="CD641" s="692"/>
      <c r="CE641" s="692"/>
      <c r="CF641" s="692"/>
      <c r="CG641" s="692"/>
      <c r="CH641" s="692"/>
      <c r="CI641" s="692"/>
      <c r="CJ641" s="692">
        <v>8</v>
      </c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725"/>
      <c r="AF642" s="957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/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696" customFormat="1" hidden="1">
      <c r="A643" s="690"/>
      <c r="B643" s="690"/>
      <c r="C643" s="691"/>
      <c r="D643" s="691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3"/>
      <c r="S643" s="693"/>
      <c r="T643" s="692"/>
      <c r="U643" s="692"/>
      <c r="V643" s="692"/>
      <c r="W643" s="692"/>
      <c r="X643" s="692"/>
      <c r="Y643" s="692"/>
      <c r="Z643" s="692"/>
      <c r="AA643" s="692"/>
      <c r="AB643" s="692"/>
      <c r="AC643" s="692"/>
      <c r="AD643" s="692"/>
      <c r="AE643" s="725"/>
      <c r="AF643" s="957"/>
      <c r="AG643" s="692"/>
      <c r="AH643" s="692"/>
      <c r="AI643" s="692"/>
      <c r="AJ643" s="692"/>
      <c r="AK643" s="692"/>
      <c r="AL643" s="692"/>
      <c r="AM643" s="692"/>
      <c r="AN643" s="692"/>
      <c r="AO643" s="692"/>
      <c r="AP643" s="692"/>
      <c r="AQ643" s="692"/>
      <c r="AR643" s="692"/>
      <c r="AS643" s="692"/>
      <c r="AT643" s="692"/>
      <c r="AU643" s="692"/>
      <c r="AV643" s="692"/>
      <c r="AW643" s="692"/>
      <c r="AX643" s="692"/>
      <c r="AY643" s="692"/>
      <c r="AZ643" s="692"/>
      <c r="BA643" s="692"/>
      <c r="BB643" s="692"/>
      <c r="BC643" s="692"/>
      <c r="BD643" s="692"/>
      <c r="BE643" s="692"/>
      <c r="BF643" s="692"/>
      <c r="BG643" s="692"/>
      <c r="BH643" s="692"/>
      <c r="BI643" s="692"/>
      <c r="BJ643" s="692"/>
      <c r="BK643" s="692"/>
      <c r="BL643" s="692"/>
      <c r="BM643" s="692"/>
      <c r="BN643" s="692"/>
      <c r="BO643" s="692"/>
      <c r="BP643" s="692"/>
      <c r="BQ643" s="692"/>
      <c r="BR643" s="692"/>
      <c r="BS643" s="692"/>
      <c r="BT643" s="692"/>
      <c r="BU643" s="692"/>
      <c r="BV643" s="692"/>
      <c r="BW643" s="692"/>
      <c r="BX643" s="692"/>
      <c r="BY643" s="692"/>
      <c r="BZ643" s="692"/>
      <c r="CA643" s="692"/>
      <c r="CB643" s="692"/>
      <c r="CC643" s="692"/>
      <c r="CD643" s="692"/>
      <c r="CE643" s="692"/>
      <c r="CF643" s="692"/>
      <c r="CG643" s="692"/>
      <c r="CH643" s="692"/>
      <c r="CI643" s="692"/>
      <c r="CJ643" s="692"/>
      <c r="CK643" s="692"/>
      <c r="CL643" s="692"/>
      <c r="CM643" s="692"/>
      <c r="CN643" s="692"/>
      <c r="CO643" s="692"/>
      <c r="CP643" s="692"/>
      <c r="CQ643" s="692"/>
      <c r="CR643" s="692"/>
      <c r="CS643" s="692"/>
      <c r="CT643" s="692"/>
      <c r="CU643" s="692"/>
      <c r="CV643" s="692"/>
      <c r="CW643" s="692"/>
      <c r="CX643" s="694"/>
      <c r="CY643" s="694"/>
      <c r="CZ643" s="694"/>
      <c r="DA643" s="694"/>
      <c r="DB643" s="694"/>
      <c r="DC643" s="694"/>
      <c r="DD643" s="694"/>
      <c r="DE643" s="694"/>
      <c r="DF643" s="694"/>
      <c r="DG643" s="695"/>
      <c r="DH643" s="695"/>
      <c r="DI643" s="695"/>
      <c r="DJ643" s="695"/>
      <c r="DK643" s="695"/>
      <c r="DL643" s="695"/>
      <c r="DM643" s="695"/>
      <c r="DN643" s="695"/>
      <c r="DO643" s="695"/>
      <c r="DP643" s="695"/>
      <c r="DQ643" s="695"/>
      <c r="DR643" s="695"/>
      <c r="DS643" s="694"/>
      <c r="DT643" s="694"/>
      <c r="DU643" s="694"/>
      <c r="DV643" s="694"/>
      <c r="DW643" s="694"/>
      <c r="DX643" s="694"/>
      <c r="DY643" s="694"/>
      <c r="DZ643" s="694"/>
      <c r="EA643" s="694"/>
      <c r="EB643" s="694"/>
      <c r="EC643" s="694"/>
      <c r="ED643" s="694"/>
      <c r="EE643" s="694"/>
      <c r="EF643" s="694"/>
      <c r="EG643" s="694"/>
      <c r="EH643" s="694"/>
      <c r="EI643" s="694"/>
      <c r="EJ643" s="694"/>
      <c r="EK643" s="694"/>
      <c r="EL643" s="694"/>
      <c r="EM643" s="694"/>
      <c r="EN643" s="694"/>
      <c r="EO643" s="694"/>
      <c r="EP643" s="694"/>
      <c r="EQ643" s="694"/>
      <c r="ER643" s="694"/>
      <c r="ES643" s="694"/>
      <c r="ET643" s="694"/>
      <c r="EU643" s="694"/>
      <c r="EV643" s="694"/>
      <c r="EW643" s="694"/>
      <c r="EX643" s="694"/>
      <c r="EY643" s="694"/>
      <c r="EZ643" s="694"/>
      <c r="FA643" s="694"/>
      <c r="FB643" s="694"/>
      <c r="FC643" s="694"/>
      <c r="FD643" s="694"/>
      <c r="FE643" s="694"/>
      <c r="FF643" s="694"/>
      <c r="FG643" s="694"/>
      <c r="FH643" s="694"/>
      <c r="FI643" s="694"/>
      <c r="FJ643" s="694"/>
      <c r="FK643" s="694"/>
      <c r="FL643" s="694"/>
      <c r="FM643" s="694"/>
      <c r="FN643" s="694"/>
      <c r="FO643" s="694"/>
      <c r="FP643" s="694"/>
      <c r="FQ643" s="697"/>
    </row>
    <row r="644" spans="1:177" s="696" customFormat="1" hidden="1">
      <c r="A644" s="690"/>
      <c r="B644" s="690"/>
      <c r="C644" s="691"/>
      <c r="D644" s="691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3"/>
      <c r="S644" s="693"/>
      <c r="T644" s="692"/>
      <c r="U644" s="692"/>
      <c r="V644" s="692"/>
      <c r="W644" s="692"/>
      <c r="X644" s="692"/>
      <c r="Y644" s="692"/>
      <c r="Z644" s="692"/>
      <c r="AA644" s="692"/>
      <c r="AB644" s="692"/>
      <c r="AC644" s="692"/>
      <c r="AD644" s="692"/>
      <c r="AE644" s="725"/>
      <c r="AF644" s="957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692"/>
      <c r="BL644" s="692"/>
      <c r="BM644" s="692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  <c r="BX644" s="692"/>
      <c r="BY644" s="692"/>
      <c r="BZ644" s="692"/>
      <c r="CA644" s="692"/>
      <c r="CB644" s="692"/>
      <c r="CC644" s="692"/>
      <c r="CD644" s="692"/>
      <c r="CE644" s="692"/>
      <c r="CF644" s="692"/>
      <c r="CG644" s="692"/>
      <c r="CH644" s="692"/>
      <c r="CI644" s="692"/>
      <c r="CJ644" s="692"/>
      <c r="CK644" s="692"/>
      <c r="CL644" s="692"/>
      <c r="CM644" s="692"/>
      <c r="CN644" s="692"/>
      <c r="CO644" s="692"/>
      <c r="CP644" s="692"/>
      <c r="CQ644" s="692"/>
      <c r="CR644" s="692"/>
      <c r="CS644" s="692"/>
      <c r="CT644" s="692"/>
      <c r="CU644" s="692"/>
      <c r="CV644" s="692"/>
      <c r="CW644" s="692"/>
      <c r="CX644" s="694"/>
      <c r="CY644" s="694"/>
      <c r="CZ644" s="694"/>
      <c r="DA644" s="694"/>
      <c r="DB644" s="694"/>
      <c r="DC644" s="694"/>
      <c r="DD644" s="694"/>
      <c r="DE644" s="694"/>
      <c r="DF644" s="694"/>
      <c r="DG644" s="695"/>
      <c r="DH644" s="695"/>
      <c r="DI644" s="695"/>
      <c r="DJ644" s="695"/>
      <c r="DK644" s="695"/>
      <c r="DL644" s="695"/>
      <c r="DM644" s="695"/>
      <c r="DN644" s="695"/>
      <c r="DO644" s="695"/>
      <c r="DP644" s="695"/>
      <c r="DQ644" s="695"/>
      <c r="DR644" s="695"/>
      <c r="DS644" s="694"/>
      <c r="DT644" s="694"/>
      <c r="DU644" s="694"/>
      <c r="DV644" s="694"/>
      <c r="DW644" s="694"/>
      <c r="DX644" s="694"/>
      <c r="DY644" s="694"/>
      <c r="DZ644" s="694"/>
      <c r="EA644" s="694"/>
      <c r="EB644" s="694"/>
      <c r="EC644" s="694"/>
      <c r="ED644" s="694"/>
      <c r="EE644" s="694"/>
      <c r="EF644" s="694"/>
      <c r="EG644" s="694"/>
      <c r="EH644" s="694"/>
      <c r="EI644" s="694"/>
      <c r="EJ644" s="694"/>
      <c r="EK644" s="694"/>
      <c r="EL644" s="694"/>
      <c r="EM644" s="694"/>
      <c r="EN644" s="694"/>
      <c r="EO644" s="694"/>
      <c r="EP644" s="694"/>
      <c r="EQ644" s="694"/>
      <c r="ER644" s="694"/>
      <c r="ES644" s="694"/>
      <c r="ET644" s="694"/>
      <c r="EU644" s="694"/>
      <c r="EV644" s="694"/>
      <c r="EW644" s="694"/>
      <c r="EX644" s="694"/>
      <c r="EY644" s="694"/>
      <c r="EZ644" s="694"/>
      <c r="FA644" s="694"/>
      <c r="FB644" s="694"/>
      <c r="FC644" s="694"/>
      <c r="FD644" s="694"/>
      <c r="FE644" s="694"/>
      <c r="FF644" s="694"/>
      <c r="FG644" s="694"/>
      <c r="FH644" s="694"/>
      <c r="FI644" s="694"/>
      <c r="FJ644" s="694"/>
      <c r="FK644" s="694"/>
      <c r="FL644" s="694"/>
      <c r="FM644" s="694"/>
      <c r="FN644" s="694"/>
      <c r="FO644" s="694"/>
      <c r="FP644" s="694"/>
      <c r="FQ644" s="697"/>
    </row>
    <row r="645" spans="1:177" s="696" customFormat="1" hidden="1">
      <c r="A645" s="690"/>
      <c r="B645" s="690"/>
      <c r="C645" s="691"/>
      <c r="D645" s="691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/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725"/>
      <c r="AF645" s="957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/>
      <c r="CK645" s="692"/>
      <c r="CL645" s="692"/>
      <c r="CM645" s="692"/>
      <c r="CN645" s="692"/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/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725"/>
      <c r="AF646" s="957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/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/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/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725"/>
      <c r="AF647" s="957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725"/>
      <c r="AF648" s="957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725"/>
      <c r="AF649" s="957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4" customFormat="1">
      <c r="A650" s="486">
        <f>MATCH(C650,$C$5:$C$700,0)</f>
        <v>646</v>
      </c>
      <c r="B650" s="56"/>
      <c r="C650" s="507" t="s">
        <v>3082</v>
      </c>
      <c r="D650" s="507"/>
      <c r="E650" s="508">
        <f t="shared" ref="E650:AN650" si="207">SUM(E640:E649)</f>
        <v>0</v>
      </c>
      <c r="F650" s="508">
        <f t="shared" si="207"/>
        <v>0</v>
      </c>
      <c r="G650" s="508">
        <f t="shared" si="207"/>
        <v>0</v>
      </c>
      <c r="H650" s="508">
        <f t="shared" si="207"/>
        <v>0</v>
      </c>
      <c r="I650" s="508">
        <f t="shared" si="207"/>
        <v>0</v>
      </c>
      <c r="J650" s="508">
        <f t="shared" si="207"/>
        <v>0</v>
      </c>
      <c r="K650" s="508">
        <f t="shared" si="207"/>
        <v>0</v>
      </c>
      <c r="L650" s="508">
        <f t="shared" si="207"/>
        <v>0</v>
      </c>
      <c r="M650" s="508">
        <f t="shared" si="207"/>
        <v>0</v>
      </c>
      <c r="N650" s="508">
        <f t="shared" si="207"/>
        <v>0</v>
      </c>
      <c r="O650" s="508">
        <f t="shared" si="207"/>
        <v>0</v>
      </c>
      <c r="P650" s="508">
        <f t="shared" si="207"/>
        <v>0</v>
      </c>
      <c r="Q650" s="508">
        <f t="shared" si="207"/>
        <v>0</v>
      </c>
      <c r="R650" s="508">
        <f t="shared" si="207"/>
        <v>0</v>
      </c>
      <c r="S650" s="508">
        <f t="shared" si="207"/>
        <v>0</v>
      </c>
      <c r="T650" s="509">
        <f t="shared" si="207"/>
        <v>0</v>
      </c>
      <c r="U650" s="509">
        <f t="shared" si="207"/>
        <v>0</v>
      </c>
      <c r="V650" s="509">
        <f t="shared" si="207"/>
        <v>0</v>
      </c>
      <c r="W650" s="509">
        <f t="shared" si="207"/>
        <v>0</v>
      </c>
      <c r="X650" s="509">
        <f t="shared" si="207"/>
        <v>0</v>
      </c>
      <c r="Y650" s="509">
        <f t="shared" si="207"/>
        <v>0</v>
      </c>
      <c r="Z650" s="509">
        <f t="shared" si="207"/>
        <v>0</v>
      </c>
      <c r="AA650" s="509">
        <f>SUM(AA640:AA649)</f>
        <v>0</v>
      </c>
      <c r="AB650" s="509">
        <f t="shared" si="207"/>
        <v>0</v>
      </c>
      <c r="AC650" s="509">
        <f t="shared" si="207"/>
        <v>0</v>
      </c>
      <c r="AD650" s="509">
        <f>SUM(AD640:AD649)</f>
        <v>0</v>
      </c>
      <c r="AE650" s="511">
        <f t="shared" si="207"/>
        <v>0</v>
      </c>
      <c r="AF650" s="958">
        <f>SUM(AF640:AF649)</f>
        <v>0</v>
      </c>
      <c r="AG650" s="509">
        <f t="shared" si="207"/>
        <v>0</v>
      </c>
      <c r="AH650" s="509">
        <f t="shared" si="207"/>
        <v>0</v>
      </c>
      <c r="AI650" s="509">
        <f t="shared" si="207"/>
        <v>0</v>
      </c>
      <c r="AJ650" s="509">
        <f t="shared" si="207"/>
        <v>0</v>
      </c>
      <c r="AK650" s="509">
        <f t="shared" si="207"/>
        <v>0</v>
      </c>
      <c r="AL650" s="509">
        <f t="shared" si="207"/>
        <v>0</v>
      </c>
      <c r="AM650" s="509">
        <f t="shared" si="207"/>
        <v>0</v>
      </c>
      <c r="AN650" s="509">
        <f t="shared" si="207"/>
        <v>0</v>
      </c>
      <c r="AO650" s="509">
        <f t="shared" ref="AO650:BV650" si="208">SUM(AO640:AO649)</f>
        <v>0</v>
      </c>
      <c r="AP650" s="509">
        <f t="shared" si="208"/>
        <v>0</v>
      </c>
      <c r="AQ650" s="509">
        <f t="shared" si="208"/>
        <v>0</v>
      </c>
      <c r="AR650" s="509">
        <f t="shared" si="208"/>
        <v>0</v>
      </c>
      <c r="AS650" s="509">
        <f>SUM(AS640:AS649)</f>
        <v>0</v>
      </c>
      <c r="AT650" s="509">
        <f>SUM(AT640:AT649)</f>
        <v>0</v>
      </c>
      <c r="AU650" s="509">
        <f t="shared" si="208"/>
        <v>0</v>
      </c>
      <c r="AV650" s="509">
        <f t="shared" si="208"/>
        <v>0</v>
      </c>
      <c r="AW650" s="509">
        <f t="shared" si="208"/>
        <v>0</v>
      </c>
      <c r="AX650" s="509">
        <f t="shared" si="208"/>
        <v>0</v>
      </c>
      <c r="AY650" s="509">
        <f t="shared" si="208"/>
        <v>0</v>
      </c>
      <c r="AZ650" s="509">
        <f t="shared" si="208"/>
        <v>0</v>
      </c>
      <c r="BA650" s="509">
        <f t="shared" si="208"/>
        <v>0</v>
      </c>
      <c r="BB650" s="509">
        <f t="shared" si="208"/>
        <v>0</v>
      </c>
      <c r="BC650" s="509">
        <f t="shared" si="208"/>
        <v>0</v>
      </c>
      <c r="BD650" s="509">
        <f t="shared" si="208"/>
        <v>0</v>
      </c>
      <c r="BE650" s="509">
        <f t="shared" si="208"/>
        <v>2</v>
      </c>
      <c r="BF650" s="509">
        <f t="shared" si="208"/>
        <v>0</v>
      </c>
      <c r="BG650" s="509">
        <f t="shared" si="208"/>
        <v>0</v>
      </c>
      <c r="BH650" s="509">
        <f t="shared" si="208"/>
        <v>0</v>
      </c>
      <c r="BI650" s="509">
        <f t="shared" si="208"/>
        <v>0</v>
      </c>
      <c r="BJ650" s="509">
        <f t="shared" si="208"/>
        <v>0</v>
      </c>
      <c r="BK650" s="509">
        <f t="shared" si="208"/>
        <v>0</v>
      </c>
      <c r="BL650" s="509">
        <f t="shared" si="208"/>
        <v>0</v>
      </c>
      <c r="BM650" s="509">
        <f t="shared" si="208"/>
        <v>0</v>
      </c>
      <c r="BN650" s="509">
        <f t="shared" si="208"/>
        <v>0</v>
      </c>
      <c r="BO650" s="509">
        <f t="shared" si="208"/>
        <v>0</v>
      </c>
      <c r="BP650" s="509">
        <f t="shared" si="208"/>
        <v>0</v>
      </c>
      <c r="BQ650" s="509">
        <f t="shared" si="208"/>
        <v>0</v>
      </c>
      <c r="BR650" s="509">
        <f t="shared" si="208"/>
        <v>0</v>
      </c>
      <c r="BS650" s="509">
        <f t="shared" si="208"/>
        <v>0</v>
      </c>
      <c r="BT650" s="509">
        <f t="shared" si="208"/>
        <v>0</v>
      </c>
      <c r="BU650" s="509">
        <f t="shared" si="208"/>
        <v>0</v>
      </c>
      <c r="BV650" s="509">
        <f t="shared" si="208"/>
        <v>0</v>
      </c>
      <c r="BW650" s="509">
        <f t="shared" ref="BW650:DH650" si="209">SUM(BW640:BW649)</f>
        <v>0</v>
      </c>
      <c r="BX650" s="509">
        <f t="shared" si="209"/>
        <v>0</v>
      </c>
      <c r="BY650" s="509">
        <f t="shared" si="209"/>
        <v>2</v>
      </c>
      <c r="BZ650" s="509">
        <f t="shared" si="209"/>
        <v>0</v>
      </c>
      <c r="CA650" s="509">
        <f t="shared" si="209"/>
        <v>0</v>
      </c>
      <c r="CB650" s="509">
        <f t="shared" si="209"/>
        <v>0</v>
      </c>
      <c r="CC650" s="509">
        <f t="shared" si="209"/>
        <v>0</v>
      </c>
      <c r="CD650" s="509">
        <f t="shared" si="209"/>
        <v>0</v>
      </c>
      <c r="CE650" s="509">
        <f t="shared" si="209"/>
        <v>0</v>
      </c>
      <c r="CF650" s="509">
        <f t="shared" si="209"/>
        <v>0</v>
      </c>
      <c r="CG650" s="509">
        <f t="shared" si="209"/>
        <v>0</v>
      </c>
      <c r="CH650" s="509">
        <f t="shared" si="209"/>
        <v>0</v>
      </c>
      <c r="CI650" s="509">
        <f>SUM(CI640:CI649)</f>
        <v>0</v>
      </c>
      <c r="CJ650" s="509">
        <f t="shared" si="209"/>
        <v>16</v>
      </c>
      <c r="CK650" s="509">
        <f t="shared" si="209"/>
        <v>0</v>
      </c>
      <c r="CL650" s="509">
        <f t="shared" si="209"/>
        <v>0</v>
      </c>
      <c r="CM650" s="509">
        <f t="shared" si="209"/>
        <v>0</v>
      </c>
      <c r="CN650" s="509">
        <f t="shared" si="209"/>
        <v>8</v>
      </c>
      <c r="CO650" s="509">
        <f>SUM(CO640:CO649)</f>
        <v>0</v>
      </c>
      <c r="CP650" s="509">
        <f t="shared" si="209"/>
        <v>0</v>
      </c>
      <c r="CQ650" s="509">
        <f t="shared" si="209"/>
        <v>0</v>
      </c>
      <c r="CR650" s="509">
        <f t="shared" si="209"/>
        <v>0</v>
      </c>
      <c r="CS650" s="509">
        <f t="shared" si="209"/>
        <v>0</v>
      </c>
      <c r="CT650" s="509">
        <f t="shared" si="209"/>
        <v>0</v>
      </c>
      <c r="CU650" s="509">
        <f t="shared" si="209"/>
        <v>0</v>
      </c>
      <c r="CV650" s="509">
        <f t="shared" si="209"/>
        <v>0</v>
      </c>
      <c r="CW650" s="509">
        <f t="shared" si="209"/>
        <v>0</v>
      </c>
      <c r="CX650" s="509">
        <f t="shared" si="209"/>
        <v>0</v>
      </c>
      <c r="CY650" s="509">
        <f t="shared" ref="CY650" si="210">SUM(CY640:CY649)</f>
        <v>0</v>
      </c>
      <c r="CZ650" s="509">
        <f>SUM(CZ640:CZ649)</f>
        <v>0</v>
      </c>
      <c r="DA650" s="509">
        <f>SUM(DA640:DA649)</f>
        <v>0</v>
      </c>
      <c r="DB650" s="509">
        <f t="shared" si="209"/>
        <v>0</v>
      </c>
      <c r="DC650" s="509">
        <f t="shared" si="209"/>
        <v>0</v>
      </c>
      <c r="DD650" s="509">
        <f t="shared" si="209"/>
        <v>0</v>
      </c>
      <c r="DE650" s="509">
        <f t="shared" si="209"/>
        <v>0</v>
      </c>
      <c r="DF650" s="509">
        <f t="shared" si="209"/>
        <v>0</v>
      </c>
      <c r="DG650" s="518">
        <f t="shared" si="209"/>
        <v>0</v>
      </c>
      <c r="DH650" s="518">
        <f t="shared" si="209"/>
        <v>0</v>
      </c>
      <c r="DI650" s="518">
        <f t="shared" ref="DI650:EN650" si="211">SUM(DI640:DI649)</f>
        <v>0</v>
      </c>
      <c r="DJ650" s="518">
        <f t="shared" si="211"/>
        <v>0</v>
      </c>
      <c r="DK650" s="518">
        <f t="shared" si="211"/>
        <v>0</v>
      </c>
      <c r="DL650" s="518">
        <f t="shared" si="211"/>
        <v>0</v>
      </c>
      <c r="DM650" s="518">
        <f t="shared" si="211"/>
        <v>0</v>
      </c>
      <c r="DN650" s="518">
        <f t="shared" si="211"/>
        <v>0</v>
      </c>
      <c r="DO650" s="518">
        <f t="shared" si="211"/>
        <v>0</v>
      </c>
      <c r="DP650" s="518">
        <f t="shared" si="211"/>
        <v>0</v>
      </c>
      <c r="DQ650" s="518">
        <f t="shared" si="211"/>
        <v>0</v>
      </c>
      <c r="DR650" s="518">
        <f t="shared" si="211"/>
        <v>0</v>
      </c>
      <c r="DS650" s="509">
        <f t="shared" si="211"/>
        <v>0</v>
      </c>
      <c r="DT650" s="509">
        <f t="shared" si="211"/>
        <v>0</v>
      </c>
      <c r="DU650" s="509">
        <f t="shared" si="211"/>
        <v>0</v>
      </c>
      <c r="DV650" s="509">
        <f t="shared" si="211"/>
        <v>0</v>
      </c>
      <c r="DW650" s="509">
        <f t="shared" si="211"/>
        <v>0</v>
      </c>
      <c r="DX650" s="509">
        <f t="shared" si="211"/>
        <v>0</v>
      </c>
      <c r="DY650" s="509">
        <f t="shared" si="211"/>
        <v>0</v>
      </c>
      <c r="DZ650" s="509">
        <f t="shared" si="211"/>
        <v>0</v>
      </c>
      <c r="EA650" s="509">
        <f t="shared" si="211"/>
        <v>0</v>
      </c>
      <c r="EB650" s="509">
        <f t="shared" si="211"/>
        <v>0</v>
      </c>
      <c r="EC650" s="509">
        <f t="shared" si="211"/>
        <v>0</v>
      </c>
      <c r="ED650" s="509">
        <f t="shared" si="211"/>
        <v>0</v>
      </c>
      <c r="EE650" s="509">
        <f t="shared" si="211"/>
        <v>0</v>
      </c>
      <c r="EF650" s="509">
        <f t="shared" si="211"/>
        <v>0</v>
      </c>
      <c r="EG650" s="509">
        <f t="shared" si="211"/>
        <v>0</v>
      </c>
      <c r="EH650" s="509">
        <f t="shared" si="211"/>
        <v>0</v>
      </c>
      <c r="EI650" s="509">
        <f t="shared" si="211"/>
        <v>0</v>
      </c>
      <c r="EJ650" s="509">
        <f t="shared" si="211"/>
        <v>0</v>
      </c>
      <c r="EK650" s="509">
        <f t="shared" si="211"/>
        <v>0</v>
      </c>
      <c r="EL650" s="509">
        <f t="shared" si="211"/>
        <v>0</v>
      </c>
      <c r="EM650" s="509">
        <f t="shared" si="211"/>
        <v>0</v>
      </c>
      <c r="EN650" s="509">
        <f t="shared" si="211"/>
        <v>0</v>
      </c>
      <c r="EO650" s="509">
        <f t="shared" ref="EO650:FO650" si="212">SUM(EO640:EO649)</f>
        <v>0</v>
      </c>
      <c r="EP650" s="509">
        <f t="shared" si="212"/>
        <v>0</v>
      </c>
      <c r="EQ650" s="509">
        <f t="shared" si="212"/>
        <v>0</v>
      </c>
      <c r="ER650" s="509">
        <f t="shared" si="212"/>
        <v>0</v>
      </c>
      <c r="ES650" s="509">
        <f t="shared" si="212"/>
        <v>0</v>
      </c>
      <c r="ET650" s="509">
        <f t="shared" si="212"/>
        <v>0</v>
      </c>
      <c r="EU650" s="509">
        <f t="shared" si="212"/>
        <v>0</v>
      </c>
      <c r="EV650" s="509">
        <f t="shared" si="212"/>
        <v>0</v>
      </c>
      <c r="EW650" s="509">
        <f t="shared" si="212"/>
        <v>0</v>
      </c>
      <c r="EX650" s="509">
        <f t="shared" si="212"/>
        <v>0</v>
      </c>
      <c r="EY650" s="509">
        <f t="shared" si="212"/>
        <v>0</v>
      </c>
      <c r="EZ650" s="509">
        <f t="shared" si="212"/>
        <v>0</v>
      </c>
      <c r="FA650" s="509">
        <f t="shared" si="212"/>
        <v>0</v>
      </c>
      <c r="FB650" s="509">
        <f t="shared" si="212"/>
        <v>0</v>
      </c>
      <c r="FC650" s="509">
        <f t="shared" si="212"/>
        <v>0</v>
      </c>
      <c r="FD650" s="509">
        <f t="shared" si="212"/>
        <v>0</v>
      </c>
      <c r="FE650" s="509">
        <f t="shared" si="212"/>
        <v>0</v>
      </c>
      <c r="FF650" s="509">
        <f t="shared" si="212"/>
        <v>0</v>
      </c>
      <c r="FG650" s="509">
        <f t="shared" si="212"/>
        <v>0</v>
      </c>
      <c r="FH650" s="509">
        <f t="shared" si="212"/>
        <v>0</v>
      </c>
      <c r="FI650" s="509">
        <f t="shared" si="212"/>
        <v>0</v>
      </c>
      <c r="FJ650" s="509">
        <f t="shared" si="212"/>
        <v>0</v>
      </c>
      <c r="FK650" s="509">
        <f t="shared" si="212"/>
        <v>0</v>
      </c>
      <c r="FL650" s="509">
        <f t="shared" si="212"/>
        <v>0</v>
      </c>
      <c r="FM650" s="509">
        <f t="shared" si="212"/>
        <v>0</v>
      </c>
      <c r="FN650" s="509">
        <f t="shared" si="212"/>
        <v>0</v>
      </c>
      <c r="FO650" s="509">
        <f t="shared" si="212"/>
        <v>0</v>
      </c>
      <c r="FP650" s="509"/>
      <c r="FQ650" s="508"/>
      <c r="FU650" s="4">
        <f>DY650-FM650</f>
        <v>0</v>
      </c>
    </row>
    <row r="651" spans="1:177" s="4" customFormat="1">
      <c r="A651" s="56"/>
      <c r="B651" s="56">
        <v>12</v>
      </c>
      <c r="C651" s="501" t="s">
        <v>3890</v>
      </c>
      <c r="D651" s="502"/>
      <c r="E651" s="503"/>
      <c r="F651" s="503"/>
      <c r="G651" s="503"/>
      <c r="H651" s="503"/>
      <c r="I651" s="503"/>
      <c r="J651" s="503"/>
      <c r="K651" s="503"/>
      <c r="L651" s="503"/>
      <c r="M651" s="503"/>
      <c r="N651" s="503"/>
      <c r="O651" s="503"/>
      <c r="P651" s="503"/>
      <c r="Q651" s="503"/>
      <c r="R651" s="503"/>
      <c r="S651" s="503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954"/>
      <c r="AF651" s="959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  <c r="CH651" s="504"/>
      <c r="CI651" s="504"/>
      <c r="CJ651" s="504"/>
      <c r="CK651" s="504"/>
      <c r="CL651" s="504"/>
      <c r="CM651" s="504"/>
      <c r="CN651" s="504"/>
      <c r="CO651" s="504"/>
      <c r="CP651" s="504"/>
      <c r="CQ651" s="504"/>
      <c r="CR651" s="504"/>
      <c r="CS651" s="504"/>
      <c r="CT651" s="504"/>
      <c r="CU651" s="504"/>
      <c r="CV651" s="504"/>
      <c r="CW651" s="504"/>
      <c r="CX651" s="504"/>
      <c r="CY651" s="504"/>
      <c r="CZ651" s="504"/>
      <c r="DA651" s="504"/>
      <c r="DB651" s="504"/>
      <c r="DC651" s="504"/>
      <c r="DD651" s="504"/>
      <c r="DE651" s="504"/>
      <c r="DF651" s="504"/>
      <c r="DG651" s="519"/>
      <c r="DH651" s="519"/>
      <c r="DI651" s="519"/>
      <c r="DJ651" s="519"/>
      <c r="DK651" s="519"/>
      <c r="DL651" s="519"/>
      <c r="DM651" s="519"/>
      <c r="DN651" s="519"/>
      <c r="DO651" s="519"/>
      <c r="DP651" s="519"/>
      <c r="DQ651" s="519"/>
      <c r="DR651" s="519"/>
      <c r="DS651" s="504"/>
      <c r="DT651" s="504"/>
      <c r="DU651" s="504"/>
      <c r="DV651" s="504"/>
      <c r="DW651" s="504"/>
      <c r="DX651" s="504"/>
      <c r="DY651" s="504"/>
      <c r="DZ651" s="504"/>
      <c r="EA651" s="504"/>
      <c r="EB651" s="504"/>
      <c r="EC651" s="504"/>
      <c r="ED651" s="504"/>
      <c r="EE651" s="504"/>
      <c r="EF651" s="504"/>
      <c r="EG651" s="504"/>
      <c r="EH651" s="504"/>
      <c r="EI651" s="504"/>
      <c r="EJ651" s="504"/>
      <c r="EK651" s="504"/>
      <c r="EL651" s="504"/>
      <c r="EM651" s="504"/>
      <c r="EN651" s="504"/>
      <c r="EO651" s="504"/>
      <c r="EP651" s="504"/>
      <c r="EQ651" s="504"/>
      <c r="ER651" s="504"/>
      <c r="ES651" s="504"/>
      <c r="ET651" s="504"/>
      <c r="EU651" s="504"/>
      <c r="EV651" s="504"/>
      <c r="EW651" s="504"/>
      <c r="EX651" s="504"/>
      <c r="EY651" s="504"/>
      <c r="EZ651" s="504"/>
      <c r="FA651" s="504"/>
      <c r="FB651" s="504"/>
      <c r="FC651" s="504"/>
      <c r="FD651" s="504"/>
      <c r="FE651" s="504"/>
      <c r="FF651" s="504"/>
      <c r="FG651" s="504"/>
      <c r="FH651" s="504"/>
      <c r="FI651" s="504"/>
      <c r="FJ651" s="504"/>
      <c r="FK651" s="504"/>
      <c r="FL651" s="504"/>
      <c r="FM651" s="504"/>
      <c r="FN651" s="504"/>
      <c r="FO651" s="504"/>
      <c r="FP651" s="504"/>
      <c r="FQ651" s="505"/>
      <c r="FU651" s="4">
        <f>DY651-FM651</f>
        <v>0</v>
      </c>
    </row>
    <row r="652" spans="1:177" s="696" customFormat="1">
      <c r="A652" s="690"/>
      <c r="B652" s="690"/>
      <c r="C652" s="691"/>
      <c r="D652" s="699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725"/>
      <c r="AF652" s="957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>
      <c r="A653" s="690"/>
      <c r="B653" s="690"/>
      <c r="C653" s="691"/>
      <c r="D653" s="691" t="s">
        <v>2995</v>
      </c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 t="s">
        <v>2989</v>
      </c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725"/>
      <c r="AF653" s="957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>
        <v>2</v>
      </c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>
        <v>2</v>
      </c>
      <c r="BZ653" s="692"/>
      <c r="CA653" s="692"/>
      <c r="CB653" s="692"/>
      <c r="CC653" s="692"/>
      <c r="CD653" s="692"/>
      <c r="CE653" s="692">
        <v>6</v>
      </c>
      <c r="CF653" s="692"/>
      <c r="CG653" s="692">
        <v>12</v>
      </c>
      <c r="CH653" s="692"/>
      <c r="CI653" s="692"/>
      <c r="CJ653" s="692">
        <v>8</v>
      </c>
      <c r="CK653" s="692"/>
      <c r="CL653" s="692"/>
      <c r="CM653" s="692"/>
      <c r="CN653" s="692"/>
      <c r="CO653" s="692">
        <v>8</v>
      </c>
      <c r="CP653" s="692"/>
      <c r="CQ653" s="692"/>
      <c r="CR653" s="692"/>
      <c r="CS653" s="692"/>
      <c r="CT653" s="692"/>
      <c r="CU653" s="692">
        <v>2</v>
      </c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725"/>
      <c r="AF654" s="957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MATCH(C655,$C$5:$C$700,0)</f>
        <v>651</v>
      </c>
      <c r="B655" s="56"/>
      <c r="C655" s="507" t="s">
        <v>3083</v>
      </c>
      <c r="D655" s="507"/>
      <c r="E655" s="508">
        <f t="shared" ref="E655:AK655" si="213">SUM(E652:E654)</f>
        <v>0</v>
      </c>
      <c r="F655" s="508">
        <f t="shared" si="213"/>
        <v>0</v>
      </c>
      <c r="G655" s="508">
        <f t="shared" si="213"/>
        <v>0</v>
      </c>
      <c r="H655" s="508">
        <f t="shared" si="213"/>
        <v>0</v>
      </c>
      <c r="I655" s="508">
        <f t="shared" si="213"/>
        <v>0</v>
      </c>
      <c r="J655" s="508">
        <f t="shared" si="213"/>
        <v>0</v>
      </c>
      <c r="K655" s="508">
        <f t="shared" si="213"/>
        <v>0</v>
      </c>
      <c r="L655" s="508">
        <f t="shared" si="213"/>
        <v>0</v>
      </c>
      <c r="M655" s="508">
        <f t="shared" si="213"/>
        <v>0</v>
      </c>
      <c r="N655" s="508">
        <f t="shared" si="213"/>
        <v>0</v>
      </c>
      <c r="O655" s="508">
        <f t="shared" si="213"/>
        <v>0</v>
      </c>
      <c r="P655" s="508">
        <f t="shared" si="213"/>
        <v>0</v>
      </c>
      <c r="Q655" s="508">
        <f t="shared" si="213"/>
        <v>0</v>
      </c>
      <c r="R655" s="508">
        <f t="shared" si="213"/>
        <v>0</v>
      </c>
      <c r="S655" s="508">
        <f t="shared" si="213"/>
        <v>0</v>
      </c>
      <c r="T655" s="509">
        <f t="shared" si="213"/>
        <v>0</v>
      </c>
      <c r="U655" s="509">
        <f t="shared" si="213"/>
        <v>0</v>
      </c>
      <c r="V655" s="509">
        <f t="shared" si="213"/>
        <v>0</v>
      </c>
      <c r="W655" s="509">
        <f t="shared" si="213"/>
        <v>0</v>
      </c>
      <c r="X655" s="509">
        <f t="shared" si="213"/>
        <v>0</v>
      </c>
      <c r="Y655" s="509">
        <f t="shared" si="213"/>
        <v>0</v>
      </c>
      <c r="Z655" s="509">
        <f t="shared" si="213"/>
        <v>0</v>
      </c>
      <c r="AA655" s="509">
        <f t="shared" si="213"/>
        <v>0</v>
      </c>
      <c r="AB655" s="509">
        <f t="shared" si="213"/>
        <v>0</v>
      </c>
      <c r="AC655" s="509">
        <f t="shared" si="213"/>
        <v>0</v>
      </c>
      <c r="AD655" s="509">
        <f t="shared" si="213"/>
        <v>0</v>
      </c>
      <c r="AE655" s="511">
        <f t="shared" si="213"/>
        <v>0</v>
      </c>
      <c r="AF655" s="958">
        <f t="shared" si="213"/>
        <v>0</v>
      </c>
      <c r="AG655" s="509">
        <f t="shared" si="213"/>
        <v>0</v>
      </c>
      <c r="AH655" s="509">
        <f t="shared" si="213"/>
        <v>0</v>
      </c>
      <c r="AI655" s="509">
        <f t="shared" si="213"/>
        <v>0</v>
      </c>
      <c r="AJ655" s="509">
        <f t="shared" si="213"/>
        <v>0</v>
      </c>
      <c r="AK655" s="509">
        <f t="shared" si="213"/>
        <v>0</v>
      </c>
      <c r="AL655" s="509">
        <f t="shared" ref="AL655:BQ655" si="214">SUM(AL652:AL654)</f>
        <v>0</v>
      </c>
      <c r="AM655" s="509">
        <f t="shared" si="214"/>
        <v>0</v>
      </c>
      <c r="AN655" s="509">
        <f t="shared" si="214"/>
        <v>0</v>
      </c>
      <c r="AO655" s="509">
        <f t="shared" si="214"/>
        <v>0</v>
      </c>
      <c r="AP655" s="509">
        <f t="shared" si="214"/>
        <v>0</v>
      </c>
      <c r="AQ655" s="509">
        <f t="shared" si="214"/>
        <v>0</v>
      </c>
      <c r="AR655" s="509">
        <f t="shared" si="214"/>
        <v>0</v>
      </c>
      <c r="AS655" s="509">
        <f t="shared" si="214"/>
        <v>0</v>
      </c>
      <c r="AT655" s="509">
        <f t="shared" si="214"/>
        <v>0</v>
      </c>
      <c r="AU655" s="509">
        <f t="shared" si="214"/>
        <v>0</v>
      </c>
      <c r="AV655" s="509">
        <f t="shared" si="214"/>
        <v>0</v>
      </c>
      <c r="AW655" s="509">
        <f t="shared" si="214"/>
        <v>0</v>
      </c>
      <c r="AX655" s="509">
        <f t="shared" si="214"/>
        <v>0</v>
      </c>
      <c r="AY655" s="509">
        <f t="shared" si="214"/>
        <v>0</v>
      </c>
      <c r="AZ655" s="509">
        <f t="shared" si="214"/>
        <v>0</v>
      </c>
      <c r="BA655" s="509">
        <f t="shared" si="214"/>
        <v>0</v>
      </c>
      <c r="BB655" s="509">
        <f t="shared" si="214"/>
        <v>0</v>
      </c>
      <c r="BC655" s="509">
        <f t="shared" si="214"/>
        <v>0</v>
      </c>
      <c r="BD655" s="509">
        <f t="shared" si="214"/>
        <v>0</v>
      </c>
      <c r="BE655" s="509">
        <f t="shared" si="214"/>
        <v>2</v>
      </c>
      <c r="BF655" s="509">
        <f t="shared" si="214"/>
        <v>0</v>
      </c>
      <c r="BG655" s="509">
        <f t="shared" si="214"/>
        <v>0</v>
      </c>
      <c r="BH655" s="509">
        <f t="shared" si="214"/>
        <v>0</v>
      </c>
      <c r="BI655" s="509">
        <f t="shared" si="214"/>
        <v>0</v>
      </c>
      <c r="BJ655" s="509">
        <f t="shared" si="214"/>
        <v>0</v>
      </c>
      <c r="BK655" s="509">
        <f t="shared" si="214"/>
        <v>0</v>
      </c>
      <c r="BL655" s="509">
        <f t="shared" si="214"/>
        <v>0</v>
      </c>
      <c r="BM655" s="509">
        <f t="shared" si="214"/>
        <v>0</v>
      </c>
      <c r="BN655" s="509">
        <f t="shared" si="214"/>
        <v>0</v>
      </c>
      <c r="BO655" s="509">
        <f t="shared" si="214"/>
        <v>0</v>
      </c>
      <c r="BP655" s="509">
        <f t="shared" si="214"/>
        <v>0</v>
      </c>
      <c r="BQ655" s="509">
        <f t="shared" si="214"/>
        <v>0</v>
      </c>
      <c r="BR655" s="509">
        <f t="shared" ref="BR655:CW655" si="215">SUM(BR652:BR654)</f>
        <v>0</v>
      </c>
      <c r="BS655" s="509">
        <f t="shared" si="215"/>
        <v>0</v>
      </c>
      <c r="BT655" s="509">
        <f t="shared" si="215"/>
        <v>0</v>
      </c>
      <c r="BU655" s="509">
        <f t="shared" si="215"/>
        <v>0</v>
      </c>
      <c r="BV655" s="509">
        <f t="shared" si="215"/>
        <v>0</v>
      </c>
      <c r="BW655" s="509">
        <f t="shared" si="215"/>
        <v>0</v>
      </c>
      <c r="BX655" s="509">
        <f t="shared" si="215"/>
        <v>0</v>
      </c>
      <c r="BY655" s="509">
        <f t="shared" si="215"/>
        <v>2</v>
      </c>
      <c r="BZ655" s="509">
        <f t="shared" si="215"/>
        <v>0</v>
      </c>
      <c r="CA655" s="509">
        <f t="shared" si="215"/>
        <v>0</v>
      </c>
      <c r="CB655" s="509">
        <f t="shared" si="215"/>
        <v>0</v>
      </c>
      <c r="CC655" s="509">
        <f t="shared" si="215"/>
        <v>0</v>
      </c>
      <c r="CD655" s="509">
        <f t="shared" si="215"/>
        <v>0</v>
      </c>
      <c r="CE655" s="509">
        <f t="shared" si="215"/>
        <v>6</v>
      </c>
      <c r="CF655" s="509">
        <f t="shared" si="215"/>
        <v>0</v>
      </c>
      <c r="CG655" s="509">
        <f t="shared" si="215"/>
        <v>12</v>
      </c>
      <c r="CH655" s="509">
        <f t="shared" si="215"/>
        <v>0</v>
      </c>
      <c r="CI655" s="509">
        <f t="shared" si="215"/>
        <v>0</v>
      </c>
      <c r="CJ655" s="509">
        <f t="shared" si="215"/>
        <v>8</v>
      </c>
      <c r="CK655" s="509">
        <f t="shared" si="215"/>
        <v>0</v>
      </c>
      <c r="CL655" s="509">
        <f t="shared" si="215"/>
        <v>0</v>
      </c>
      <c r="CM655" s="509">
        <f t="shared" si="215"/>
        <v>0</v>
      </c>
      <c r="CN655" s="509">
        <f t="shared" si="215"/>
        <v>0</v>
      </c>
      <c r="CO655" s="509">
        <f t="shared" si="215"/>
        <v>8</v>
      </c>
      <c r="CP655" s="509">
        <f t="shared" si="215"/>
        <v>0</v>
      </c>
      <c r="CQ655" s="509">
        <f t="shared" si="215"/>
        <v>0</v>
      </c>
      <c r="CR655" s="509">
        <f t="shared" si="215"/>
        <v>0</v>
      </c>
      <c r="CS655" s="509">
        <f t="shared" si="215"/>
        <v>0</v>
      </c>
      <c r="CT655" s="509">
        <f t="shared" si="215"/>
        <v>0</v>
      </c>
      <c r="CU655" s="509">
        <f t="shared" si="215"/>
        <v>2</v>
      </c>
      <c r="CV655" s="509">
        <f t="shared" si="215"/>
        <v>0</v>
      </c>
      <c r="CW655" s="509">
        <f t="shared" si="215"/>
        <v>0</v>
      </c>
      <c r="CX655" s="509">
        <f t="shared" ref="CX655:ED655" si="216">SUM(CX652:CX654)</f>
        <v>0</v>
      </c>
      <c r="CY655" s="509">
        <f t="shared" ref="CY655" si="217">SUM(CY652:CY654)</f>
        <v>0</v>
      </c>
      <c r="CZ655" s="509">
        <f t="shared" si="216"/>
        <v>0</v>
      </c>
      <c r="DA655" s="509">
        <f t="shared" si="216"/>
        <v>0</v>
      </c>
      <c r="DB655" s="509">
        <f t="shared" si="216"/>
        <v>0</v>
      </c>
      <c r="DC655" s="509">
        <f t="shared" si="216"/>
        <v>0</v>
      </c>
      <c r="DD655" s="509">
        <f t="shared" si="216"/>
        <v>0</v>
      </c>
      <c r="DE655" s="509">
        <f t="shared" si="216"/>
        <v>0</v>
      </c>
      <c r="DF655" s="509">
        <f t="shared" si="216"/>
        <v>0</v>
      </c>
      <c r="DG655" s="518">
        <f t="shared" si="216"/>
        <v>0</v>
      </c>
      <c r="DH655" s="518">
        <f t="shared" si="216"/>
        <v>0</v>
      </c>
      <c r="DI655" s="518">
        <f t="shared" si="216"/>
        <v>0</v>
      </c>
      <c r="DJ655" s="518">
        <f t="shared" si="216"/>
        <v>0</v>
      </c>
      <c r="DK655" s="518">
        <f t="shared" si="216"/>
        <v>0</v>
      </c>
      <c r="DL655" s="518">
        <f t="shared" si="216"/>
        <v>0</v>
      </c>
      <c r="DM655" s="518">
        <f t="shared" si="216"/>
        <v>0</v>
      </c>
      <c r="DN655" s="518">
        <f t="shared" si="216"/>
        <v>0</v>
      </c>
      <c r="DO655" s="518">
        <f t="shared" si="216"/>
        <v>0</v>
      </c>
      <c r="DP655" s="518">
        <f t="shared" si="216"/>
        <v>0</v>
      </c>
      <c r="DQ655" s="518">
        <f t="shared" si="216"/>
        <v>0</v>
      </c>
      <c r="DR655" s="518">
        <f t="shared" si="216"/>
        <v>0</v>
      </c>
      <c r="DS655" s="509">
        <f t="shared" si="216"/>
        <v>0</v>
      </c>
      <c r="DT655" s="509">
        <f t="shared" si="216"/>
        <v>0</v>
      </c>
      <c r="DU655" s="509">
        <f t="shared" si="216"/>
        <v>0</v>
      </c>
      <c r="DV655" s="509">
        <f t="shared" si="216"/>
        <v>0</v>
      </c>
      <c r="DW655" s="509">
        <f t="shared" si="216"/>
        <v>0</v>
      </c>
      <c r="DX655" s="509">
        <f t="shared" si="216"/>
        <v>0</v>
      </c>
      <c r="DY655" s="509">
        <f t="shared" si="216"/>
        <v>0</v>
      </c>
      <c r="DZ655" s="509">
        <f t="shared" si="216"/>
        <v>0</v>
      </c>
      <c r="EA655" s="509">
        <f t="shared" si="216"/>
        <v>0</v>
      </c>
      <c r="EB655" s="509">
        <f t="shared" si="216"/>
        <v>0</v>
      </c>
      <c r="EC655" s="509">
        <f t="shared" si="216"/>
        <v>0</v>
      </c>
      <c r="ED655" s="509">
        <f t="shared" si="216"/>
        <v>0</v>
      </c>
      <c r="EE655" s="509">
        <f t="shared" ref="EE655:FJ655" si="218">SUM(EE652:EE654)</f>
        <v>0</v>
      </c>
      <c r="EF655" s="509">
        <f t="shared" si="218"/>
        <v>0</v>
      </c>
      <c r="EG655" s="509">
        <f t="shared" si="218"/>
        <v>0</v>
      </c>
      <c r="EH655" s="509">
        <f t="shared" si="218"/>
        <v>0</v>
      </c>
      <c r="EI655" s="509">
        <f t="shared" si="218"/>
        <v>0</v>
      </c>
      <c r="EJ655" s="509">
        <f t="shared" si="218"/>
        <v>0</v>
      </c>
      <c r="EK655" s="509">
        <f t="shared" si="218"/>
        <v>0</v>
      </c>
      <c r="EL655" s="509">
        <f t="shared" si="218"/>
        <v>0</v>
      </c>
      <c r="EM655" s="509">
        <f t="shared" si="218"/>
        <v>0</v>
      </c>
      <c r="EN655" s="509">
        <f t="shared" si="218"/>
        <v>0</v>
      </c>
      <c r="EO655" s="509">
        <f t="shared" si="218"/>
        <v>0</v>
      </c>
      <c r="EP655" s="509">
        <f t="shared" si="218"/>
        <v>0</v>
      </c>
      <c r="EQ655" s="509">
        <f t="shared" si="218"/>
        <v>0</v>
      </c>
      <c r="ER655" s="509">
        <f t="shared" si="218"/>
        <v>0</v>
      </c>
      <c r="ES655" s="509">
        <f t="shared" si="218"/>
        <v>0</v>
      </c>
      <c r="ET655" s="509">
        <f t="shared" si="218"/>
        <v>0</v>
      </c>
      <c r="EU655" s="509">
        <f t="shared" si="218"/>
        <v>0</v>
      </c>
      <c r="EV655" s="509">
        <f t="shared" si="218"/>
        <v>0</v>
      </c>
      <c r="EW655" s="509">
        <f t="shared" si="218"/>
        <v>0</v>
      </c>
      <c r="EX655" s="509">
        <f t="shared" si="218"/>
        <v>0</v>
      </c>
      <c r="EY655" s="509">
        <f t="shared" si="218"/>
        <v>0</v>
      </c>
      <c r="EZ655" s="509">
        <f t="shared" si="218"/>
        <v>0</v>
      </c>
      <c r="FA655" s="509">
        <f t="shared" si="218"/>
        <v>0</v>
      </c>
      <c r="FB655" s="509">
        <f t="shared" si="218"/>
        <v>0</v>
      </c>
      <c r="FC655" s="509">
        <f t="shared" si="218"/>
        <v>0</v>
      </c>
      <c r="FD655" s="509">
        <f t="shared" si="218"/>
        <v>0</v>
      </c>
      <c r="FE655" s="509">
        <f t="shared" si="218"/>
        <v>0</v>
      </c>
      <c r="FF655" s="509">
        <f t="shared" si="218"/>
        <v>0</v>
      </c>
      <c r="FG655" s="509">
        <f t="shared" si="218"/>
        <v>0</v>
      </c>
      <c r="FH655" s="509">
        <f t="shared" si="218"/>
        <v>0</v>
      </c>
      <c r="FI655" s="509">
        <f t="shared" si="218"/>
        <v>0</v>
      </c>
      <c r="FJ655" s="509">
        <f t="shared" si="218"/>
        <v>0</v>
      </c>
      <c r="FK655" s="509">
        <f>SUM(FK652:FK654)</f>
        <v>0</v>
      </c>
      <c r="FL655" s="509">
        <f>SUM(FL652:FL654)</f>
        <v>0</v>
      </c>
      <c r="FM655" s="509">
        <f>SUM(FM652:FM654)</f>
        <v>0</v>
      </c>
      <c r="FN655" s="509">
        <f>SUM(FN652:FN654)</f>
        <v>0</v>
      </c>
      <c r="FO655" s="509">
        <f>SUM(FO652:FO654)</f>
        <v>0</v>
      </c>
      <c r="FP655" s="509"/>
      <c r="FQ655" s="508"/>
    </row>
    <row r="656" spans="1:177" s="4" customFormat="1">
      <c r="A656" s="56"/>
      <c r="B656" s="56">
        <v>13</v>
      </c>
      <c r="C656" s="501" t="s">
        <v>3891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954"/>
      <c r="AF656" s="959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</row>
    <row r="657" spans="1:173" s="696" customFormat="1">
      <c r="A657" s="690"/>
      <c r="B657" s="690"/>
      <c r="C657" s="691"/>
      <c r="D657" s="691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725"/>
      <c r="AF657" s="957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725"/>
      <c r="AF658" s="957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>
        <v>2</v>
      </c>
      <c r="AZ658" s="692"/>
      <c r="BA658" s="692"/>
      <c r="BB658" s="692"/>
      <c r="BC658" s="692"/>
      <c r="BD658" s="692"/>
      <c r="BE658" s="692"/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/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>
        <v>8</v>
      </c>
      <c r="CJ658" s="692"/>
      <c r="CK658" s="692"/>
      <c r="CL658" s="692"/>
      <c r="CM658" s="692"/>
      <c r="CN658" s="692"/>
      <c r="CO658" s="692"/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>
        <v>2</v>
      </c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>
      <c r="A659" s="690"/>
      <c r="B659" s="690"/>
      <c r="C659" s="708"/>
      <c r="D659" s="708"/>
      <c r="E659" s="694"/>
      <c r="F659" s="694"/>
      <c r="G659" s="694"/>
      <c r="H659" s="694"/>
      <c r="I659" s="694"/>
      <c r="J659" s="694"/>
      <c r="K659" s="694"/>
      <c r="L659" s="694"/>
      <c r="M659" s="694"/>
      <c r="N659" s="694"/>
      <c r="O659" s="694"/>
      <c r="P659" s="694"/>
      <c r="Q659" s="694"/>
      <c r="R659" s="697"/>
      <c r="S659" s="697"/>
      <c r="T659" s="694"/>
      <c r="U659" s="694"/>
      <c r="V659" s="694"/>
      <c r="W659" s="694"/>
      <c r="X659" s="694"/>
      <c r="Y659" s="694"/>
      <c r="Z659" s="694"/>
      <c r="AA659" s="694"/>
      <c r="AB659" s="694"/>
      <c r="AC659" s="694"/>
      <c r="AD659" s="694"/>
      <c r="AE659" s="512"/>
      <c r="AF659" s="961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4"/>
      <c r="BL659" s="694"/>
      <c r="BM659" s="694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  <c r="BX659" s="694"/>
      <c r="BY659" s="694"/>
      <c r="BZ659" s="694"/>
      <c r="CA659" s="694"/>
      <c r="CB659" s="694"/>
      <c r="CC659" s="694"/>
      <c r="CD659" s="694"/>
      <c r="CE659" s="694"/>
      <c r="CF659" s="694"/>
      <c r="CG659" s="694"/>
      <c r="CH659" s="694"/>
      <c r="CI659" s="694"/>
      <c r="CJ659" s="694"/>
      <c r="CK659" s="694"/>
      <c r="CL659" s="694"/>
      <c r="CM659" s="694"/>
      <c r="CN659" s="694"/>
      <c r="CO659" s="694"/>
      <c r="CP659" s="694"/>
      <c r="CQ659" s="694"/>
      <c r="CR659" s="694"/>
      <c r="CS659" s="694"/>
      <c r="CT659" s="694"/>
      <c r="CU659" s="694"/>
      <c r="CV659" s="694"/>
      <c r="CW659" s="694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MATCH(C660,$C$5:$C$700,0)</f>
        <v>656</v>
      </c>
      <c r="B660" s="56"/>
      <c r="C660" s="507" t="s">
        <v>3084</v>
      </c>
      <c r="D660" s="507"/>
      <c r="E660" s="508">
        <f t="shared" ref="E660:AK660" si="219">SUM(E657:E659)</f>
        <v>0</v>
      </c>
      <c r="F660" s="508">
        <f t="shared" si="219"/>
        <v>0</v>
      </c>
      <c r="G660" s="508">
        <f t="shared" si="219"/>
        <v>0</v>
      </c>
      <c r="H660" s="508">
        <f t="shared" si="219"/>
        <v>0</v>
      </c>
      <c r="I660" s="508">
        <f t="shared" si="219"/>
        <v>0</v>
      </c>
      <c r="J660" s="508">
        <f t="shared" si="219"/>
        <v>0</v>
      </c>
      <c r="K660" s="508">
        <f t="shared" si="219"/>
        <v>0</v>
      </c>
      <c r="L660" s="508">
        <f t="shared" si="219"/>
        <v>0</v>
      </c>
      <c r="M660" s="508">
        <f t="shared" si="219"/>
        <v>0</v>
      </c>
      <c r="N660" s="508">
        <f t="shared" si="219"/>
        <v>0</v>
      </c>
      <c r="O660" s="508">
        <f t="shared" si="219"/>
        <v>0</v>
      </c>
      <c r="P660" s="508">
        <f t="shared" si="219"/>
        <v>0</v>
      </c>
      <c r="Q660" s="508">
        <f t="shared" si="219"/>
        <v>0</v>
      </c>
      <c r="R660" s="508">
        <f t="shared" si="219"/>
        <v>0</v>
      </c>
      <c r="S660" s="508">
        <f t="shared" si="219"/>
        <v>0</v>
      </c>
      <c r="T660" s="509">
        <f t="shared" si="219"/>
        <v>0</v>
      </c>
      <c r="U660" s="509">
        <f t="shared" si="219"/>
        <v>0</v>
      </c>
      <c r="V660" s="509">
        <f t="shared" si="219"/>
        <v>0</v>
      </c>
      <c r="W660" s="509">
        <f t="shared" si="219"/>
        <v>0</v>
      </c>
      <c r="X660" s="509">
        <f t="shared" si="219"/>
        <v>0</v>
      </c>
      <c r="Y660" s="509">
        <f t="shared" si="219"/>
        <v>0</v>
      </c>
      <c r="Z660" s="509">
        <f t="shared" si="219"/>
        <v>0</v>
      </c>
      <c r="AA660" s="509">
        <f t="shared" si="219"/>
        <v>0</v>
      </c>
      <c r="AB660" s="509">
        <f t="shared" si="219"/>
        <v>0</v>
      </c>
      <c r="AC660" s="509">
        <f t="shared" si="219"/>
        <v>0</v>
      </c>
      <c r="AD660" s="509">
        <f t="shared" si="219"/>
        <v>0</v>
      </c>
      <c r="AE660" s="511">
        <f t="shared" si="219"/>
        <v>0</v>
      </c>
      <c r="AF660" s="958">
        <f t="shared" si="219"/>
        <v>0</v>
      </c>
      <c r="AG660" s="509">
        <f t="shared" si="219"/>
        <v>0</v>
      </c>
      <c r="AH660" s="509">
        <f t="shared" si="219"/>
        <v>0</v>
      </c>
      <c r="AI660" s="509">
        <f t="shared" si="219"/>
        <v>0</v>
      </c>
      <c r="AJ660" s="509">
        <f t="shared" si="219"/>
        <v>0</v>
      </c>
      <c r="AK660" s="509">
        <f t="shared" si="219"/>
        <v>0</v>
      </c>
      <c r="AL660" s="509">
        <f t="shared" ref="AL660:BQ660" si="220">SUM(AL657:AL659)</f>
        <v>0</v>
      </c>
      <c r="AM660" s="509">
        <f t="shared" si="220"/>
        <v>0</v>
      </c>
      <c r="AN660" s="509">
        <f t="shared" si="220"/>
        <v>0</v>
      </c>
      <c r="AO660" s="509">
        <f t="shared" si="220"/>
        <v>0</v>
      </c>
      <c r="AP660" s="509">
        <f t="shared" si="220"/>
        <v>0</v>
      </c>
      <c r="AQ660" s="509">
        <f t="shared" si="220"/>
        <v>0</v>
      </c>
      <c r="AR660" s="509">
        <f t="shared" si="220"/>
        <v>0</v>
      </c>
      <c r="AS660" s="509">
        <f t="shared" si="220"/>
        <v>0</v>
      </c>
      <c r="AT660" s="509">
        <f t="shared" si="220"/>
        <v>0</v>
      </c>
      <c r="AU660" s="509">
        <f t="shared" si="220"/>
        <v>0</v>
      </c>
      <c r="AV660" s="509">
        <f t="shared" si="220"/>
        <v>0</v>
      </c>
      <c r="AW660" s="509">
        <f t="shared" si="220"/>
        <v>0</v>
      </c>
      <c r="AX660" s="509">
        <f t="shared" si="220"/>
        <v>0</v>
      </c>
      <c r="AY660" s="509">
        <f t="shared" si="220"/>
        <v>2</v>
      </c>
      <c r="AZ660" s="509">
        <f t="shared" si="220"/>
        <v>0</v>
      </c>
      <c r="BA660" s="509">
        <f t="shared" si="220"/>
        <v>0</v>
      </c>
      <c r="BB660" s="509">
        <f t="shared" si="220"/>
        <v>0</v>
      </c>
      <c r="BC660" s="509">
        <f t="shared" si="220"/>
        <v>0</v>
      </c>
      <c r="BD660" s="509">
        <f t="shared" si="220"/>
        <v>0</v>
      </c>
      <c r="BE660" s="509">
        <f t="shared" si="220"/>
        <v>0</v>
      </c>
      <c r="BF660" s="509">
        <f t="shared" si="220"/>
        <v>0</v>
      </c>
      <c r="BG660" s="509">
        <f t="shared" si="220"/>
        <v>0</v>
      </c>
      <c r="BH660" s="509">
        <f t="shared" si="220"/>
        <v>0</v>
      </c>
      <c r="BI660" s="509">
        <f t="shared" si="220"/>
        <v>0</v>
      </c>
      <c r="BJ660" s="509">
        <f t="shared" si="220"/>
        <v>0</v>
      </c>
      <c r="BK660" s="509">
        <f t="shared" si="220"/>
        <v>0</v>
      </c>
      <c r="BL660" s="509">
        <f t="shared" si="220"/>
        <v>0</v>
      </c>
      <c r="BM660" s="509">
        <f t="shared" si="220"/>
        <v>0</v>
      </c>
      <c r="BN660" s="509">
        <f t="shared" si="220"/>
        <v>0</v>
      </c>
      <c r="BO660" s="509">
        <f t="shared" si="220"/>
        <v>0</v>
      </c>
      <c r="BP660" s="509">
        <f t="shared" si="220"/>
        <v>0</v>
      </c>
      <c r="BQ660" s="509">
        <f t="shared" si="220"/>
        <v>0</v>
      </c>
      <c r="BR660" s="509">
        <f t="shared" ref="BR660:CW660" si="221">SUM(BR657:BR659)</f>
        <v>0</v>
      </c>
      <c r="BS660" s="509">
        <f t="shared" si="221"/>
        <v>0</v>
      </c>
      <c r="BT660" s="509">
        <f t="shared" si="221"/>
        <v>0</v>
      </c>
      <c r="BU660" s="509">
        <f t="shared" si="221"/>
        <v>0</v>
      </c>
      <c r="BV660" s="509">
        <f t="shared" si="221"/>
        <v>0</v>
      </c>
      <c r="BW660" s="509">
        <f t="shared" si="221"/>
        <v>0</v>
      </c>
      <c r="BX660" s="509">
        <f t="shared" si="221"/>
        <v>0</v>
      </c>
      <c r="BY660" s="509">
        <f t="shared" si="221"/>
        <v>0</v>
      </c>
      <c r="BZ660" s="509">
        <f t="shared" si="221"/>
        <v>0</v>
      </c>
      <c r="CA660" s="509">
        <f t="shared" si="221"/>
        <v>0</v>
      </c>
      <c r="CB660" s="509">
        <f t="shared" si="221"/>
        <v>0</v>
      </c>
      <c r="CC660" s="509">
        <f t="shared" si="221"/>
        <v>0</v>
      </c>
      <c r="CD660" s="509">
        <f t="shared" si="221"/>
        <v>0</v>
      </c>
      <c r="CE660" s="509">
        <f t="shared" si="221"/>
        <v>6</v>
      </c>
      <c r="CF660" s="509">
        <f t="shared" si="221"/>
        <v>0</v>
      </c>
      <c r="CG660" s="509">
        <f t="shared" si="221"/>
        <v>12</v>
      </c>
      <c r="CH660" s="509">
        <f t="shared" si="221"/>
        <v>0</v>
      </c>
      <c r="CI660" s="509">
        <f t="shared" si="221"/>
        <v>8</v>
      </c>
      <c r="CJ660" s="509">
        <f t="shared" si="221"/>
        <v>0</v>
      </c>
      <c r="CK660" s="509">
        <f t="shared" si="221"/>
        <v>0</v>
      </c>
      <c r="CL660" s="509">
        <f t="shared" si="221"/>
        <v>0</v>
      </c>
      <c r="CM660" s="509">
        <f t="shared" si="221"/>
        <v>0</v>
      </c>
      <c r="CN660" s="509">
        <f t="shared" si="221"/>
        <v>0</v>
      </c>
      <c r="CO660" s="509">
        <f t="shared" si="221"/>
        <v>0</v>
      </c>
      <c r="CP660" s="509">
        <f t="shared" si="221"/>
        <v>0</v>
      </c>
      <c r="CQ660" s="509">
        <f t="shared" si="221"/>
        <v>0</v>
      </c>
      <c r="CR660" s="509">
        <f t="shared" si="221"/>
        <v>0</v>
      </c>
      <c r="CS660" s="509">
        <f t="shared" si="221"/>
        <v>0</v>
      </c>
      <c r="CT660" s="509">
        <f t="shared" si="221"/>
        <v>0</v>
      </c>
      <c r="CU660" s="509">
        <f t="shared" si="221"/>
        <v>2</v>
      </c>
      <c r="CV660" s="509">
        <f t="shared" si="221"/>
        <v>0</v>
      </c>
      <c r="CW660" s="509">
        <f t="shared" si="221"/>
        <v>0</v>
      </c>
      <c r="CX660" s="509">
        <f t="shared" ref="CX660:ED660" si="222">SUM(CX657:CX659)</f>
        <v>2</v>
      </c>
      <c r="CY660" s="509">
        <f t="shared" ref="CY660" si="223">SUM(CY657:CY659)</f>
        <v>0</v>
      </c>
      <c r="CZ660" s="509">
        <f t="shared" si="222"/>
        <v>0</v>
      </c>
      <c r="DA660" s="509">
        <f t="shared" si="222"/>
        <v>0</v>
      </c>
      <c r="DB660" s="509">
        <f t="shared" si="222"/>
        <v>0</v>
      </c>
      <c r="DC660" s="509">
        <f t="shared" si="222"/>
        <v>0</v>
      </c>
      <c r="DD660" s="509">
        <f t="shared" si="222"/>
        <v>0</v>
      </c>
      <c r="DE660" s="509">
        <f t="shared" si="222"/>
        <v>0</v>
      </c>
      <c r="DF660" s="509">
        <f t="shared" si="222"/>
        <v>0</v>
      </c>
      <c r="DG660" s="518">
        <f t="shared" si="222"/>
        <v>0</v>
      </c>
      <c r="DH660" s="518">
        <f t="shared" si="222"/>
        <v>0</v>
      </c>
      <c r="DI660" s="518">
        <f t="shared" si="222"/>
        <v>0</v>
      </c>
      <c r="DJ660" s="518">
        <f t="shared" si="222"/>
        <v>0</v>
      </c>
      <c r="DK660" s="518">
        <f t="shared" si="222"/>
        <v>0</v>
      </c>
      <c r="DL660" s="518">
        <f t="shared" si="222"/>
        <v>0</v>
      </c>
      <c r="DM660" s="518">
        <f t="shared" si="222"/>
        <v>0</v>
      </c>
      <c r="DN660" s="518">
        <f t="shared" si="222"/>
        <v>0</v>
      </c>
      <c r="DO660" s="518">
        <f t="shared" si="222"/>
        <v>0</v>
      </c>
      <c r="DP660" s="518">
        <f t="shared" si="222"/>
        <v>0</v>
      </c>
      <c r="DQ660" s="518">
        <f t="shared" si="222"/>
        <v>0</v>
      </c>
      <c r="DR660" s="518">
        <f t="shared" si="222"/>
        <v>0</v>
      </c>
      <c r="DS660" s="509">
        <f t="shared" si="222"/>
        <v>0</v>
      </c>
      <c r="DT660" s="509">
        <f t="shared" si="222"/>
        <v>0</v>
      </c>
      <c r="DU660" s="509">
        <f t="shared" si="222"/>
        <v>0</v>
      </c>
      <c r="DV660" s="509">
        <f t="shared" si="222"/>
        <v>0</v>
      </c>
      <c r="DW660" s="509">
        <f t="shared" si="222"/>
        <v>0</v>
      </c>
      <c r="DX660" s="509">
        <f t="shared" si="222"/>
        <v>0</v>
      </c>
      <c r="DY660" s="509">
        <f t="shared" si="222"/>
        <v>0</v>
      </c>
      <c r="DZ660" s="509">
        <f t="shared" si="222"/>
        <v>0</v>
      </c>
      <c r="EA660" s="509">
        <f t="shared" si="222"/>
        <v>0</v>
      </c>
      <c r="EB660" s="509">
        <f t="shared" si="222"/>
        <v>0</v>
      </c>
      <c r="EC660" s="509">
        <f t="shared" si="222"/>
        <v>0</v>
      </c>
      <c r="ED660" s="509">
        <f t="shared" si="222"/>
        <v>0</v>
      </c>
      <c r="EE660" s="509">
        <f t="shared" ref="EE660:FJ660" si="224">SUM(EE657:EE659)</f>
        <v>0</v>
      </c>
      <c r="EF660" s="509">
        <f t="shared" si="224"/>
        <v>0</v>
      </c>
      <c r="EG660" s="509">
        <f t="shared" si="224"/>
        <v>0</v>
      </c>
      <c r="EH660" s="509">
        <f t="shared" si="224"/>
        <v>0</v>
      </c>
      <c r="EI660" s="509">
        <f t="shared" si="224"/>
        <v>0</v>
      </c>
      <c r="EJ660" s="509">
        <f t="shared" si="224"/>
        <v>0</v>
      </c>
      <c r="EK660" s="509">
        <f t="shared" si="224"/>
        <v>0</v>
      </c>
      <c r="EL660" s="509">
        <f t="shared" si="224"/>
        <v>0</v>
      </c>
      <c r="EM660" s="509">
        <f t="shared" si="224"/>
        <v>0</v>
      </c>
      <c r="EN660" s="509">
        <f t="shared" si="224"/>
        <v>0</v>
      </c>
      <c r="EO660" s="509">
        <f t="shared" si="224"/>
        <v>0</v>
      </c>
      <c r="EP660" s="509">
        <f t="shared" si="224"/>
        <v>0</v>
      </c>
      <c r="EQ660" s="509">
        <f t="shared" si="224"/>
        <v>0</v>
      </c>
      <c r="ER660" s="509">
        <f t="shared" si="224"/>
        <v>0</v>
      </c>
      <c r="ES660" s="509">
        <f t="shared" si="224"/>
        <v>0</v>
      </c>
      <c r="ET660" s="509">
        <f t="shared" si="224"/>
        <v>0</v>
      </c>
      <c r="EU660" s="509">
        <f t="shared" si="224"/>
        <v>0</v>
      </c>
      <c r="EV660" s="509">
        <f t="shared" si="224"/>
        <v>0</v>
      </c>
      <c r="EW660" s="509">
        <f t="shared" si="224"/>
        <v>0</v>
      </c>
      <c r="EX660" s="509">
        <f t="shared" si="224"/>
        <v>0</v>
      </c>
      <c r="EY660" s="509">
        <f t="shared" si="224"/>
        <v>0</v>
      </c>
      <c r="EZ660" s="509">
        <f t="shared" si="224"/>
        <v>0</v>
      </c>
      <c r="FA660" s="509">
        <f t="shared" si="224"/>
        <v>0</v>
      </c>
      <c r="FB660" s="509">
        <f t="shared" si="224"/>
        <v>0</v>
      </c>
      <c r="FC660" s="509">
        <f t="shared" si="224"/>
        <v>0</v>
      </c>
      <c r="FD660" s="509">
        <f t="shared" si="224"/>
        <v>0</v>
      </c>
      <c r="FE660" s="509">
        <f t="shared" si="224"/>
        <v>0</v>
      </c>
      <c r="FF660" s="509">
        <f t="shared" si="224"/>
        <v>0</v>
      </c>
      <c r="FG660" s="509">
        <f t="shared" si="224"/>
        <v>0</v>
      </c>
      <c r="FH660" s="509">
        <f t="shared" si="224"/>
        <v>0</v>
      </c>
      <c r="FI660" s="509">
        <f t="shared" si="224"/>
        <v>0</v>
      </c>
      <c r="FJ660" s="509">
        <f t="shared" si="224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14</v>
      </c>
      <c r="C661" s="501" t="s">
        <v>3902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954"/>
      <c r="AF661" s="959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4" customFormat="1">
      <c r="A662" s="56"/>
      <c r="B662" s="56"/>
      <c r="C662" s="498"/>
      <c r="D662" s="498" t="s">
        <v>2996</v>
      </c>
      <c r="E662" s="454"/>
      <c r="F662" s="454"/>
      <c r="G662" s="454"/>
      <c r="H662" s="454"/>
      <c r="I662" s="454"/>
      <c r="J662" s="454"/>
      <c r="K662" s="454"/>
      <c r="L662" s="454"/>
      <c r="M662" s="454"/>
      <c r="N662" s="454"/>
      <c r="O662" s="454"/>
      <c r="P662" s="454"/>
      <c r="Q662" s="454"/>
      <c r="R662" s="454"/>
      <c r="S662" s="454"/>
      <c r="T662" s="454"/>
      <c r="U662" s="454" t="s">
        <v>2989</v>
      </c>
      <c r="V662" s="454"/>
      <c r="W662" s="454"/>
      <c r="X662" s="454"/>
      <c r="Y662" s="454"/>
      <c r="Z662" s="454"/>
      <c r="AA662" s="454"/>
      <c r="AB662" s="454"/>
      <c r="AC662" s="454"/>
      <c r="AD662" s="454"/>
      <c r="AE662" s="512"/>
      <c r="AF662" s="961"/>
      <c r="AG662" s="454"/>
      <c r="AH662" s="454"/>
      <c r="AI662" s="454"/>
      <c r="AJ662" s="454"/>
      <c r="AK662" s="454"/>
      <c r="AL662" s="454"/>
      <c r="AM662" s="454"/>
      <c r="AN662" s="454"/>
      <c r="AO662" s="454"/>
      <c r="AP662" s="454"/>
      <c r="AQ662" s="454"/>
      <c r="AR662" s="454"/>
      <c r="AS662" s="454"/>
      <c r="AT662" s="454"/>
      <c r="AU662" s="454"/>
      <c r="AV662" s="454"/>
      <c r="AW662" s="454"/>
      <c r="AX662" s="454">
        <v>2</v>
      </c>
      <c r="AY662" s="454"/>
      <c r="AZ662" s="454"/>
      <c r="BA662" s="454"/>
      <c r="BB662" s="454"/>
      <c r="BC662" s="454"/>
      <c r="BD662" s="454"/>
      <c r="BE662" s="454"/>
      <c r="BF662" s="454"/>
      <c r="BG662" s="454"/>
      <c r="BH662" s="454"/>
      <c r="BI662" s="454"/>
      <c r="BJ662" s="454"/>
      <c r="BK662" s="454"/>
      <c r="BL662" s="454"/>
      <c r="BM662" s="454"/>
      <c r="BN662" s="454"/>
      <c r="BO662" s="454"/>
      <c r="BP662" s="454"/>
      <c r="BQ662" s="454"/>
      <c r="BR662" s="454"/>
      <c r="BS662" s="454"/>
      <c r="BT662" s="454"/>
      <c r="BU662" s="454"/>
      <c r="BV662" s="454"/>
      <c r="BW662" s="454"/>
      <c r="BX662" s="454"/>
      <c r="BY662" s="454"/>
      <c r="BZ662" s="454"/>
      <c r="CA662" s="454"/>
      <c r="CB662" s="454"/>
      <c r="CC662" s="454"/>
      <c r="CD662" s="454"/>
      <c r="CE662" s="454">
        <v>4</v>
      </c>
      <c r="CF662" s="454"/>
      <c r="CG662" s="454">
        <v>8</v>
      </c>
      <c r="CH662" s="454"/>
      <c r="CI662" s="454">
        <v>8</v>
      </c>
      <c r="CJ662" s="454"/>
      <c r="CK662" s="454"/>
      <c r="CL662" s="454"/>
      <c r="CM662" s="454"/>
      <c r="CN662" s="454"/>
      <c r="CO662" s="454"/>
      <c r="CP662" s="454"/>
      <c r="CQ662" s="454"/>
      <c r="CR662" s="454"/>
      <c r="CS662" s="454"/>
      <c r="CT662" s="454"/>
      <c r="CU662" s="454">
        <v>2</v>
      </c>
      <c r="CV662" s="454"/>
      <c r="CW662" s="454"/>
      <c r="CX662" s="454"/>
      <c r="CY662" s="454">
        <v>2</v>
      </c>
      <c r="CZ662" s="454"/>
      <c r="DA662" s="454"/>
      <c r="DB662" s="454"/>
      <c r="DC662" s="454"/>
      <c r="DD662" s="454"/>
      <c r="DE662" s="454"/>
      <c r="DF662" s="454"/>
      <c r="DG662" s="517"/>
      <c r="DH662" s="517"/>
      <c r="DI662" s="517"/>
      <c r="DJ662" s="517"/>
      <c r="DK662" s="517"/>
      <c r="DL662" s="517"/>
      <c r="DM662" s="517"/>
      <c r="DN662" s="517"/>
      <c r="DO662" s="517"/>
      <c r="DP662" s="517"/>
      <c r="DQ662" s="517"/>
      <c r="DR662" s="517"/>
      <c r="DS662" s="454"/>
      <c r="DT662" s="454"/>
      <c r="DU662" s="454"/>
      <c r="DV662" s="454"/>
      <c r="DW662" s="454"/>
      <c r="DX662" s="454"/>
      <c r="DY662" s="454"/>
      <c r="DZ662" s="454"/>
      <c r="EA662" s="454"/>
      <c r="EB662" s="454"/>
      <c r="EC662" s="454"/>
      <c r="ED662" s="454"/>
      <c r="EE662" s="454"/>
      <c r="EF662" s="454"/>
      <c r="EG662" s="454"/>
      <c r="EH662" s="454"/>
      <c r="EI662" s="454"/>
      <c r="EJ662" s="454"/>
      <c r="EK662" s="454"/>
      <c r="EL662" s="454"/>
      <c r="EM662" s="454"/>
      <c r="EN662" s="454"/>
      <c r="EO662" s="454"/>
      <c r="EP662" s="454"/>
      <c r="EQ662" s="454"/>
      <c r="ER662" s="454"/>
      <c r="ES662" s="454"/>
      <c r="ET662" s="454"/>
      <c r="EU662" s="454"/>
      <c r="EV662" s="454"/>
      <c r="EW662" s="454"/>
      <c r="EX662" s="454"/>
      <c r="EY662" s="454"/>
      <c r="EZ662" s="454"/>
      <c r="FA662" s="454"/>
      <c r="FB662" s="454"/>
      <c r="FC662" s="454"/>
      <c r="FD662" s="454"/>
      <c r="FE662" s="454"/>
      <c r="FF662" s="454"/>
      <c r="FG662" s="454"/>
      <c r="FH662" s="454"/>
      <c r="FI662" s="454"/>
      <c r="FJ662" s="454"/>
      <c r="FK662" s="454"/>
      <c r="FL662" s="454"/>
      <c r="FM662" s="454"/>
      <c r="FN662" s="454"/>
      <c r="FO662" s="454"/>
      <c r="FP662" s="454"/>
      <c r="FQ662" s="290"/>
    </row>
    <row r="663" spans="1:173" s="4" customFormat="1">
      <c r="A663" s="56"/>
      <c r="B663" s="56"/>
      <c r="C663" s="498"/>
      <c r="D663" s="498"/>
      <c r="E663" s="454"/>
      <c r="F663" s="454"/>
      <c r="G663" s="454"/>
      <c r="H663" s="454"/>
      <c r="I663" s="454"/>
      <c r="J663" s="454"/>
      <c r="K663" s="454"/>
      <c r="L663" s="454"/>
      <c r="M663" s="454"/>
      <c r="N663" s="454"/>
      <c r="O663" s="454"/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512"/>
      <c r="AF663" s="961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517"/>
      <c r="DH663" s="517"/>
      <c r="DI663" s="517"/>
      <c r="DJ663" s="517"/>
      <c r="DK663" s="517"/>
      <c r="DL663" s="517"/>
      <c r="DM663" s="517"/>
      <c r="DN663" s="517"/>
      <c r="DO663" s="517"/>
      <c r="DP663" s="517"/>
      <c r="DQ663" s="517"/>
      <c r="DR663" s="517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290"/>
    </row>
    <row r="664" spans="1:173" s="4" customFormat="1">
      <c r="A664" s="56"/>
      <c r="B664" s="56"/>
      <c r="C664" s="498"/>
      <c r="D664" s="498" t="s">
        <v>3002</v>
      </c>
      <c r="E664" s="454"/>
      <c r="F664" s="454"/>
      <c r="G664" s="454"/>
      <c r="H664" s="454"/>
      <c r="I664" s="454"/>
      <c r="J664" s="454"/>
      <c r="K664" s="454"/>
      <c r="L664" s="454"/>
      <c r="M664" s="454"/>
      <c r="N664" s="454"/>
      <c r="O664" s="454"/>
      <c r="P664" s="454"/>
      <c r="Q664" s="454"/>
      <c r="R664" s="454"/>
      <c r="S664" s="454"/>
      <c r="T664" s="454"/>
      <c r="U664" s="454" t="s">
        <v>2989</v>
      </c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512"/>
      <c r="AF664" s="961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>
        <v>2</v>
      </c>
      <c r="AY664" s="454"/>
      <c r="AZ664" s="454"/>
      <c r="BA664" s="454">
        <v>2</v>
      </c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>
        <v>4</v>
      </c>
      <c r="CF664" s="454"/>
      <c r="CG664" s="454">
        <v>8</v>
      </c>
      <c r="CH664" s="454"/>
      <c r="CI664" s="454">
        <v>8</v>
      </c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>
        <v>2</v>
      </c>
      <c r="CV664" s="454"/>
      <c r="CW664" s="454"/>
      <c r="CX664" s="454">
        <v>2</v>
      </c>
      <c r="CY664" s="454"/>
      <c r="CZ664" s="454"/>
      <c r="DA664" s="454"/>
      <c r="DB664" s="454"/>
      <c r="DC664" s="454"/>
      <c r="DD664" s="454"/>
      <c r="DE664" s="454"/>
      <c r="DF664" s="454"/>
      <c r="DG664" s="517"/>
      <c r="DH664" s="517"/>
      <c r="DI664" s="517"/>
      <c r="DJ664" s="517"/>
      <c r="DK664" s="517"/>
      <c r="DL664" s="517"/>
      <c r="DM664" s="517"/>
      <c r="DN664" s="517"/>
      <c r="DO664" s="517"/>
      <c r="DP664" s="517"/>
      <c r="DQ664" s="517"/>
      <c r="DR664" s="517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290"/>
    </row>
    <row r="665" spans="1:173" s="4" customFormat="1" hidden="1">
      <c r="A665" s="56"/>
      <c r="B665" s="56"/>
      <c r="C665" s="498"/>
      <c r="D665" s="498"/>
      <c r="E665" s="454"/>
      <c r="F665" s="454"/>
      <c r="G665" s="454"/>
      <c r="H665" s="454"/>
      <c r="I665" s="454"/>
      <c r="J665" s="454"/>
      <c r="K665" s="454"/>
      <c r="L665" s="454"/>
      <c r="M665" s="454"/>
      <c r="N665" s="454"/>
      <c r="O665" s="454"/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512"/>
      <c r="AF665" s="961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517"/>
      <c r="DH665" s="517"/>
      <c r="DI665" s="517"/>
      <c r="DJ665" s="517"/>
      <c r="DK665" s="517"/>
      <c r="DL665" s="517"/>
      <c r="DM665" s="517"/>
      <c r="DN665" s="517"/>
      <c r="DO665" s="517"/>
      <c r="DP665" s="517"/>
      <c r="DQ665" s="517"/>
      <c r="DR665" s="517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290"/>
    </row>
    <row r="666" spans="1:173" s="4" customFormat="1" hidden="1">
      <c r="A666" s="56"/>
      <c r="B666" s="56"/>
      <c r="C666" s="498"/>
      <c r="D666" s="498"/>
      <c r="E666" s="454"/>
      <c r="F666" s="454"/>
      <c r="G666" s="454"/>
      <c r="H666" s="454"/>
      <c r="I666" s="454"/>
      <c r="J666" s="454"/>
      <c r="K666" s="454"/>
      <c r="L666" s="454"/>
      <c r="M666" s="454"/>
      <c r="N666" s="454"/>
      <c r="O666" s="454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512"/>
      <c r="AF666" s="961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517"/>
      <c r="DH666" s="517"/>
      <c r="DI666" s="517"/>
      <c r="DJ666" s="517"/>
      <c r="DK666" s="517"/>
      <c r="DL666" s="517"/>
      <c r="DM666" s="517"/>
      <c r="DN666" s="517"/>
      <c r="DO666" s="517"/>
      <c r="DP666" s="517"/>
      <c r="DQ666" s="517"/>
      <c r="DR666" s="517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290"/>
    </row>
    <row r="667" spans="1:173" s="4" customFormat="1" hidden="1">
      <c r="A667" s="56"/>
      <c r="B667" s="56"/>
      <c r="C667" s="498"/>
      <c r="D667" s="498"/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512"/>
      <c r="AF667" s="961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512"/>
      <c r="AF668" s="961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>
      <c r="A669" s="486">
        <f>MATCH(C669,$C$5:$C$700,0)</f>
        <v>665</v>
      </c>
      <c r="B669" s="56"/>
      <c r="C669" s="508" t="s">
        <v>3085</v>
      </c>
      <c r="D669" s="508"/>
      <c r="E669" s="508">
        <f t="shared" ref="E669:AK669" si="225">SUM(E662:E668)</f>
        <v>0</v>
      </c>
      <c r="F669" s="508">
        <f t="shared" si="225"/>
        <v>0</v>
      </c>
      <c r="G669" s="508">
        <f t="shared" si="225"/>
        <v>0</v>
      </c>
      <c r="H669" s="508">
        <f t="shared" si="225"/>
        <v>0</v>
      </c>
      <c r="I669" s="508">
        <f t="shared" si="225"/>
        <v>0</v>
      </c>
      <c r="J669" s="508">
        <f t="shared" si="225"/>
        <v>0</v>
      </c>
      <c r="K669" s="508">
        <f t="shared" si="225"/>
        <v>0</v>
      </c>
      <c r="L669" s="508">
        <f t="shared" si="225"/>
        <v>0</v>
      </c>
      <c r="M669" s="508">
        <f t="shared" si="225"/>
        <v>0</v>
      </c>
      <c r="N669" s="508">
        <f t="shared" si="225"/>
        <v>0</v>
      </c>
      <c r="O669" s="508">
        <f t="shared" si="225"/>
        <v>0</v>
      </c>
      <c r="P669" s="508">
        <f t="shared" si="225"/>
        <v>0</v>
      </c>
      <c r="Q669" s="508">
        <f t="shared" si="225"/>
        <v>0</v>
      </c>
      <c r="R669" s="508">
        <f t="shared" si="225"/>
        <v>0</v>
      </c>
      <c r="S669" s="508">
        <f t="shared" si="225"/>
        <v>0</v>
      </c>
      <c r="T669" s="509">
        <f t="shared" si="225"/>
        <v>0</v>
      </c>
      <c r="U669" s="509">
        <f t="shared" si="225"/>
        <v>0</v>
      </c>
      <c r="V669" s="509">
        <f t="shared" si="225"/>
        <v>0</v>
      </c>
      <c r="W669" s="509">
        <f t="shared" si="225"/>
        <v>0</v>
      </c>
      <c r="X669" s="509">
        <f t="shared" si="225"/>
        <v>0</v>
      </c>
      <c r="Y669" s="509">
        <f t="shared" si="225"/>
        <v>0</v>
      </c>
      <c r="Z669" s="509">
        <f t="shared" si="225"/>
        <v>0</v>
      </c>
      <c r="AA669" s="509">
        <f t="shared" si="225"/>
        <v>0</v>
      </c>
      <c r="AB669" s="509">
        <f t="shared" si="225"/>
        <v>0</v>
      </c>
      <c r="AC669" s="509">
        <f t="shared" si="225"/>
        <v>0</v>
      </c>
      <c r="AD669" s="509">
        <f t="shared" si="225"/>
        <v>0</v>
      </c>
      <c r="AE669" s="511">
        <f t="shared" si="225"/>
        <v>0</v>
      </c>
      <c r="AF669" s="958">
        <f t="shared" si="225"/>
        <v>0</v>
      </c>
      <c r="AG669" s="509">
        <f t="shared" si="225"/>
        <v>0</v>
      </c>
      <c r="AH669" s="509">
        <f t="shared" si="225"/>
        <v>0</v>
      </c>
      <c r="AI669" s="509">
        <f t="shared" si="225"/>
        <v>0</v>
      </c>
      <c r="AJ669" s="509">
        <f t="shared" si="225"/>
        <v>0</v>
      </c>
      <c r="AK669" s="509">
        <f t="shared" si="225"/>
        <v>0</v>
      </c>
      <c r="AL669" s="509">
        <f t="shared" ref="AL669:BQ669" si="226">SUM(AL662:AL668)</f>
        <v>0</v>
      </c>
      <c r="AM669" s="509">
        <f t="shared" si="226"/>
        <v>0</v>
      </c>
      <c r="AN669" s="509">
        <f t="shared" si="226"/>
        <v>0</v>
      </c>
      <c r="AO669" s="509">
        <f t="shared" si="226"/>
        <v>0</v>
      </c>
      <c r="AP669" s="509">
        <f t="shared" si="226"/>
        <v>0</v>
      </c>
      <c r="AQ669" s="509">
        <f t="shared" si="226"/>
        <v>0</v>
      </c>
      <c r="AR669" s="509">
        <f t="shared" si="226"/>
        <v>0</v>
      </c>
      <c r="AS669" s="509">
        <f t="shared" si="226"/>
        <v>0</v>
      </c>
      <c r="AT669" s="509">
        <f t="shared" si="226"/>
        <v>0</v>
      </c>
      <c r="AU669" s="509">
        <f t="shared" si="226"/>
        <v>0</v>
      </c>
      <c r="AV669" s="509">
        <f t="shared" si="226"/>
        <v>0</v>
      </c>
      <c r="AW669" s="509">
        <f t="shared" si="226"/>
        <v>0</v>
      </c>
      <c r="AX669" s="509">
        <f t="shared" si="226"/>
        <v>4</v>
      </c>
      <c r="AY669" s="509">
        <f t="shared" si="226"/>
        <v>0</v>
      </c>
      <c r="AZ669" s="509">
        <f t="shared" si="226"/>
        <v>0</v>
      </c>
      <c r="BA669" s="509">
        <f t="shared" si="226"/>
        <v>2</v>
      </c>
      <c r="BB669" s="509">
        <f t="shared" si="226"/>
        <v>0</v>
      </c>
      <c r="BC669" s="509">
        <f t="shared" si="226"/>
        <v>0</v>
      </c>
      <c r="BD669" s="509">
        <f t="shared" si="226"/>
        <v>0</v>
      </c>
      <c r="BE669" s="509">
        <f t="shared" si="226"/>
        <v>0</v>
      </c>
      <c r="BF669" s="509">
        <f t="shared" si="226"/>
        <v>0</v>
      </c>
      <c r="BG669" s="509">
        <f t="shared" si="226"/>
        <v>0</v>
      </c>
      <c r="BH669" s="509">
        <f t="shared" si="226"/>
        <v>0</v>
      </c>
      <c r="BI669" s="509">
        <f t="shared" si="226"/>
        <v>0</v>
      </c>
      <c r="BJ669" s="509">
        <f t="shared" si="226"/>
        <v>0</v>
      </c>
      <c r="BK669" s="509">
        <f t="shared" si="226"/>
        <v>0</v>
      </c>
      <c r="BL669" s="509">
        <f t="shared" si="226"/>
        <v>0</v>
      </c>
      <c r="BM669" s="509">
        <f t="shared" si="226"/>
        <v>0</v>
      </c>
      <c r="BN669" s="509">
        <f t="shared" si="226"/>
        <v>0</v>
      </c>
      <c r="BO669" s="509">
        <f t="shared" si="226"/>
        <v>0</v>
      </c>
      <c r="BP669" s="509">
        <f t="shared" si="226"/>
        <v>0</v>
      </c>
      <c r="BQ669" s="509">
        <f t="shared" si="226"/>
        <v>0</v>
      </c>
      <c r="BR669" s="509">
        <f t="shared" ref="BR669:DA669" si="227">SUM(BR662:BR668)</f>
        <v>0</v>
      </c>
      <c r="BS669" s="509">
        <f t="shared" si="227"/>
        <v>0</v>
      </c>
      <c r="BT669" s="509">
        <f t="shared" si="227"/>
        <v>0</v>
      </c>
      <c r="BU669" s="509">
        <f t="shared" si="227"/>
        <v>0</v>
      </c>
      <c r="BV669" s="509">
        <f t="shared" si="227"/>
        <v>0</v>
      </c>
      <c r="BW669" s="509">
        <f t="shared" si="227"/>
        <v>0</v>
      </c>
      <c r="BX669" s="509">
        <f t="shared" si="227"/>
        <v>0</v>
      </c>
      <c r="BY669" s="509">
        <f t="shared" si="227"/>
        <v>0</v>
      </c>
      <c r="BZ669" s="509">
        <f t="shared" si="227"/>
        <v>0</v>
      </c>
      <c r="CA669" s="509">
        <f t="shared" si="227"/>
        <v>0</v>
      </c>
      <c r="CB669" s="509">
        <f t="shared" si="227"/>
        <v>0</v>
      </c>
      <c r="CC669" s="509">
        <f t="shared" si="227"/>
        <v>0</v>
      </c>
      <c r="CD669" s="509">
        <f t="shared" si="227"/>
        <v>0</v>
      </c>
      <c r="CE669" s="509">
        <f t="shared" si="227"/>
        <v>8</v>
      </c>
      <c r="CF669" s="509">
        <f t="shared" si="227"/>
        <v>0</v>
      </c>
      <c r="CG669" s="509">
        <f t="shared" si="227"/>
        <v>16</v>
      </c>
      <c r="CH669" s="509">
        <f t="shared" si="227"/>
        <v>0</v>
      </c>
      <c r="CI669" s="509">
        <f t="shared" si="227"/>
        <v>16</v>
      </c>
      <c r="CJ669" s="509">
        <f t="shared" si="227"/>
        <v>0</v>
      </c>
      <c r="CK669" s="509">
        <f t="shared" si="227"/>
        <v>0</v>
      </c>
      <c r="CL669" s="509">
        <f t="shared" si="227"/>
        <v>0</v>
      </c>
      <c r="CM669" s="509">
        <f t="shared" si="227"/>
        <v>0</v>
      </c>
      <c r="CN669" s="509">
        <f t="shared" si="227"/>
        <v>0</v>
      </c>
      <c r="CO669" s="509">
        <f t="shared" si="227"/>
        <v>0</v>
      </c>
      <c r="CP669" s="509">
        <f t="shared" si="227"/>
        <v>0</v>
      </c>
      <c r="CQ669" s="509">
        <f t="shared" si="227"/>
        <v>0</v>
      </c>
      <c r="CR669" s="509">
        <f t="shared" si="227"/>
        <v>0</v>
      </c>
      <c r="CS669" s="509">
        <f t="shared" si="227"/>
        <v>0</v>
      </c>
      <c r="CT669" s="509">
        <f t="shared" si="227"/>
        <v>0</v>
      </c>
      <c r="CU669" s="509">
        <f t="shared" si="227"/>
        <v>4</v>
      </c>
      <c r="CV669" s="509">
        <f t="shared" si="227"/>
        <v>0</v>
      </c>
      <c r="CW669" s="509">
        <f t="shared" si="227"/>
        <v>0</v>
      </c>
      <c r="CX669" s="509">
        <f>SUM(CX662:CX668)</f>
        <v>2</v>
      </c>
      <c r="CY669" s="509">
        <f>SUM(CY662:CY668)</f>
        <v>2</v>
      </c>
      <c r="CZ669" s="509">
        <f t="shared" si="227"/>
        <v>0</v>
      </c>
      <c r="DA669" s="509">
        <f t="shared" si="227"/>
        <v>0</v>
      </c>
      <c r="DB669" s="509">
        <f t="shared" ref="DB669:EG669" si="228">SUM(DB662:DB668)</f>
        <v>0</v>
      </c>
      <c r="DC669" s="509">
        <f t="shared" si="228"/>
        <v>0</v>
      </c>
      <c r="DD669" s="509">
        <f t="shared" si="228"/>
        <v>0</v>
      </c>
      <c r="DE669" s="509">
        <f t="shared" si="228"/>
        <v>0</v>
      </c>
      <c r="DF669" s="509">
        <f t="shared" si="228"/>
        <v>0</v>
      </c>
      <c r="DG669" s="518">
        <f t="shared" si="228"/>
        <v>0</v>
      </c>
      <c r="DH669" s="518">
        <f t="shared" si="228"/>
        <v>0</v>
      </c>
      <c r="DI669" s="518">
        <f t="shared" si="228"/>
        <v>0</v>
      </c>
      <c r="DJ669" s="518">
        <f t="shared" si="228"/>
        <v>0</v>
      </c>
      <c r="DK669" s="518">
        <f t="shared" si="228"/>
        <v>0</v>
      </c>
      <c r="DL669" s="518">
        <f t="shared" si="228"/>
        <v>0</v>
      </c>
      <c r="DM669" s="518">
        <f t="shared" si="228"/>
        <v>0</v>
      </c>
      <c r="DN669" s="518">
        <f t="shared" si="228"/>
        <v>0</v>
      </c>
      <c r="DO669" s="518">
        <f t="shared" si="228"/>
        <v>0</v>
      </c>
      <c r="DP669" s="518">
        <f t="shared" si="228"/>
        <v>0</v>
      </c>
      <c r="DQ669" s="518">
        <f t="shared" si="228"/>
        <v>0</v>
      </c>
      <c r="DR669" s="518">
        <f t="shared" si="228"/>
        <v>0</v>
      </c>
      <c r="DS669" s="509">
        <f t="shared" si="228"/>
        <v>0</v>
      </c>
      <c r="DT669" s="509">
        <f t="shared" si="228"/>
        <v>0</v>
      </c>
      <c r="DU669" s="509">
        <f t="shared" si="228"/>
        <v>0</v>
      </c>
      <c r="DV669" s="509">
        <f t="shared" si="228"/>
        <v>0</v>
      </c>
      <c r="DW669" s="509">
        <f t="shared" si="228"/>
        <v>0</v>
      </c>
      <c r="DX669" s="509">
        <f t="shared" si="228"/>
        <v>0</v>
      </c>
      <c r="DY669" s="509">
        <f t="shared" si="228"/>
        <v>0</v>
      </c>
      <c r="DZ669" s="509">
        <f t="shared" si="228"/>
        <v>0</v>
      </c>
      <c r="EA669" s="509">
        <f t="shared" si="228"/>
        <v>0</v>
      </c>
      <c r="EB669" s="509">
        <f t="shared" si="228"/>
        <v>0</v>
      </c>
      <c r="EC669" s="509">
        <f t="shared" si="228"/>
        <v>0</v>
      </c>
      <c r="ED669" s="509">
        <f t="shared" si="228"/>
        <v>0</v>
      </c>
      <c r="EE669" s="509">
        <f t="shared" si="228"/>
        <v>0</v>
      </c>
      <c r="EF669" s="509">
        <f t="shared" si="228"/>
        <v>0</v>
      </c>
      <c r="EG669" s="509">
        <f t="shared" si="228"/>
        <v>0</v>
      </c>
      <c r="EH669" s="509">
        <f t="shared" ref="EH669:FM669" si="229">SUM(EH662:EH668)</f>
        <v>0</v>
      </c>
      <c r="EI669" s="509">
        <f t="shared" si="229"/>
        <v>0</v>
      </c>
      <c r="EJ669" s="509">
        <f t="shared" si="229"/>
        <v>0</v>
      </c>
      <c r="EK669" s="509">
        <f t="shared" si="229"/>
        <v>0</v>
      </c>
      <c r="EL669" s="509">
        <f t="shared" si="229"/>
        <v>0</v>
      </c>
      <c r="EM669" s="509">
        <f t="shared" si="229"/>
        <v>0</v>
      </c>
      <c r="EN669" s="509">
        <f t="shared" si="229"/>
        <v>0</v>
      </c>
      <c r="EO669" s="509">
        <f t="shared" si="229"/>
        <v>0</v>
      </c>
      <c r="EP669" s="509">
        <f t="shared" si="229"/>
        <v>0</v>
      </c>
      <c r="EQ669" s="509">
        <f t="shared" si="229"/>
        <v>0</v>
      </c>
      <c r="ER669" s="509">
        <f t="shared" si="229"/>
        <v>0</v>
      </c>
      <c r="ES669" s="509">
        <f t="shared" si="229"/>
        <v>0</v>
      </c>
      <c r="ET669" s="509">
        <f t="shared" si="229"/>
        <v>0</v>
      </c>
      <c r="EU669" s="509">
        <f t="shared" si="229"/>
        <v>0</v>
      </c>
      <c r="EV669" s="509">
        <f t="shared" si="229"/>
        <v>0</v>
      </c>
      <c r="EW669" s="509">
        <f t="shared" si="229"/>
        <v>0</v>
      </c>
      <c r="EX669" s="509">
        <f t="shared" si="229"/>
        <v>0</v>
      </c>
      <c r="EY669" s="509">
        <f t="shared" si="229"/>
        <v>0</v>
      </c>
      <c r="EZ669" s="509">
        <f t="shared" si="229"/>
        <v>0</v>
      </c>
      <c r="FA669" s="509">
        <f t="shared" si="229"/>
        <v>0</v>
      </c>
      <c r="FB669" s="509">
        <f t="shared" si="229"/>
        <v>0</v>
      </c>
      <c r="FC669" s="509">
        <f t="shared" si="229"/>
        <v>0</v>
      </c>
      <c r="FD669" s="509">
        <f t="shared" si="229"/>
        <v>0</v>
      </c>
      <c r="FE669" s="509">
        <f t="shared" si="229"/>
        <v>0</v>
      </c>
      <c r="FF669" s="509">
        <f t="shared" si="229"/>
        <v>0</v>
      </c>
      <c r="FG669" s="509">
        <f t="shared" si="229"/>
        <v>0</v>
      </c>
      <c r="FH669" s="509">
        <f t="shared" si="229"/>
        <v>0</v>
      </c>
      <c r="FI669" s="509">
        <f t="shared" si="229"/>
        <v>0</v>
      </c>
      <c r="FJ669" s="509">
        <f t="shared" si="229"/>
        <v>0</v>
      </c>
      <c r="FK669" s="509">
        <f t="shared" si="229"/>
        <v>0</v>
      </c>
      <c r="FL669" s="509">
        <f t="shared" si="229"/>
        <v>0</v>
      </c>
      <c r="FM669" s="509">
        <f t="shared" si="229"/>
        <v>0</v>
      </c>
      <c r="FN669" s="509">
        <f>SUM(FN662:FN668)</f>
        <v>0</v>
      </c>
      <c r="FO669" s="509">
        <f>SUM(FO662:FO668)</f>
        <v>0</v>
      </c>
      <c r="FP669" s="509"/>
      <c r="FQ669" s="508"/>
    </row>
    <row r="670" spans="1:173" s="4" customFormat="1">
      <c r="A670" s="56"/>
      <c r="B670" s="56">
        <v>14</v>
      </c>
      <c r="C670" s="501" t="s">
        <v>3898</v>
      </c>
      <c r="D670" s="502"/>
      <c r="E670" s="503"/>
      <c r="F670" s="503"/>
      <c r="G670" s="503"/>
      <c r="H670" s="503"/>
      <c r="I670" s="503"/>
      <c r="J670" s="503"/>
      <c r="K670" s="503"/>
      <c r="L670" s="503"/>
      <c r="M670" s="503"/>
      <c r="N670" s="503"/>
      <c r="O670" s="503"/>
      <c r="P670" s="503"/>
      <c r="Q670" s="503"/>
      <c r="R670" s="503"/>
      <c r="S670" s="503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954"/>
      <c r="AF670" s="959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  <c r="CH670" s="504"/>
      <c r="CI670" s="504"/>
      <c r="CJ670" s="504"/>
      <c r="CK670" s="504"/>
      <c r="CL670" s="504"/>
      <c r="CM670" s="504"/>
      <c r="CN670" s="504"/>
      <c r="CO670" s="504"/>
      <c r="CP670" s="504"/>
      <c r="CQ670" s="504"/>
      <c r="CR670" s="504"/>
      <c r="CS670" s="504"/>
      <c r="CT670" s="504"/>
      <c r="CU670" s="504"/>
      <c r="CV670" s="504"/>
      <c r="CW670" s="504"/>
      <c r="CX670" s="504"/>
      <c r="CY670" s="504"/>
      <c r="CZ670" s="504"/>
      <c r="DA670" s="504"/>
      <c r="DB670" s="504"/>
      <c r="DC670" s="504"/>
      <c r="DD670" s="504"/>
      <c r="DE670" s="504"/>
      <c r="DF670" s="504"/>
      <c r="DG670" s="519"/>
      <c r="DH670" s="519"/>
      <c r="DI670" s="519"/>
      <c r="DJ670" s="519"/>
      <c r="DK670" s="519"/>
      <c r="DL670" s="519"/>
      <c r="DM670" s="519"/>
      <c r="DN670" s="519"/>
      <c r="DO670" s="519"/>
      <c r="DP670" s="519"/>
      <c r="DQ670" s="519"/>
      <c r="DR670" s="519"/>
      <c r="DS670" s="504"/>
      <c r="DT670" s="504"/>
      <c r="DU670" s="504"/>
      <c r="DV670" s="504"/>
      <c r="DW670" s="504"/>
      <c r="DX670" s="504"/>
      <c r="DY670" s="504"/>
      <c r="DZ670" s="504"/>
      <c r="EA670" s="504"/>
      <c r="EB670" s="504"/>
      <c r="EC670" s="504"/>
      <c r="ED670" s="504"/>
      <c r="EE670" s="504"/>
      <c r="EF670" s="504"/>
      <c r="EG670" s="504"/>
      <c r="EH670" s="504"/>
      <c r="EI670" s="504"/>
      <c r="EJ670" s="504"/>
      <c r="EK670" s="504"/>
      <c r="EL670" s="504"/>
      <c r="EM670" s="504"/>
      <c r="EN670" s="504"/>
      <c r="EO670" s="504"/>
      <c r="EP670" s="504"/>
      <c r="EQ670" s="504"/>
      <c r="ER670" s="504"/>
      <c r="ES670" s="504"/>
      <c r="ET670" s="504"/>
      <c r="EU670" s="504"/>
      <c r="EV670" s="504"/>
      <c r="EW670" s="504"/>
      <c r="EX670" s="504"/>
      <c r="EY670" s="504"/>
      <c r="EZ670" s="504"/>
      <c r="FA670" s="504"/>
      <c r="FB670" s="504"/>
      <c r="FC670" s="504"/>
      <c r="FD670" s="504"/>
      <c r="FE670" s="504"/>
      <c r="FF670" s="504"/>
      <c r="FG670" s="504"/>
      <c r="FH670" s="504"/>
      <c r="FI670" s="504"/>
      <c r="FJ670" s="504"/>
      <c r="FK670" s="504"/>
      <c r="FL670" s="504"/>
      <c r="FM670" s="504"/>
      <c r="FN670" s="504"/>
      <c r="FO670" s="504"/>
      <c r="FP670" s="504"/>
      <c r="FQ670" s="505"/>
    </row>
    <row r="671" spans="1:173" s="4" customFormat="1">
      <c r="A671" s="56"/>
      <c r="B671" s="56"/>
      <c r="C671" s="498"/>
      <c r="D671" s="498" t="s">
        <v>3003</v>
      </c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 t="s">
        <v>2989</v>
      </c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512"/>
      <c r="AF671" s="961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>
        <v>2</v>
      </c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>
        <v>2</v>
      </c>
      <c r="BY671" s="454"/>
      <c r="BZ671" s="454"/>
      <c r="CA671" s="454"/>
      <c r="CB671" s="454"/>
      <c r="CC671" s="454"/>
      <c r="CD671" s="454"/>
      <c r="CE671" s="454">
        <v>6</v>
      </c>
      <c r="CF671" s="454"/>
      <c r="CG671" s="454">
        <v>12</v>
      </c>
      <c r="CH671" s="454"/>
      <c r="CI671" s="454">
        <v>8</v>
      </c>
      <c r="CJ671" s="454"/>
      <c r="CK671" s="454"/>
      <c r="CL671" s="454"/>
      <c r="CM671" s="454"/>
      <c r="CN671" s="454"/>
      <c r="CO671" s="454">
        <v>8</v>
      </c>
      <c r="CP671" s="454"/>
      <c r="CQ671" s="454"/>
      <c r="CR671" s="454"/>
      <c r="CS671" s="454"/>
      <c r="CT671" s="454"/>
      <c r="CU671" s="454">
        <v>2</v>
      </c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512"/>
      <c r="AF672" s="961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>
      <c r="A673" s="56"/>
      <c r="B673" s="56"/>
      <c r="C673" s="498"/>
      <c r="D673" s="498" t="s">
        <v>3048</v>
      </c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 t="s">
        <v>2989</v>
      </c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512"/>
      <c r="AF673" s="961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>
        <v>2</v>
      </c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>
        <v>2</v>
      </c>
      <c r="BY673" s="454"/>
      <c r="BZ673" s="454"/>
      <c r="CA673" s="454"/>
      <c r="CB673" s="454"/>
      <c r="CC673" s="454"/>
      <c r="CD673" s="454"/>
      <c r="CE673" s="454">
        <v>6</v>
      </c>
      <c r="CF673" s="454"/>
      <c r="CG673" s="454">
        <v>12</v>
      </c>
      <c r="CH673" s="454"/>
      <c r="CI673" s="454">
        <v>8</v>
      </c>
      <c r="CJ673" s="454"/>
      <c r="CK673" s="454"/>
      <c r="CL673" s="454"/>
      <c r="CM673" s="454"/>
      <c r="CN673" s="454"/>
      <c r="CO673" s="454">
        <v>8</v>
      </c>
      <c r="CP673" s="454"/>
      <c r="CQ673" s="454"/>
      <c r="CR673" s="454"/>
      <c r="CS673" s="454"/>
      <c r="CT673" s="454"/>
      <c r="CU673" s="454">
        <v>2</v>
      </c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56"/>
      <c r="B674" s="56"/>
      <c r="C674" s="498"/>
      <c r="D674" s="498"/>
      <c r="E674" s="454"/>
      <c r="F674" s="454"/>
      <c r="G674" s="454"/>
      <c r="H674" s="454"/>
      <c r="I674" s="454"/>
      <c r="J674" s="454"/>
      <c r="K674" s="454"/>
      <c r="L674" s="454"/>
      <c r="M674" s="454"/>
      <c r="N674" s="454"/>
      <c r="O674" s="454"/>
      <c r="P674" s="454"/>
      <c r="Q674" s="454"/>
      <c r="R674" s="454"/>
      <c r="S674" s="454"/>
      <c r="T674" s="454"/>
      <c r="U674" s="454"/>
      <c r="V674" s="454"/>
      <c r="W674" s="454"/>
      <c r="X674" s="454"/>
      <c r="Y674" s="454"/>
      <c r="Z674" s="454"/>
      <c r="AA674" s="454"/>
      <c r="AB674" s="454"/>
      <c r="AC674" s="454"/>
      <c r="AD674" s="454"/>
      <c r="AE674" s="512"/>
      <c r="AF674" s="961"/>
      <c r="AG674" s="454"/>
      <c r="AH674" s="454"/>
      <c r="AI674" s="454"/>
      <c r="AJ674" s="454"/>
      <c r="AK674" s="454"/>
      <c r="AL674" s="454"/>
      <c r="AM674" s="454"/>
      <c r="AN674" s="454"/>
      <c r="AO674" s="454"/>
      <c r="AP674" s="454"/>
      <c r="AQ674" s="454"/>
      <c r="AR674" s="454"/>
      <c r="AS674" s="454"/>
      <c r="AT674" s="454"/>
      <c r="AU674" s="454"/>
      <c r="AV674" s="454"/>
      <c r="AW674" s="454"/>
      <c r="AX674" s="454"/>
      <c r="AY674" s="454"/>
      <c r="AZ674" s="454"/>
      <c r="BA674" s="454"/>
      <c r="BB674" s="454"/>
      <c r="BC674" s="454"/>
      <c r="BD674" s="454"/>
      <c r="BE674" s="454"/>
      <c r="BF674" s="454"/>
      <c r="BG674" s="454"/>
      <c r="BH674" s="454"/>
      <c r="BI674" s="454"/>
      <c r="BJ674" s="454"/>
      <c r="BK674" s="454"/>
      <c r="BL674" s="454"/>
      <c r="BM674" s="454"/>
      <c r="BN674" s="454"/>
      <c r="BO674" s="454"/>
      <c r="BP674" s="454"/>
      <c r="BQ674" s="454"/>
      <c r="BR674" s="454"/>
      <c r="BS674" s="454"/>
      <c r="BT674" s="454"/>
      <c r="BU674" s="454"/>
      <c r="BV674" s="454"/>
      <c r="BW674" s="454"/>
      <c r="BX674" s="454"/>
      <c r="BY674" s="454"/>
      <c r="BZ674" s="454"/>
      <c r="CA674" s="454"/>
      <c r="CB674" s="454"/>
      <c r="CC674" s="454"/>
      <c r="CD674" s="454"/>
      <c r="CE674" s="454"/>
      <c r="CF674" s="454"/>
      <c r="CG674" s="454"/>
      <c r="CH674" s="454"/>
      <c r="CI674" s="454"/>
      <c r="CJ674" s="454"/>
      <c r="CK674" s="454"/>
      <c r="CL674" s="454"/>
      <c r="CM674" s="454"/>
      <c r="CN674" s="454"/>
      <c r="CO674" s="454"/>
      <c r="CP674" s="454"/>
      <c r="CQ674" s="454"/>
      <c r="CR674" s="454"/>
      <c r="CS674" s="454"/>
      <c r="CT674" s="454"/>
      <c r="CU674" s="454"/>
      <c r="CV674" s="454"/>
      <c r="CW674" s="454"/>
      <c r="CX674" s="454"/>
      <c r="CY674" s="454"/>
      <c r="CZ674" s="454"/>
      <c r="DA674" s="454"/>
      <c r="DB674" s="454"/>
      <c r="DC674" s="454"/>
      <c r="DD674" s="454"/>
      <c r="DE674" s="454"/>
      <c r="DF674" s="454"/>
      <c r="DG674" s="517"/>
      <c r="DH674" s="517"/>
      <c r="DI674" s="517"/>
      <c r="DJ674" s="517"/>
      <c r="DK674" s="517"/>
      <c r="DL674" s="517"/>
      <c r="DM674" s="517"/>
      <c r="DN674" s="517"/>
      <c r="DO674" s="517"/>
      <c r="DP674" s="517"/>
      <c r="DQ674" s="517"/>
      <c r="DR674" s="517"/>
      <c r="DS674" s="454"/>
      <c r="DT674" s="454"/>
      <c r="DU674" s="454"/>
      <c r="DV674" s="454"/>
      <c r="DW674" s="454"/>
      <c r="DX674" s="454"/>
      <c r="DY674" s="454"/>
      <c r="DZ674" s="454"/>
      <c r="EA674" s="454"/>
      <c r="EB674" s="454"/>
      <c r="EC674" s="454"/>
      <c r="ED674" s="454"/>
      <c r="EE674" s="454"/>
      <c r="EF674" s="454"/>
      <c r="EG674" s="454"/>
      <c r="EH674" s="454"/>
      <c r="EI674" s="454"/>
      <c r="EJ674" s="454"/>
      <c r="EK674" s="454"/>
      <c r="EL674" s="454"/>
      <c r="EM674" s="454"/>
      <c r="EN674" s="454"/>
      <c r="EO674" s="454"/>
      <c r="EP674" s="454"/>
      <c r="EQ674" s="454"/>
      <c r="ER674" s="454"/>
      <c r="ES674" s="454"/>
      <c r="ET674" s="454"/>
      <c r="EU674" s="454"/>
      <c r="EV674" s="454"/>
      <c r="EW674" s="454"/>
      <c r="EX674" s="454"/>
      <c r="EY674" s="454"/>
      <c r="EZ674" s="454"/>
      <c r="FA674" s="454"/>
      <c r="FB674" s="454"/>
      <c r="FC674" s="454"/>
      <c r="FD674" s="454"/>
      <c r="FE674" s="454"/>
      <c r="FF674" s="454"/>
      <c r="FG674" s="454"/>
      <c r="FH674" s="454"/>
      <c r="FI674" s="454"/>
      <c r="FJ674" s="454"/>
      <c r="FK674" s="454"/>
      <c r="FL674" s="454"/>
      <c r="FM674" s="454"/>
      <c r="FN674" s="454"/>
      <c r="FO674" s="454"/>
      <c r="FP674" s="454"/>
      <c r="FQ674" s="290"/>
    </row>
    <row r="675" spans="1:173" s="4" customFormat="1">
      <c r="A675" s="486">
        <f>MATCH(C675,$C$5:$C$700,0)</f>
        <v>671</v>
      </c>
      <c r="B675" s="56"/>
      <c r="C675" s="508" t="s">
        <v>3086</v>
      </c>
      <c r="D675" s="508"/>
      <c r="E675" s="508">
        <f t="shared" ref="E675:AK675" si="230">SUM(E671:E674)</f>
        <v>0</v>
      </c>
      <c r="F675" s="508">
        <f t="shared" si="230"/>
        <v>0</v>
      </c>
      <c r="G675" s="508">
        <f t="shared" si="230"/>
        <v>0</v>
      </c>
      <c r="H675" s="508">
        <f t="shared" si="230"/>
        <v>0</v>
      </c>
      <c r="I675" s="508">
        <f t="shared" si="230"/>
        <v>0</v>
      </c>
      <c r="J675" s="508">
        <f t="shared" si="230"/>
        <v>0</v>
      </c>
      <c r="K675" s="508">
        <f t="shared" si="230"/>
        <v>0</v>
      </c>
      <c r="L675" s="508">
        <f t="shared" si="230"/>
        <v>0</v>
      </c>
      <c r="M675" s="508">
        <f t="shared" si="230"/>
        <v>0</v>
      </c>
      <c r="N675" s="508">
        <f t="shared" si="230"/>
        <v>0</v>
      </c>
      <c r="O675" s="508">
        <f t="shared" si="230"/>
        <v>0</v>
      </c>
      <c r="P675" s="508">
        <f t="shared" si="230"/>
        <v>0</v>
      </c>
      <c r="Q675" s="508">
        <f t="shared" si="230"/>
        <v>0</v>
      </c>
      <c r="R675" s="508">
        <f t="shared" si="230"/>
        <v>0</v>
      </c>
      <c r="S675" s="508">
        <f t="shared" si="230"/>
        <v>0</v>
      </c>
      <c r="T675" s="509">
        <f t="shared" si="230"/>
        <v>0</v>
      </c>
      <c r="U675" s="509">
        <f t="shared" si="230"/>
        <v>0</v>
      </c>
      <c r="V675" s="509">
        <f t="shared" si="230"/>
        <v>0</v>
      </c>
      <c r="W675" s="509">
        <f t="shared" si="230"/>
        <v>0</v>
      </c>
      <c r="X675" s="509">
        <f t="shared" si="230"/>
        <v>0</v>
      </c>
      <c r="Y675" s="509">
        <f t="shared" si="230"/>
        <v>0</v>
      </c>
      <c r="Z675" s="509">
        <f t="shared" si="230"/>
        <v>0</v>
      </c>
      <c r="AA675" s="509">
        <f t="shared" si="230"/>
        <v>0</v>
      </c>
      <c r="AB675" s="509">
        <f t="shared" si="230"/>
        <v>0</v>
      </c>
      <c r="AC675" s="509">
        <f t="shared" si="230"/>
        <v>0</v>
      </c>
      <c r="AD675" s="509">
        <f t="shared" si="230"/>
        <v>0</v>
      </c>
      <c r="AE675" s="511">
        <f t="shared" si="230"/>
        <v>0</v>
      </c>
      <c r="AF675" s="958">
        <f t="shared" si="230"/>
        <v>0</v>
      </c>
      <c r="AG675" s="509">
        <f t="shared" si="230"/>
        <v>0</v>
      </c>
      <c r="AH675" s="509">
        <f t="shared" si="230"/>
        <v>0</v>
      </c>
      <c r="AI675" s="509">
        <f t="shared" si="230"/>
        <v>0</v>
      </c>
      <c r="AJ675" s="509">
        <f t="shared" si="230"/>
        <v>0</v>
      </c>
      <c r="AK675" s="509">
        <f t="shared" si="230"/>
        <v>0</v>
      </c>
      <c r="AL675" s="509">
        <f t="shared" ref="AL675:BQ675" si="231">SUM(AL671:AL674)</f>
        <v>0</v>
      </c>
      <c r="AM675" s="509">
        <f t="shared" si="231"/>
        <v>0</v>
      </c>
      <c r="AN675" s="509">
        <f t="shared" si="231"/>
        <v>0</v>
      </c>
      <c r="AO675" s="509">
        <f t="shared" si="231"/>
        <v>0</v>
      </c>
      <c r="AP675" s="509">
        <f t="shared" si="231"/>
        <v>0</v>
      </c>
      <c r="AQ675" s="509">
        <f t="shared" si="231"/>
        <v>0</v>
      </c>
      <c r="AR675" s="509">
        <f t="shared" si="231"/>
        <v>0</v>
      </c>
      <c r="AS675" s="509">
        <f t="shared" si="231"/>
        <v>0</v>
      </c>
      <c r="AT675" s="509">
        <f t="shared" si="231"/>
        <v>0</v>
      </c>
      <c r="AU675" s="509">
        <f t="shared" si="231"/>
        <v>0</v>
      </c>
      <c r="AV675" s="509">
        <f t="shared" si="231"/>
        <v>0</v>
      </c>
      <c r="AW675" s="509">
        <f t="shared" si="231"/>
        <v>0</v>
      </c>
      <c r="AX675" s="509">
        <f t="shared" si="231"/>
        <v>0</v>
      </c>
      <c r="AY675" s="509">
        <f t="shared" si="231"/>
        <v>0</v>
      </c>
      <c r="AZ675" s="509">
        <f t="shared" si="231"/>
        <v>0</v>
      </c>
      <c r="BA675" s="509">
        <f t="shared" si="231"/>
        <v>0</v>
      </c>
      <c r="BB675" s="509">
        <f t="shared" si="231"/>
        <v>0</v>
      </c>
      <c r="BC675" s="509">
        <f t="shared" si="231"/>
        <v>0</v>
      </c>
      <c r="BD675" s="509">
        <f t="shared" si="231"/>
        <v>0</v>
      </c>
      <c r="BE675" s="509">
        <f t="shared" si="231"/>
        <v>4</v>
      </c>
      <c r="BF675" s="509">
        <f t="shared" si="231"/>
        <v>0</v>
      </c>
      <c r="BG675" s="509">
        <f t="shared" si="231"/>
        <v>0</v>
      </c>
      <c r="BH675" s="509">
        <f t="shared" si="231"/>
        <v>0</v>
      </c>
      <c r="BI675" s="509">
        <f t="shared" si="231"/>
        <v>0</v>
      </c>
      <c r="BJ675" s="509">
        <f t="shared" si="231"/>
        <v>0</v>
      </c>
      <c r="BK675" s="509">
        <f t="shared" si="231"/>
        <v>0</v>
      </c>
      <c r="BL675" s="509">
        <f t="shared" si="231"/>
        <v>0</v>
      </c>
      <c r="BM675" s="509">
        <f t="shared" si="231"/>
        <v>0</v>
      </c>
      <c r="BN675" s="509">
        <f t="shared" si="231"/>
        <v>0</v>
      </c>
      <c r="BO675" s="509">
        <f t="shared" si="231"/>
        <v>0</v>
      </c>
      <c r="BP675" s="509">
        <f t="shared" si="231"/>
        <v>0</v>
      </c>
      <c r="BQ675" s="509">
        <f t="shared" si="231"/>
        <v>0</v>
      </c>
      <c r="BR675" s="509">
        <f t="shared" ref="BR675:DA675" si="232">SUM(BR671:BR674)</f>
        <v>0</v>
      </c>
      <c r="BS675" s="509">
        <f t="shared" si="232"/>
        <v>0</v>
      </c>
      <c r="BT675" s="509">
        <f t="shared" si="232"/>
        <v>0</v>
      </c>
      <c r="BU675" s="509">
        <f t="shared" si="232"/>
        <v>0</v>
      </c>
      <c r="BV675" s="509">
        <f t="shared" si="232"/>
        <v>0</v>
      </c>
      <c r="BW675" s="509">
        <f t="shared" si="232"/>
        <v>0</v>
      </c>
      <c r="BX675" s="509">
        <f t="shared" si="232"/>
        <v>4</v>
      </c>
      <c r="BY675" s="509">
        <f t="shared" si="232"/>
        <v>0</v>
      </c>
      <c r="BZ675" s="509">
        <f t="shared" si="232"/>
        <v>0</v>
      </c>
      <c r="CA675" s="509">
        <f t="shared" si="232"/>
        <v>0</v>
      </c>
      <c r="CB675" s="509">
        <f t="shared" si="232"/>
        <v>0</v>
      </c>
      <c r="CC675" s="509">
        <f t="shared" si="232"/>
        <v>0</v>
      </c>
      <c r="CD675" s="509">
        <f t="shared" si="232"/>
        <v>0</v>
      </c>
      <c r="CE675" s="509">
        <f t="shared" si="232"/>
        <v>12</v>
      </c>
      <c r="CF675" s="509">
        <f t="shared" si="232"/>
        <v>0</v>
      </c>
      <c r="CG675" s="509">
        <f t="shared" si="232"/>
        <v>24</v>
      </c>
      <c r="CH675" s="509">
        <f t="shared" si="232"/>
        <v>0</v>
      </c>
      <c r="CI675" s="509">
        <f t="shared" si="232"/>
        <v>16</v>
      </c>
      <c r="CJ675" s="509">
        <f t="shared" si="232"/>
        <v>0</v>
      </c>
      <c r="CK675" s="509">
        <f t="shared" si="232"/>
        <v>0</v>
      </c>
      <c r="CL675" s="509">
        <f t="shared" si="232"/>
        <v>0</v>
      </c>
      <c r="CM675" s="509">
        <f t="shared" si="232"/>
        <v>0</v>
      </c>
      <c r="CN675" s="509">
        <f t="shared" si="232"/>
        <v>0</v>
      </c>
      <c r="CO675" s="509">
        <f t="shared" si="232"/>
        <v>16</v>
      </c>
      <c r="CP675" s="509">
        <f t="shared" si="232"/>
        <v>0</v>
      </c>
      <c r="CQ675" s="509">
        <f t="shared" si="232"/>
        <v>0</v>
      </c>
      <c r="CR675" s="509">
        <f t="shared" si="232"/>
        <v>0</v>
      </c>
      <c r="CS675" s="509">
        <f t="shared" si="232"/>
        <v>0</v>
      </c>
      <c r="CT675" s="509">
        <f t="shared" si="232"/>
        <v>0</v>
      </c>
      <c r="CU675" s="509">
        <f t="shared" si="232"/>
        <v>4</v>
      </c>
      <c r="CV675" s="509">
        <f t="shared" si="232"/>
        <v>0</v>
      </c>
      <c r="CW675" s="509">
        <f t="shared" si="232"/>
        <v>0</v>
      </c>
      <c r="CX675" s="509">
        <f>SUM(CX671:CX674)</f>
        <v>0</v>
      </c>
      <c r="CY675" s="509">
        <f>SUM(CY671:CY674)</f>
        <v>0</v>
      </c>
      <c r="CZ675" s="509">
        <f t="shared" si="232"/>
        <v>0</v>
      </c>
      <c r="DA675" s="509">
        <f t="shared" si="232"/>
        <v>0</v>
      </c>
      <c r="DB675" s="509">
        <f t="shared" ref="DB675:EG675" si="233">SUM(DB671:DB674)</f>
        <v>0</v>
      </c>
      <c r="DC675" s="509">
        <f t="shared" si="233"/>
        <v>0</v>
      </c>
      <c r="DD675" s="509">
        <f t="shared" si="233"/>
        <v>0</v>
      </c>
      <c r="DE675" s="509">
        <f t="shared" si="233"/>
        <v>0</v>
      </c>
      <c r="DF675" s="509">
        <f t="shared" si="233"/>
        <v>0</v>
      </c>
      <c r="DG675" s="518">
        <f t="shared" si="233"/>
        <v>0</v>
      </c>
      <c r="DH675" s="518">
        <f t="shared" si="233"/>
        <v>0</v>
      </c>
      <c r="DI675" s="518">
        <f t="shared" si="233"/>
        <v>0</v>
      </c>
      <c r="DJ675" s="518">
        <f t="shared" si="233"/>
        <v>0</v>
      </c>
      <c r="DK675" s="518">
        <f t="shared" si="233"/>
        <v>0</v>
      </c>
      <c r="DL675" s="518">
        <f t="shared" si="233"/>
        <v>0</v>
      </c>
      <c r="DM675" s="518">
        <f t="shared" si="233"/>
        <v>0</v>
      </c>
      <c r="DN675" s="518">
        <f t="shared" si="233"/>
        <v>0</v>
      </c>
      <c r="DO675" s="518">
        <f t="shared" si="233"/>
        <v>0</v>
      </c>
      <c r="DP675" s="518">
        <f t="shared" si="233"/>
        <v>0</v>
      </c>
      <c r="DQ675" s="518">
        <f t="shared" si="233"/>
        <v>0</v>
      </c>
      <c r="DR675" s="518">
        <f t="shared" si="233"/>
        <v>0</v>
      </c>
      <c r="DS675" s="509">
        <f t="shared" si="233"/>
        <v>0</v>
      </c>
      <c r="DT675" s="509">
        <f t="shared" si="233"/>
        <v>0</v>
      </c>
      <c r="DU675" s="509">
        <f t="shared" si="233"/>
        <v>0</v>
      </c>
      <c r="DV675" s="509">
        <f t="shared" si="233"/>
        <v>0</v>
      </c>
      <c r="DW675" s="509">
        <f t="shared" si="233"/>
        <v>0</v>
      </c>
      <c r="DX675" s="509">
        <f t="shared" si="233"/>
        <v>0</v>
      </c>
      <c r="DY675" s="509">
        <f t="shared" si="233"/>
        <v>0</v>
      </c>
      <c r="DZ675" s="509">
        <f t="shared" si="233"/>
        <v>0</v>
      </c>
      <c r="EA675" s="509">
        <f t="shared" si="233"/>
        <v>0</v>
      </c>
      <c r="EB675" s="509">
        <f t="shared" si="233"/>
        <v>0</v>
      </c>
      <c r="EC675" s="509">
        <f t="shared" si="233"/>
        <v>0</v>
      </c>
      <c r="ED675" s="509">
        <f t="shared" si="233"/>
        <v>0</v>
      </c>
      <c r="EE675" s="509">
        <f t="shared" si="233"/>
        <v>0</v>
      </c>
      <c r="EF675" s="509">
        <f t="shared" si="233"/>
        <v>0</v>
      </c>
      <c r="EG675" s="509">
        <f t="shared" si="233"/>
        <v>0</v>
      </c>
      <c r="EH675" s="509">
        <f t="shared" ref="EH675:FM675" si="234">SUM(EH671:EH674)</f>
        <v>0</v>
      </c>
      <c r="EI675" s="509">
        <f t="shared" si="234"/>
        <v>0</v>
      </c>
      <c r="EJ675" s="509">
        <f t="shared" si="234"/>
        <v>0</v>
      </c>
      <c r="EK675" s="509">
        <f t="shared" si="234"/>
        <v>0</v>
      </c>
      <c r="EL675" s="509">
        <f t="shared" si="234"/>
        <v>0</v>
      </c>
      <c r="EM675" s="509">
        <f t="shared" si="234"/>
        <v>0</v>
      </c>
      <c r="EN675" s="509">
        <f t="shared" si="234"/>
        <v>0</v>
      </c>
      <c r="EO675" s="509">
        <f t="shared" si="234"/>
        <v>0</v>
      </c>
      <c r="EP675" s="509">
        <f t="shared" si="234"/>
        <v>0</v>
      </c>
      <c r="EQ675" s="509">
        <f t="shared" si="234"/>
        <v>0</v>
      </c>
      <c r="ER675" s="509">
        <f t="shared" si="234"/>
        <v>0</v>
      </c>
      <c r="ES675" s="509">
        <f t="shared" si="234"/>
        <v>0</v>
      </c>
      <c r="ET675" s="509">
        <f t="shared" si="234"/>
        <v>0</v>
      </c>
      <c r="EU675" s="509">
        <f t="shared" si="234"/>
        <v>0</v>
      </c>
      <c r="EV675" s="509">
        <f t="shared" si="234"/>
        <v>0</v>
      </c>
      <c r="EW675" s="509">
        <f t="shared" si="234"/>
        <v>0</v>
      </c>
      <c r="EX675" s="509">
        <f t="shared" si="234"/>
        <v>0</v>
      </c>
      <c r="EY675" s="509">
        <f t="shared" si="234"/>
        <v>0</v>
      </c>
      <c r="EZ675" s="509">
        <f t="shared" si="234"/>
        <v>0</v>
      </c>
      <c r="FA675" s="509">
        <f t="shared" si="234"/>
        <v>0</v>
      </c>
      <c r="FB675" s="509">
        <f t="shared" si="234"/>
        <v>0</v>
      </c>
      <c r="FC675" s="509">
        <f t="shared" si="234"/>
        <v>0</v>
      </c>
      <c r="FD675" s="509">
        <f t="shared" si="234"/>
        <v>0</v>
      </c>
      <c r="FE675" s="509">
        <f t="shared" si="234"/>
        <v>0</v>
      </c>
      <c r="FF675" s="509">
        <f t="shared" si="234"/>
        <v>0</v>
      </c>
      <c r="FG675" s="509">
        <f t="shared" si="234"/>
        <v>0</v>
      </c>
      <c r="FH675" s="509">
        <f t="shared" si="234"/>
        <v>0</v>
      </c>
      <c r="FI675" s="509">
        <f t="shared" si="234"/>
        <v>0</v>
      </c>
      <c r="FJ675" s="509">
        <f t="shared" si="234"/>
        <v>0</v>
      </c>
      <c r="FK675" s="509">
        <f t="shared" si="234"/>
        <v>0</v>
      </c>
      <c r="FL675" s="509">
        <f t="shared" si="234"/>
        <v>0</v>
      </c>
      <c r="FM675" s="509">
        <f t="shared" si="234"/>
        <v>0</v>
      </c>
      <c r="FN675" s="509">
        <f>SUM(FN671:FN674)</f>
        <v>0</v>
      </c>
      <c r="FO675" s="509">
        <f>SUM(FO671:FO674)</f>
        <v>0</v>
      </c>
      <c r="FP675" s="509"/>
      <c r="FQ675" s="508"/>
    </row>
    <row r="676" spans="1:173" s="4" customFormat="1">
      <c r="A676" s="56"/>
      <c r="B676" s="56">
        <v>14</v>
      </c>
      <c r="C676" s="501" t="s">
        <v>3899</v>
      </c>
      <c r="D676" s="502"/>
      <c r="E676" s="503"/>
      <c r="F676" s="503"/>
      <c r="G676" s="503"/>
      <c r="H676" s="503"/>
      <c r="I676" s="503"/>
      <c r="J676" s="503"/>
      <c r="K676" s="503"/>
      <c r="L676" s="503"/>
      <c r="M676" s="503"/>
      <c r="N676" s="503"/>
      <c r="O676" s="503"/>
      <c r="P676" s="503"/>
      <c r="Q676" s="503"/>
      <c r="R676" s="503"/>
      <c r="S676" s="503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954"/>
      <c r="AF676" s="959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  <c r="CH676" s="504"/>
      <c r="CI676" s="504"/>
      <c r="CJ676" s="504"/>
      <c r="CK676" s="504"/>
      <c r="CL676" s="504"/>
      <c r="CM676" s="504"/>
      <c r="CN676" s="504"/>
      <c r="CO676" s="504"/>
      <c r="CP676" s="504"/>
      <c r="CQ676" s="504"/>
      <c r="CR676" s="504"/>
      <c r="CS676" s="504"/>
      <c r="CT676" s="504"/>
      <c r="CU676" s="504"/>
      <c r="CV676" s="504"/>
      <c r="CW676" s="504"/>
      <c r="CX676" s="504"/>
      <c r="CY676" s="504"/>
      <c r="CZ676" s="504"/>
      <c r="DA676" s="504"/>
      <c r="DB676" s="504"/>
      <c r="DC676" s="504"/>
      <c r="DD676" s="504"/>
      <c r="DE676" s="504"/>
      <c r="DF676" s="504"/>
      <c r="DG676" s="519"/>
      <c r="DH676" s="519"/>
      <c r="DI676" s="519"/>
      <c r="DJ676" s="519"/>
      <c r="DK676" s="519"/>
      <c r="DL676" s="519"/>
      <c r="DM676" s="519"/>
      <c r="DN676" s="519"/>
      <c r="DO676" s="519"/>
      <c r="DP676" s="519"/>
      <c r="DQ676" s="519"/>
      <c r="DR676" s="519"/>
      <c r="DS676" s="504"/>
      <c r="DT676" s="504"/>
      <c r="DU676" s="504"/>
      <c r="DV676" s="504"/>
      <c r="DW676" s="504"/>
      <c r="DX676" s="504"/>
      <c r="DY676" s="504"/>
      <c r="DZ676" s="504"/>
      <c r="EA676" s="504"/>
      <c r="EB676" s="504"/>
      <c r="EC676" s="504"/>
      <c r="ED676" s="504"/>
      <c r="EE676" s="504"/>
      <c r="EF676" s="504"/>
      <c r="EG676" s="504"/>
      <c r="EH676" s="504"/>
      <c r="EI676" s="504"/>
      <c r="EJ676" s="504"/>
      <c r="EK676" s="504"/>
      <c r="EL676" s="504"/>
      <c r="EM676" s="504"/>
      <c r="EN676" s="504"/>
      <c r="EO676" s="504"/>
      <c r="EP676" s="504"/>
      <c r="EQ676" s="504"/>
      <c r="ER676" s="504"/>
      <c r="ES676" s="504"/>
      <c r="ET676" s="504"/>
      <c r="EU676" s="504"/>
      <c r="EV676" s="504"/>
      <c r="EW676" s="504"/>
      <c r="EX676" s="504"/>
      <c r="EY676" s="504"/>
      <c r="EZ676" s="504"/>
      <c r="FA676" s="504"/>
      <c r="FB676" s="504"/>
      <c r="FC676" s="504"/>
      <c r="FD676" s="504"/>
      <c r="FE676" s="504"/>
      <c r="FF676" s="504"/>
      <c r="FG676" s="504"/>
      <c r="FH676" s="504"/>
      <c r="FI676" s="504"/>
      <c r="FJ676" s="504"/>
      <c r="FK676" s="504"/>
      <c r="FL676" s="504"/>
      <c r="FM676" s="504"/>
      <c r="FN676" s="504"/>
      <c r="FO676" s="504"/>
      <c r="FP676" s="504"/>
      <c r="FQ676" s="505"/>
    </row>
    <row r="677" spans="1:173" s="4" customFormat="1">
      <c r="A677" s="56"/>
      <c r="B677" s="56"/>
      <c r="C677" s="498"/>
      <c r="D677" s="498" t="s">
        <v>3047</v>
      </c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 t="s">
        <v>3718</v>
      </c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512"/>
      <c r="AF677" s="961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>
        <v>3</v>
      </c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>
        <v>3</v>
      </c>
      <c r="BY677" s="454"/>
      <c r="BZ677" s="454"/>
      <c r="CA677" s="454"/>
      <c r="CB677" s="454"/>
      <c r="CC677" s="454"/>
      <c r="CD677" s="454"/>
      <c r="CE677" s="454">
        <v>6</v>
      </c>
      <c r="CF677" s="454"/>
      <c r="CG677" s="454">
        <v>12</v>
      </c>
      <c r="CH677" s="454"/>
      <c r="CI677" s="454">
        <v>8</v>
      </c>
      <c r="CJ677" s="454"/>
      <c r="CK677" s="454"/>
      <c r="CL677" s="454"/>
      <c r="CM677" s="454">
        <v>8</v>
      </c>
      <c r="CN677" s="454"/>
      <c r="CO677" s="454">
        <v>6</v>
      </c>
      <c r="CP677" s="454"/>
      <c r="CQ677" s="454"/>
      <c r="CR677" s="454"/>
      <c r="CS677" s="454"/>
      <c r="CT677" s="454"/>
      <c r="CU677" s="454">
        <v>2</v>
      </c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/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/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512"/>
      <c r="AF678" s="961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/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/>
      <c r="BY678" s="454"/>
      <c r="BZ678" s="454"/>
      <c r="CA678" s="454"/>
      <c r="CB678" s="454"/>
      <c r="CC678" s="454"/>
      <c r="CD678" s="454"/>
      <c r="CE678" s="454"/>
      <c r="CF678" s="454"/>
      <c r="CG678" s="454"/>
      <c r="CH678" s="454"/>
      <c r="CI678" s="454"/>
      <c r="CJ678" s="454"/>
      <c r="CK678" s="454"/>
      <c r="CL678" s="454"/>
      <c r="CM678" s="454"/>
      <c r="CN678" s="454"/>
      <c r="CO678" s="454"/>
      <c r="CP678" s="454"/>
      <c r="CQ678" s="454"/>
      <c r="CR678" s="454"/>
      <c r="CS678" s="454"/>
      <c r="CT678" s="454"/>
      <c r="CU678" s="454"/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512"/>
      <c r="AF679" s="961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56"/>
      <c r="B680" s="56"/>
      <c r="C680" s="498"/>
      <c r="D680" s="498"/>
      <c r="E680" s="454"/>
      <c r="F680" s="454"/>
      <c r="G680" s="454"/>
      <c r="H680" s="454"/>
      <c r="I680" s="454"/>
      <c r="J680" s="454"/>
      <c r="K680" s="454"/>
      <c r="L680" s="454"/>
      <c r="M680" s="454"/>
      <c r="N680" s="454"/>
      <c r="O680" s="454"/>
      <c r="P680" s="454"/>
      <c r="Q680" s="454"/>
      <c r="R680" s="454"/>
      <c r="S680" s="454"/>
      <c r="T680" s="454"/>
      <c r="U680" s="454"/>
      <c r="V680" s="454"/>
      <c r="W680" s="454"/>
      <c r="X680" s="454"/>
      <c r="Y680" s="454"/>
      <c r="Z680" s="454"/>
      <c r="AA680" s="454"/>
      <c r="AB680" s="454"/>
      <c r="AC680" s="454"/>
      <c r="AD680" s="454"/>
      <c r="AE680" s="512"/>
      <c r="AF680" s="961"/>
      <c r="AG680" s="454"/>
      <c r="AH680" s="454"/>
      <c r="AI680" s="454"/>
      <c r="AJ680" s="454"/>
      <c r="AK680" s="454"/>
      <c r="AL680" s="454"/>
      <c r="AM680" s="454"/>
      <c r="AN680" s="454"/>
      <c r="AO680" s="454"/>
      <c r="AP680" s="454"/>
      <c r="AQ680" s="454"/>
      <c r="AR680" s="454"/>
      <c r="AS680" s="454"/>
      <c r="AT680" s="454"/>
      <c r="AU680" s="454"/>
      <c r="AV680" s="454"/>
      <c r="AW680" s="454"/>
      <c r="AX680" s="454"/>
      <c r="AY680" s="454"/>
      <c r="AZ680" s="454"/>
      <c r="BA680" s="454"/>
      <c r="BB680" s="454"/>
      <c r="BC680" s="454"/>
      <c r="BD680" s="454"/>
      <c r="BE680" s="454"/>
      <c r="BF680" s="454"/>
      <c r="BG680" s="454"/>
      <c r="BH680" s="454"/>
      <c r="BI680" s="454"/>
      <c r="BJ680" s="454"/>
      <c r="BK680" s="454"/>
      <c r="BL680" s="454"/>
      <c r="BM680" s="454"/>
      <c r="BN680" s="454"/>
      <c r="BO680" s="454"/>
      <c r="BP680" s="454"/>
      <c r="BQ680" s="454"/>
      <c r="BR680" s="454"/>
      <c r="BS680" s="454"/>
      <c r="BT680" s="454"/>
      <c r="BU680" s="454"/>
      <c r="BV680" s="454"/>
      <c r="BW680" s="454"/>
      <c r="BX680" s="454"/>
      <c r="BY680" s="454"/>
      <c r="BZ680" s="454"/>
      <c r="CA680" s="454"/>
      <c r="CB680" s="454"/>
      <c r="CC680" s="454"/>
      <c r="CD680" s="454"/>
      <c r="CE680" s="454"/>
      <c r="CF680" s="454"/>
      <c r="CG680" s="454"/>
      <c r="CH680" s="454"/>
      <c r="CI680" s="454"/>
      <c r="CJ680" s="454"/>
      <c r="CK680" s="454"/>
      <c r="CL680" s="454"/>
      <c r="CM680" s="454"/>
      <c r="CN680" s="454"/>
      <c r="CO680" s="454"/>
      <c r="CP680" s="454"/>
      <c r="CQ680" s="454"/>
      <c r="CR680" s="454"/>
      <c r="CS680" s="454"/>
      <c r="CT680" s="454"/>
      <c r="CU680" s="454"/>
      <c r="CV680" s="454"/>
      <c r="CW680" s="454"/>
      <c r="CX680" s="454"/>
      <c r="CY680" s="454"/>
      <c r="CZ680" s="454"/>
      <c r="DA680" s="454"/>
      <c r="DB680" s="454"/>
      <c r="DC680" s="454"/>
      <c r="DD680" s="454"/>
      <c r="DE680" s="454"/>
      <c r="DF680" s="454"/>
      <c r="DG680" s="517"/>
      <c r="DH680" s="517"/>
      <c r="DI680" s="517"/>
      <c r="DJ680" s="517"/>
      <c r="DK680" s="517"/>
      <c r="DL680" s="517"/>
      <c r="DM680" s="517"/>
      <c r="DN680" s="517"/>
      <c r="DO680" s="517"/>
      <c r="DP680" s="517"/>
      <c r="DQ680" s="517"/>
      <c r="DR680" s="517"/>
      <c r="DS680" s="454"/>
      <c r="DT680" s="454"/>
      <c r="DU680" s="454"/>
      <c r="DV680" s="454"/>
      <c r="DW680" s="454"/>
      <c r="DX680" s="454"/>
      <c r="DY680" s="454"/>
      <c r="DZ680" s="454"/>
      <c r="EA680" s="454"/>
      <c r="EB680" s="454"/>
      <c r="EC680" s="454"/>
      <c r="ED680" s="454"/>
      <c r="EE680" s="454"/>
      <c r="EF680" s="454"/>
      <c r="EG680" s="454"/>
      <c r="EH680" s="454"/>
      <c r="EI680" s="454"/>
      <c r="EJ680" s="454"/>
      <c r="EK680" s="454"/>
      <c r="EL680" s="454"/>
      <c r="EM680" s="454"/>
      <c r="EN680" s="454"/>
      <c r="EO680" s="454"/>
      <c r="EP680" s="454"/>
      <c r="EQ680" s="454"/>
      <c r="ER680" s="454"/>
      <c r="ES680" s="454"/>
      <c r="ET680" s="454"/>
      <c r="EU680" s="454"/>
      <c r="EV680" s="454"/>
      <c r="EW680" s="454"/>
      <c r="EX680" s="454"/>
      <c r="EY680" s="454"/>
      <c r="EZ680" s="454"/>
      <c r="FA680" s="454"/>
      <c r="FB680" s="454"/>
      <c r="FC680" s="454"/>
      <c r="FD680" s="454"/>
      <c r="FE680" s="454"/>
      <c r="FF680" s="454"/>
      <c r="FG680" s="454"/>
      <c r="FH680" s="454"/>
      <c r="FI680" s="454"/>
      <c r="FJ680" s="454"/>
      <c r="FK680" s="454"/>
      <c r="FL680" s="454"/>
      <c r="FM680" s="454"/>
      <c r="FN680" s="454"/>
      <c r="FO680" s="454"/>
      <c r="FP680" s="454"/>
      <c r="FQ680" s="290"/>
    </row>
    <row r="681" spans="1:173" s="4" customFormat="1">
      <c r="A681" s="486">
        <f>MATCH(C681,$C$5:$C$700,0)</f>
        <v>677</v>
      </c>
      <c r="B681" s="56"/>
      <c r="C681" s="508" t="s">
        <v>3452</v>
      </c>
      <c r="D681" s="508"/>
      <c r="E681" s="508">
        <f t="shared" ref="E681:AK681" si="235">SUM(E677:E680)</f>
        <v>0</v>
      </c>
      <c r="F681" s="508">
        <f t="shared" si="235"/>
        <v>0</v>
      </c>
      <c r="G681" s="508">
        <f t="shared" si="235"/>
        <v>0</v>
      </c>
      <c r="H681" s="508">
        <f t="shared" si="235"/>
        <v>0</v>
      </c>
      <c r="I681" s="508">
        <f t="shared" si="235"/>
        <v>0</v>
      </c>
      <c r="J681" s="508">
        <f t="shared" si="235"/>
        <v>0</v>
      </c>
      <c r="K681" s="508">
        <f t="shared" si="235"/>
        <v>0</v>
      </c>
      <c r="L681" s="508">
        <f t="shared" si="235"/>
        <v>0</v>
      </c>
      <c r="M681" s="508">
        <f t="shared" si="235"/>
        <v>0</v>
      </c>
      <c r="N681" s="508">
        <f t="shared" si="235"/>
        <v>0</v>
      </c>
      <c r="O681" s="508">
        <f t="shared" si="235"/>
        <v>0</v>
      </c>
      <c r="P681" s="508">
        <f t="shared" si="235"/>
        <v>0</v>
      </c>
      <c r="Q681" s="508">
        <f t="shared" si="235"/>
        <v>0</v>
      </c>
      <c r="R681" s="508">
        <f t="shared" si="235"/>
        <v>0</v>
      </c>
      <c r="S681" s="508">
        <f t="shared" si="235"/>
        <v>0</v>
      </c>
      <c r="T681" s="509">
        <f t="shared" si="235"/>
        <v>0</v>
      </c>
      <c r="U681" s="509">
        <f t="shared" si="235"/>
        <v>0</v>
      </c>
      <c r="V681" s="509">
        <f t="shared" si="235"/>
        <v>0</v>
      </c>
      <c r="W681" s="509">
        <f t="shared" si="235"/>
        <v>0</v>
      </c>
      <c r="X681" s="509">
        <f t="shared" si="235"/>
        <v>0</v>
      </c>
      <c r="Y681" s="509">
        <f t="shared" si="235"/>
        <v>0</v>
      </c>
      <c r="Z681" s="509">
        <f t="shared" si="235"/>
        <v>0</v>
      </c>
      <c r="AA681" s="509">
        <f t="shared" si="235"/>
        <v>0</v>
      </c>
      <c r="AB681" s="509">
        <f t="shared" si="235"/>
        <v>0</v>
      </c>
      <c r="AC681" s="509">
        <f t="shared" si="235"/>
        <v>0</v>
      </c>
      <c r="AD681" s="509">
        <f t="shared" si="235"/>
        <v>0</v>
      </c>
      <c r="AE681" s="511">
        <f t="shared" si="235"/>
        <v>0</v>
      </c>
      <c r="AF681" s="958">
        <f t="shared" si="235"/>
        <v>0</v>
      </c>
      <c r="AG681" s="509">
        <f t="shared" si="235"/>
        <v>0</v>
      </c>
      <c r="AH681" s="509">
        <f t="shared" si="235"/>
        <v>0</v>
      </c>
      <c r="AI681" s="509">
        <f t="shared" si="235"/>
        <v>0</v>
      </c>
      <c r="AJ681" s="509">
        <f t="shared" si="235"/>
        <v>0</v>
      </c>
      <c r="AK681" s="509">
        <f t="shared" si="235"/>
        <v>0</v>
      </c>
      <c r="AL681" s="509">
        <f t="shared" ref="AL681:BQ681" si="236">SUM(AL677:AL680)</f>
        <v>0</v>
      </c>
      <c r="AM681" s="509">
        <f t="shared" si="236"/>
        <v>0</v>
      </c>
      <c r="AN681" s="509">
        <f t="shared" si="236"/>
        <v>0</v>
      </c>
      <c r="AO681" s="509">
        <f t="shared" si="236"/>
        <v>0</v>
      </c>
      <c r="AP681" s="509">
        <f t="shared" si="236"/>
        <v>0</v>
      </c>
      <c r="AQ681" s="509">
        <f t="shared" si="236"/>
        <v>0</v>
      </c>
      <c r="AR681" s="509">
        <f t="shared" si="236"/>
        <v>0</v>
      </c>
      <c r="AS681" s="509">
        <f t="shared" si="236"/>
        <v>0</v>
      </c>
      <c r="AT681" s="509">
        <f t="shared" si="236"/>
        <v>0</v>
      </c>
      <c r="AU681" s="509">
        <f t="shared" si="236"/>
        <v>0</v>
      </c>
      <c r="AV681" s="509">
        <f t="shared" si="236"/>
        <v>0</v>
      </c>
      <c r="AW681" s="509">
        <f t="shared" si="236"/>
        <v>0</v>
      </c>
      <c r="AX681" s="509">
        <f t="shared" si="236"/>
        <v>0</v>
      </c>
      <c r="AY681" s="509">
        <f t="shared" si="236"/>
        <v>0</v>
      </c>
      <c r="AZ681" s="509">
        <f t="shared" si="236"/>
        <v>0</v>
      </c>
      <c r="BA681" s="509">
        <f t="shared" si="236"/>
        <v>0</v>
      </c>
      <c r="BB681" s="509">
        <f t="shared" si="236"/>
        <v>0</v>
      </c>
      <c r="BC681" s="509">
        <f t="shared" si="236"/>
        <v>0</v>
      </c>
      <c r="BD681" s="509">
        <f t="shared" si="236"/>
        <v>0</v>
      </c>
      <c r="BE681" s="509">
        <f t="shared" si="236"/>
        <v>3</v>
      </c>
      <c r="BF681" s="509">
        <f t="shared" si="236"/>
        <v>0</v>
      </c>
      <c r="BG681" s="509">
        <f t="shared" si="236"/>
        <v>0</v>
      </c>
      <c r="BH681" s="509">
        <f t="shared" si="236"/>
        <v>0</v>
      </c>
      <c r="BI681" s="509">
        <f t="shared" si="236"/>
        <v>0</v>
      </c>
      <c r="BJ681" s="509">
        <f t="shared" si="236"/>
        <v>0</v>
      </c>
      <c r="BK681" s="509">
        <f t="shared" si="236"/>
        <v>0</v>
      </c>
      <c r="BL681" s="509">
        <f t="shared" si="236"/>
        <v>0</v>
      </c>
      <c r="BM681" s="509">
        <f t="shared" si="236"/>
        <v>0</v>
      </c>
      <c r="BN681" s="509">
        <f t="shared" si="236"/>
        <v>0</v>
      </c>
      <c r="BO681" s="509">
        <f t="shared" si="236"/>
        <v>0</v>
      </c>
      <c r="BP681" s="509">
        <f t="shared" si="236"/>
        <v>0</v>
      </c>
      <c r="BQ681" s="509">
        <f t="shared" si="236"/>
        <v>0</v>
      </c>
      <c r="BR681" s="509">
        <f t="shared" ref="BR681:DA681" si="237">SUM(BR677:BR680)</f>
        <v>0</v>
      </c>
      <c r="BS681" s="509">
        <f t="shared" si="237"/>
        <v>0</v>
      </c>
      <c r="BT681" s="509">
        <f t="shared" si="237"/>
        <v>0</v>
      </c>
      <c r="BU681" s="509">
        <f t="shared" si="237"/>
        <v>0</v>
      </c>
      <c r="BV681" s="509">
        <f t="shared" si="237"/>
        <v>0</v>
      </c>
      <c r="BW681" s="509">
        <f t="shared" si="237"/>
        <v>0</v>
      </c>
      <c r="BX681" s="509">
        <f t="shared" si="237"/>
        <v>3</v>
      </c>
      <c r="BY681" s="509">
        <f t="shared" si="237"/>
        <v>0</v>
      </c>
      <c r="BZ681" s="509">
        <f t="shared" si="237"/>
        <v>0</v>
      </c>
      <c r="CA681" s="509">
        <f t="shared" si="237"/>
        <v>0</v>
      </c>
      <c r="CB681" s="509">
        <f t="shared" si="237"/>
        <v>0</v>
      </c>
      <c r="CC681" s="509">
        <f t="shared" si="237"/>
        <v>0</v>
      </c>
      <c r="CD681" s="509">
        <f t="shared" si="237"/>
        <v>0</v>
      </c>
      <c r="CE681" s="509">
        <f t="shared" si="237"/>
        <v>6</v>
      </c>
      <c r="CF681" s="509">
        <f t="shared" si="237"/>
        <v>0</v>
      </c>
      <c r="CG681" s="509">
        <f t="shared" si="237"/>
        <v>12</v>
      </c>
      <c r="CH681" s="509">
        <f t="shared" si="237"/>
        <v>0</v>
      </c>
      <c r="CI681" s="509">
        <f t="shared" si="237"/>
        <v>8</v>
      </c>
      <c r="CJ681" s="509">
        <f t="shared" si="237"/>
        <v>0</v>
      </c>
      <c r="CK681" s="509">
        <f t="shared" si="237"/>
        <v>0</v>
      </c>
      <c r="CL681" s="509">
        <f t="shared" si="237"/>
        <v>0</v>
      </c>
      <c r="CM681" s="509">
        <f t="shared" si="237"/>
        <v>8</v>
      </c>
      <c r="CN681" s="509">
        <f t="shared" si="237"/>
        <v>0</v>
      </c>
      <c r="CO681" s="509">
        <f t="shared" si="237"/>
        <v>6</v>
      </c>
      <c r="CP681" s="509">
        <f t="shared" si="237"/>
        <v>0</v>
      </c>
      <c r="CQ681" s="509">
        <f t="shared" si="237"/>
        <v>0</v>
      </c>
      <c r="CR681" s="509">
        <f t="shared" si="237"/>
        <v>0</v>
      </c>
      <c r="CS681" s="509">
        <f t="shared" si="237"/>
        <v>0</v>
      </c>
      <c r="CT681" s="509">
        <f t="shared" si="237"/>
        <v>0</v>
      </c>
      <c r="CU681" s="509">
        <f t="shared" si="237"/>
        <v>2</v>
      </c>
      <c r="CV681" s="509">
        <f t="shared" si="237"/>
        <v>0</v>
      </c>
      <c r="CW681" s="509">
        <f t="shared" si="237"/>
        <v>0</v>
      </c>
      <c r="CX681" s="509">
        <f>SUM(CX677:CX680)</f>
        <v>0</v>
      </c>
      <c r="CY681" s="509">
        <f>SUM(CY677:CY680)</f>
        <v>0</v>
      </c>
      <c r="CZ681" s="509">
        <f t="shared" si="237"/>
        <v>0</v>
      </c>
      <c r="DA681" s="509">
        <f t="shared" si="237"/>
        <v>0</v>
      </c>
      <c r="DB681" s="509">
        <f t="shared" ref="DB681:EG681" si="238">SUM(DB677:DB680)</f>
        <v>0</v>
      </c>
      <c r="DC681" s="509">
        <f t="shared" si="238"/>
        <v>0</v>
      </c>
      <c r="DD681" s="509">
        <f t="shared" si="238"/>
        <v>0</v>
      </c>
      <c r="DE681" s="509">
        <f t="shared" si="238"/>
        <v>0</v>
      </c>
      <c r="DF681" s="509">
        <f t="shared" si="238"/>
        <v>0</v>
      </c>
      <c r="DG681" s="518">
        <f t="shared" si="238"/>
        <v>0</v>
      </c>
      <c r="DH681" s="518">
        <f t="shared" si="238"/>
        <v>0</v>
      </c>
      <c r="DI681" s="518">
        <f t="shared" si="238"/>
        <v>0</v>
      </c>
      <c r="DJ681" s="518">
        <f t="shared" si="238"/>
        <v>0</v>
      </c>
      <c r="DK681" s="518">
        <f t="shared" si="238"/>
        <v>0</v>
      </c>
      <c r="DL681" s="518">
        <f t="shared" si="238"/>
        <v>0</v>
      </c>
      <c r="DM681" s="518">
        <f t="shared" si="238"/>
        <v>0</v>
      </c>
      <c r="DN681" s="518">
        <f t="shared" si="238"/>
        <v>0</v>
      </c>
      <c r="DO681" s="518">
        <f t="shared" si="238"/>
        <v>0</v>
      </c>
      <c r="DP681" s="518">
        <f t="shared" si="238"/>
        <v>0</v>
      </c>
      <c r="DQ681" s="518">
        <f t="shared" si="238"/>
        <v>0</v>
      </c>
      <c r="DR681" s="518">
        <f t="shared" si="238"/>
        <v>0</v>
      </c>
      <c r="DS681" s="509">
        <f t="shared" si="238"/>
        <v>0</v>
      </c>
      <c r="DT681" s="509">
        <f t="shared" si="238"/>
        <v>0</v>
      </c>
      <c r="DU681" s="509">
        <f t="shared" si="238"/>
        <v>0</v>
      </c>
      <c r="DV681" s="509">
        <f t="shared" si="238"/>
        <v>0</v>
      </c>
      <c r="DW681" s="509">
        <f t="shared" si="238"/>
        <v>0</v>
      </c>
      <c r="DX681" s="509">
        <f t="shared" si="238"/>
        <v>0</v>
      </c>
      <c r="DY681" s="509">
        <f t="shared" si="238"/>
        <v>0</v>
      </c>
      <c r="DZ681" s="509">
        <f t="shared" si="238"/>
        <v>0</v>
      </c>
      <c r="EA681" s="509">
        <f t="shared" si="238"/>
        <v>0</v>
      </c>
      <c r="EB681" s="509">
        <f t="shared" si="238"/>
        <v>0</v>
      </c>
      <c r="EC681" s="509">
        <f t="shared" si="238"/>
        <v>0</v>
      </c>
      <c r="ED681" s="509">
        <f t="shared" si="238"/>
        <v>0</v>
      </c>
      <c r="EE681" s="509">
        <f t="shared" si="238"/>
        <v>0</v>
      </c>
      <c r="EF681" s="509">
        <f t="shared" si="238"/>
        <v>0</v>
      </c>
      <c r="EG681" s="509">
        <f t="shared" si="238"/>
        <v>0</v>
      </c>
      <c r="EH681" s="509">
        <f t="shared" ref="EH681:FM681" si="239">SUM(EH677:EH680)</f>
        <v>0</v>
      </c>
      <c r="EI681" s="509">
        <f t="shared" si="239"/>
        <v>0</v>
      </c>
      <c r="EJ681" s="509">
        <f t="shared" si="239"/>
        <v>0</v>
      </c>
      <c r="EK681" s="509">
        <f t="shared" si="239"/>
        <v>0</v>
      </c>
      <c r="EL681" s="509">
        <f t="shared" si="239"/>
        <v>0</v>
      </c>
      <c r="EM681" s="509">
        <f t="shared" si="239"/>
        <v>0</v>
      </c>
      <c r="EN681" s="509">
        <f t="shared" si="239"/>
        <v>0</v>
      </c>
      <c r="EO681" s="509">
        <f t="shared" si="239"/>
        <v>0</v>
      </c>
      <c r="EP681" s="509">
        <f t="shared" si="239"/>
        <v>0</v>
      </c>
      <c r="EQ681" s="509">
        <f t="shared" si="239"/>
        <v>0</v>
      </c>
      <c r="ER681" s="509">
        <f t="shared" si="239"/>
        <v>0</v>
      </c>
      <c r="ES681" s="509">
        <f t="shared" si="239"/>
        <v>0</v>
      </c>
      <c r="ET681" s="509">
        <f t="shared" si="239"/>
        <v>0</v>
      </c>
      <c r="EU681" s="509">
        <f t="shared" si="239"/>
        <v>0</v>
      </c>
      <c r="EV681" s="509">
        <f t="shared" si="239"/>
        <v>0</v>
      </c>
      <c r="EW681" s="509">
        <f t="shared" si="239"/>
        <v>0</v>
      </c>
      <c r="EX681" s="509">
        <f t="shared" si="239"/>
        <v>0</v>
      </c>
      <c r="EY681" s="509">
        <f t="shared" si="239"/>
        <v>0</v>
      </c>
      <c r="EZ681" s="509">
        <f t="shared" si="239"/>
        <v>0</v>
      </c>
      <c r="FA681" s="509">
        <f t="shared" si="239"/>
        <v>0</v>
      </c>
      <c r="FB681" s="509">
        <f t="shared" si="239"/>
        <v>0</v>
      </c>
      <c r="FC681" s="509">
        <f t="shared" si="239"/>
        <v>0</v>
      </c>
      <c r="FD681" s="509">
        <f t="shared" si="239"/>
        <v>0</v>
      </c>
      <c r="FE681" s="509">
        <f t="shared" si="239"/>
        <v>0</v>
      </c>
      <c r="FF681" s="509">
        <f t="shared" si="239"/>
        <v>0</v>
      </c>
      <c r="FG681" s="509">
        <f t="shared" si="239"/>
        <v>0</v>
      </c>
      <c r="FH681" s="509">
        <f t="shared" si="239"/>
        <v>0</v>
      </c>
      <c r="FI681" s="509">
        <f t="shared" si="239"/>
        <v>0</v>
      </c>
      <c r="FJ681" s="509">
        <f t="shared" si="239"/>
        <v>0</v>
      </c>
      <c r="FK681" s="509">
        <f t="shared" si="239"/>
        <v>0</v>
      </c>
      <c r="FL681" s="509">
        <f t="shared" si="239"/>
        <v>0</v>
      </c>
      <c r="FM681" s="509">
        <f t="shared" si="239"/>
        <v>0</v>
      </c>
      <c r="FN681" s="509">
        <f>SUM(FN677:FN680)</f>
        <v>0</v>
      </c>
      <c r="FO681" s="509">
        <f>SUM(FO677:FO680)</f>
        <v>0</v>
      </c>
      <c r="FP681" s="509"/>
      <c r="FQ681" s="508"/>
    </row>
    <row r="682" spans="1:173" s="4" customFormat="1">
      <c r="A682" s="56"/>
      <c r="B682" s="56">
        <v>14</v>
      </c>
      <c r="C682" s="501" t="s">
        <v>3900</v>
      </c>
      <c r="D682" s="502"/>
      <c r="E682" s="503"/>
      <c r="F682" s="503"/>
      <c r="G682" s="503"/>
      <c r="H682" s="503"/>
      <c r="I682" s="503"/>
      <c r="J682" s="503"/>
      <c r="K682" s="503"/>
      <c r="L682" s="503"/>
      <c r="M682" s="503"/>
      <c r="N682" s="503"/>
      <c r="O682" s="503"/>
      <c r="P682" s="503"/>
      <c r="Q682" s="503"/>
      <c r="R682" s="503"/>
      <c r="S682" s="503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954"/>
      <c r="AF682" s="959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  <c r="CH682" s="504"/>
      <c r="CI682" s="504"/>
      <c r="CJ682" s="504"/>
      <c r="CK682" s="504"/>
      <c r="CL682" s="504"/>
      <c r="CM682" s="504"/>
      <c r="CN682" s="504"/>
      <c r="CO682" s="504"/>
      <c r="CP682" s="504"/>
      <c r="CQ682" s="504"/>
      <c r="CR682" s="504"/>
      <c r="CS682" s="504"/>
      <c r="CT682" s="504"/>
      <c r="CU682" s="504"/>
      <c r="CV682" s="504"/>
      <c r="CW682" s="504"/>
      <c r="CX682" s="504"/>
      <c r="CY682" s="504"/>
      <c r="CZ682" s="504"/>
      <c r="DA682" s="504"/>
      <c r="DB682" s="504"/>
      <c r="DC682" s="504"/>
      <c r="DD682" s="504"/>
      <c r="DE682" s="504"/>
      <c r="DF682" s="504"/>
      <c r="DG682" s="519"/>
      <c r="DH682" s="519"/>
      <c r="DI682" s="519"/>
      <c r="DJ682" s="519"/>
      <c r="DK682" s="519"/>
      <c r="DL682" s="519"/>
      <c r="DM682" s="519"/>
      <c r="DN682" s="519"/>
      <c r="DO682" s="519"/>
      <c r="DP682" s="519"/>
      <c r="DQ682" s="519"/>
      <c r="DR682" s="519"/>
      <c r="DS682" s="504"/>
      <c r="DT682" s="504"/>
      <c r="DU682" s="504"/>
      <c r="DV682" s="504"/>
      <c r="DW682" s="504"/>
      <c r="DX682" s="504"/>
      <c r="DY682" s="504"/>
      <c r="DZ682" s="504"/>
      <c r="EA682" s="504"/>
      <c r="EB682" s="504"/>
      <c r="EC682" s="504"/>
      <c r="ED682" s="504"/>
      <c r="EE682" s="504"/>
      <c r="EF682" s="504"/>
      <c r="EG682" s="504"/>
      <c r="EH682" s="504"/>
      <c r="EI682" s="504"/>
      <c r="EJ682" s="504"/>
      <c r="EK682" s="504"/>
      <c r="EL682" s="504"/>
      <c r="EM682" s="504"/>
      <c r="EN682" s="504"/>
      <c r="EO682" s="504"/>
      <c r="EP682" s="504"/>
      <c r="EQ682" s="504"/>
      <c r="ER682" s="504"/>
      <c r="ES682" s="504"/>
      <c r="ET682" s="504"/>
      <c r="EU682" s="504"/>
      <c r="EV682" s="504"/>
      <c r="EW682" s="504"/>
      <c r="EX682" s="504"/>
      <c r="EY682" s="504"/>
      <c r="EZ682" s="504"/>
      <c r="FA682" s="504"/>
      <c r="FB682" s="504"/>
      <c r="FC682" s="504"/>
      <c r="FD682" s="504"/>
      <c r="FE682" s="504"/>
      <c r="FF682" s="504"/>
      <c r="FG682" s="504"/>
      <c r="FH682" s="504"/>
      <c r="FI682" s="504"/>
      <c r="FJ682" s="504"/>
      <c r="FK682" s="504"/>
      <c r="FL682" s="504"/>
      <c r="FM682" s="504"/>
      <c r="FN682" s="504"/>
      <c r="FO682" s="504"/>
      <c r="FP682" s="504"/>
      <c r="FQ682" s="505"/>
    </row>
    <row r="683" spans="1:173" s="4" customFormat="1">
      <c r="A683" s="56"/>
      <c r="B683" s="56"/>
      <c r="C683" s="498"/>
      <c r="D683" s="498" t="s">
        <v>3001</v>
      </c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 t="s">
        <v>2989</v>
      </c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512"/>
      <c r="AF683" s="961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>
        <v>2</v>
      </c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>
        <v>2</v>
      </c>
      <c r="BY683" s="454"/>
      <c r="BZ683" s="454"/>
      <c r="CA683" s="454"/>
      <c r="CB683" s="454"/>
      <c r="CC683" s="454"/>
      <c r="CD683" s="454"/>
      <c r="CE683" s="454">
        <v>4</v>
      </c>
      <c r="CF683" s="454"/>
      <c r="CG683" s="454">
        <v>8</v>
      </c>
      <c r="CH683" s="454"/>
      <c r="CI683" s="454">
        <v>6</v>
      </c>
      <c r="CJ683" s="454"/>
      <c r="CK683" s="454"/>
      <c r="CL683" s="454"/>
      <c r="CM683" s="454"/>
      <c r="CN683" s="454"/>
      <c r="CO683" s="454">
        <v>6</v>
      </c>
      <c r="CP683" s="454"/>
      <c r="CQ683" s="454"/>
      <c r="CR683" s="454"/>
      <c r="CS683" s="454"/>
      <c r="CT683" s="454"/>
      <c r="CU683" s="454">
        <v>2</v>
      </c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512"/>
      <c r="AF684" s="961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>
      <c r="A685" s="56"/>
      <c r="B685" s="56"/>
      <c r="C685" s="498"/>
      <c r="D685" s="498" t="s">
        <v>3047</v>
      </c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 t="s">
        <v>2989</v>
      </c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512"/>
      <c r="AF685" s="961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>
        <v>2</v>
      </c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>
        <v>2</v>
      </c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56"/>
      <c r="B686" s="56"/>
      <c r="C686" s="498"/>
      <c r="D686" s="498" t="s">
        <v>3029</v>
      </c>
      <c r="E686" s="454"/>
      <c r="F686" s="454"/>
      <c r="G686" s="454"/>
      <c r="H686" s="454"/>
      <c r="I686" s="454"/>
      <c r="J686" s="454"/>
      <c r="K686" s="454"/>
      <c r="L686" s="454"/>
      <c r="M686" s="454"/>
      <c r="N686" s="454"/>
      <c r="O686" s="454"/>
      <c r="P686" s="454"/>
      <c r="Q686" s="454"/>
      <c r="R686" s="454"/>
      <c r="S686" s="454"/>
      <c r="T686" s="454"/>
      <c r="U686" s="454" t="s">
        <v>2989</v>
      </c>
      <c r="V686" s="454"/>
      <c r="W686" s="454"/>
      <c r="X686" s="454"/>
      <c r="Y686" s="454"/>
      <c r="Z686" s="454"/>
      <c r="AA686" s="454"/>
      <c r="AB686" s="454"/>
      <c r="AC686" s="454"/>
      <c r="AD686" s="454"/>
      <c r="AE686" s="512"/>
      <c r="AF686" s="961"/>
      <c r="AG686" s="454"/>
      <c r="AH686" s="454"/>
      <c r="AI686" s="454"/>
      <c r="AJ686" s="454"/>
      <c r="AK686" s="454"/>
      <c r="AL686" s="454"/>
      <c r="AM686" s="454"/>
      <c r="AN686" s="454"/>
      <c r="AO686" s="454"/>
      <c r="AP686" s="454"/>
      <c r="AQ686" s="454"/>
      <c r="AR686" s="454"/>
      <c r="AS686" s="454"/>
      <c r="AT686" s="454"/>
      <c r="AU686" s="454"/>
      <c r="AV686" s="454"/>
      <c r="AW686" s="454"/>
      <c r="AX686" s="454"/>
      <c r="AY686" s="454"/>
      <c r="AZ686" s="454"/>
      <c r="BA686" s="454"/>
      <c r="BB686" s="454"/>
      <c r="BC686" s="454"/>
      <c r="BD686" s="454"/>
      <c r="BE686" s="454">
        <v>2</v>
      </c>
      <c r="BF686" s="454"/>
      <c r="BG686" s="454"/>
      <c r="BH686" s="454"/>
      <c r="BI686" s="454"/>
      <c r="BJ686" s="454"/>
      <c r="BK686" s="454"/>
      <c r="BL686" s="454"/>
      <c r="BM686" s="454"/>
      <c r="BN686" s="454"/>
      <c r="BO686" s="454"/>
      <c r="BP686" s="454"/>
      <c r="BQ686" s="454"/>
      <c r="BR686" s="454"/>
      <c r="BS686" s="454"/>
      <c r="BT686" s="454"/>
      <c r="BU686" s="454"/>
      <c r="BV686" s="454"/>
      <c r="BW686" s="454"/>
      <c r="BX686" s="454">
        <v>2</v>
      </c>
      <c r="BY686" s="454"/>
      <c r="BZ686" s="454"/>
      <c r="CA686" s="454"/>
      <c r="CB686" s="454"/>
      <c r="CC686" s="454"/>
      <c r="CD686" s="454"/>
      <c r="CE686" s="454">
        <v>4</v>
      </c>
      <c r="CF686" s="454"/>
      <c r="CG686" s="454">
        <v>8</v>
      </c>
      <c r="CH686" s="454"/>
      <c r="CI686" s="454">
        <v>6</v>
      </c>
      <c r="CJ686" s="454"/>
      <c r="CK686" s="454"/>
      <c r="CL686" s="454"/>
      <c r="CM686" s="454"/>
      <c r="CN686" s="454"/>
      <c r="CO686" s="454">
        <v>6</v>
      </c>
      <c r="CP686" s="454"/>
      <c r="CQ686" s="454"/>
      <c r="CR686" s="454"/>
      <c r="CS686" s="454"/>
      <c r="CT686" s="454"/>
      <c r="CU686" s="454">
        <v>2</v>
      </c>
      <c r="CV686" s="454"/>
      <c r="CW686" s="454"/>
      <c r="CX686" s="454"/>
      <c r="CY686" s="454"/>
      <c r="CZ686" s="454"/>
      <c r="DA686" s="454"/>
      <c r="DB686" s="454"/>
      <c r="DC686" s="454"/>
      <c r="DD686" s="454"/>
      <c r="DE686" s="454"/>
      <c r="DF686" s="454"/>
      <c r="DG686" s="517"/>
      <c r="DH686" s="517"/>
      <c r="DI686" s="517"/>
      <c r="DJ686" s="517"/>
      <c r="DK686" s="517"/>
      <c r="DL686" s="517"/>
      <c r="DM686" s="517"/>
      <c r="DN686" s="517"/>
      <c r="DO686" s="517"/>
      <c r="DP686" s="517"/>
      <c r="DQ686" s="517"/>
      <c r="DR686" s="517"/>
      <c r="DS686" s="454"/>
      <c r="DT686" s="454"/>
      <c r="DU686" s="454"/>
      <c r="DV686" s="454"/>
      <c r="DW686" s="454"/>
      <c r="DX686" s="454"/>
      <c r="DY686" s="454"/>
      <c r="DZ686" s="454"/>
      <c r="EA686" s="454"/>
      <c r="EB686" s="454"/>
      <c r="EC686" s="454"/>
      <c r="ED686" s="454"/>
      <c r="EE686" s="454"/>
      <c r="EF686" s="454"/>
      <c r="EG686" s="454"/>
      <c r="EH686" s="454"/>
      <c r="EI686" s="454"/>
      <c r="EJ686" s="454"/>
      <c r="EK686" s="454"/>
      <c r="EL686" s="454"/>
      <c r="EM686" s="454"/>
      <c r="EN686" s="454"/>
      <c r="EO686" s="454"/>
      <c r="EP686" s="454"/>
      <c r="EQ686" s="454"/>
      <c r="ER686" s="454"/>
      <c r="ES686" s="454"/>
      <c r="ET686" s="454"/>
      <c r="EU686" s="454"/>
      <c r="EV686" s="454"/>
      <c r="EW686" s="454"/>
      <c r="EX686" s="454"/>
      <c r="EY686" s="454"/>
      <c r="EZ686" s="454"/>
      <c r="FA686" s="454"/>
      <c r="FB686" s="454"/>
      <c r="FC686" s="454"/>
      <c r="FD686" s="454"/>
      <c r="FE686" s="454"/>
      <c r="FF686" s="454"/>
      <c r="FG686" s="454"/>
      <c r="FH686" s="454"/>
      <c r="FI686" s="454"/>
      <c r="FJ686" s="454"/>
      <c r="FK686" s="454"/>
      <c r="FL686" s="454"/>
      <c r="FM686" s="454"/>
      <c r="FN686" s="454"/>
      <c r="FO686" s="454"/>
      <c r="FP686" s="454"/>
      <c r="FQ686" s="290"/>
    </row>
    <row r="687" spans="1:173" s="4" customFormat="1">
      <c r="A687" s="56"/>
      <c r="B687" s="56"/>
      <c r="C687" s="498"/>
      <c r="D687" s="498"/>
      <c r="E687" s="454"/>
      <c r="F687" s="454"/>
      <c r="G687" s="454"/>
      <c r="H687" s="454"/>
      <c r="I687" s="454"/>
      <c r="J687" s="454"/>
      <c r="K687" s="454"/>
      <c r="L687" s="454"/>
      <c r="M687" s="454"/>
      <c r="N687" s="454"/>
      <c r="O687" s="454"/>
      <c r="P687" s="454"/>
      <c r="Q687" s="454"/>
      <c r="R687" s="454"/>
      <c r="S687" s="454"/>
      <c r="T687" s="454"/>
      <c r="U687" s="454"/>
      <c r="V687" s="454"/>
      <c r="W687" s="454"/>
      <c r="X687" s="454"/>
      <c r="Y687" s="454"/>
      <c r="Z687" s="454"/>
      <c r="AA687" s="454"/>
      <c r="AB687" s="454"/>
      <c r="AC687" s="454"/>
      <c r="AD687" s="454"/>
      <c r="AE687" s="512"/>
      <c r="AF687" s="961"/>
      <c r="AG687" s="454"/>
      <c r="AH687" s="454"/>
      <c r="AI687" s="454"/>
      <c r="AJ687" s="454"/>
      <c r="AK687" s="454"/>
      <c r="AL687" s="454"/>
      <c r="AM687" s="454"/>
      <c r="AN687" s="454"/>
      <c r="AO687" s="454"/>
      <c r="AP687" s="454"/>
      <c r="AQ687" s="454"/>
      <c r="AR687" s="454"/>
      <c r="AS687" s="454"/>
      <c r="AT687" s="454"/>
      <c r="AU687" s="454"/>
      <c r="AV687" s="454"/>
      <c r="AW687" s="454"/>
      <c r="AX687" s="454"/>
      <c r="AY687" s="454"/>
      <c r="AZ687" s="454"/>
      <c r="BA687" s="454"/>
      <c r="BB687" s="454"/>
      <c r="BC687" s="454"/>
      <c r="BD687" s="454"/>
      <c r="BE687" s="454"/>
      <c r="BF687" s="454"/>
      <c r="BG687" s="454"/>
      <c r="BH687" s="454"/>
      <c r="BI687" s="454"/>
      <c r="BJ687" s="454"/>
      <c r="BK687" s="454"/>
      <c r="BL687" s="454"/>
      <c r="BM687" s="454"/>
      <c r="BN687" s="454"/>
      <c r="BO687" s="454"/>
      <c r="BP687" s="454"/>
      <c r="BQ687" s="454"/>
      <c r="BR687" s="454"/>
      <c r="BS687" s="454"/>
      <c r="BT687" s="454"/>
      <c r="BU687" s="454"/>
      <c r="BV687" s="454"/>
      <c r="BW687" s="454"/>
      <c r="BX687" s="454"/>
      <c r="BY687" s="454"/>
      <c r="BZ687" s="454"/>
      <c r="CA687" s="454"/>
      <c r="CB687" s="454"/>
      <c r="CC687" s="454"/>
      <c r="CD687" s="454"/>
      <c r="CE687" s="454"/>
      <c r="CF687" s="454"/>
      <c r="CG687" s="454"/>
      <c r="CH687" s="454"/>
      <c r="CI687" s="454"/>
      <c r="CJ687" s="454"/>
      <c r="CK687" s="454"/>
      <c r="CL687" s="454"/>
      <c r="CM687" s="454"/>
      <c r="CN687" s="454"/>
      <c r="CO687" s="454"/>
      <c r="CP687" s="454"/>
      <c r="CQ687" s="454"/>
      <c r="CR687" s="454"/>
      <c r="CS687" s="454"/>
      <c r="CT687" s="454"/>
      <c r="CU687" s="454"/>
      <c r="CV687" s="454"/>
      <c r="CW687" s="454"/>
      <c r="CX687" s="454"/>
      <c r="CY687" s="454"/>
      <c r="CZ687" s="454"/>
      <c r="DA687" s="454"/>
      <c r="DB687" s="454"/>
      <c r="DC687" s="454"/>
      <c r="DD687" s="454"/>
      <c r="DE687" s="454"/>
      <c r="DF687" s="454"/>
      <c r="DG687" s="517"/>
      <c r="DH687" s="517"/>
      <c r="DI687" s="517"/>
      <c r="DJ687" s="517"/>
      <c r="DK687" s="517"/>
      <c r="DL687" s="517"/>
      <c r="DM687" s="517"/>
      <c r="DN687" s="517"/>
      <c r="DO687" s="517"/>
      <c r="DP687" s="517"/>
      <c r="DQ687" s="517"/>
      <c r="DR687" s="517"/>
      <c r="DS687" s="454"/>
      <c r="DT687" s="454"/>
      <c r="DU687" s="454"/>
      <c r="DV687" s="454"/>
      <c r="DW687" s="454"/>
      <c r="DX687" s="454"/>
      <c r="DY687" s="454"/>
      <c r="DZ687" s="454"/>
      <c r="EA687" s="454"/>
      <c r="EB687" s="454"/>
      <c r="EC687" s="454"/>
      <c r="ED687" s="454"/>
      <c r="EE687" s="454"/>
      <c r="EF687" s="454"/>
      <c r="EG687" s="454"/>
      <c r="EH687" s="454"/>
      <c r="EI687" s="454"/>
      <c r="EJ687" s="454"/>
      <c r="EK687" s="454"/>
      <c r="EL687" s="454"/>
      <c r="EM687" s="454"/>
      <c r="EN687" s="454"/>
      <c r="EO687" s="454"/>
      <c r="EP687" s="454"/>
      <c r="EQ687" s="454"/>
      <c r="ER687" s="454"/>
      <c r="ES687" s="454"/>
      <c r="ET687" s="454"/>
      <c r="EU687" s="454"/>
      <c r="EV687" s="454"/>
      <c r="EW687" s="454"/>
      <c r="EX687" s="454"/>
      <c r="EY687" s="454"/>
      <c r="EZ687" s="454"/>
      <c r="FA687" s="454"/>
      <c r="FB687" s="454"/>
      <c r="FC687" s="454"/>
      <c r="FD687" s="454"/>
      <c r="FE687" s="454"/>
      <c r="FF687" s="454"/>
      <c r="FG687" s="454"/>
      <c r="FH687" s="454"/>
      <c r="FI687" s="454"/>
      <c r="FJ687" s="454"/>
      <c r="FK687" s="454"/>
      <c r="FL687" s="454"/>
      <c r="FM687" s="454"/>
      <c r="FN687" s="454"/>
      <c r="FO687" s="454"/>
      <c r="FP687" s="454"/>
      <c r="FQ687" s="290"/>
    </row>
    <row r="688" spans="1:173" s="4" customFormat="1">
      <c r="A688" s="486">
        <f>MATCH(C688,$C$5:$C$700,0)</f>
        <v>684</v>
      </c>
      <c r="B688" s="56"/>
      <c r="C688" s="508" t="s">
        <v>3453</v>
      </c>
      <c r="D688" s="508"/>
      <c r="E688" s="508">
        <f t="shared" ref="E688:AK688" si="240">SUM(E683:E687)</f>
        <v>0</v>
      </c>
      <c r="F688" s="508">
        <f t="shared" si="240"/>
        <v>0</v>
      </c>
      <c r="G688" s="508">
        <f t="shared" si="240"/>
        <v>0</v>
      </c>
      <c r="H688" s="508">
        <f t="shared" si="240"/>
        <v>0</v>
      </c>
      <c r="I688" s="508">
        <f t="shared" si="240"/>
        <v>0</v>
      </c>
      <c r="J688" s="508">
        <f t="shared" si="240"/>
        <v>0</v>
      </c>
      <c r="K688" s="508">
        <f t="shared" si="240"/>
        <v>0</v>
      </c>
      <c r="L688" s="508">
        <f t="shared" si="240"/>
        <v>0</v>
      </c>
      <c r="M688" s="508">
        <f t="shared" si="240"/>
        <v>0</v>
      </c>
      <c r="N688" s="508">
        <f t="shared" si="240"/>
        <v>0</v>
      </c>
      <c r="O688" s="508">
        <f t="shared" si="240"/>
        <v>0</v>
      </c>
      <c r="P688" s="508">
        <f t="shared" si="240"/>
        <v>0</v>
      </c>
      <c r="Q688" s="508">
        <f t="shared" si="240"/>
        <v>0</v>
      </c>
      <c r="R688" s="508">
        <f t="shared" si="240"/>
        <v>0</v>
      </c>
      <c r="S688" s="508">
        <f t="shared" si="240"/>
        <v>0</v>
      </c>
      <c r="T688" s="509">
        <f t="shared" si="240"/>
        <v>0</v>
      </c>
      <c r="U688" s="509">
        <f t="shared" si="240"/>
        <v>0</v>
      </c>
      <c r="V688" s="509">
        <f t="shared" si="240"/>
        <v>0</v>
      </c>
      <c r="W688" s="509">
        <f t="shared" si="240"/>
        <v>0</v>
      </c>
      <c r="X688" s="509">
        <f t="shared" si="240"/>
        <v>0</v>
      </c>
      <c r="Y688" s="509">
        <f t="shared" si="240"/>
        <v>0</v>
      </c>
      <c r="Z688" s="509">
        <f t="shared" si="240"/>
        <v>0</v>
      </c>
      <c r="AA688" s="509">
        <f t="shared" si="240"/>
        <v>0</v>
      </c>
      <c r="AB688" s="509">
        <f t="shared" si="240"/>
        <v>0</v>
      </c>
      <c r="AC688" s="509">
        <f t="shared" si="240"/>
        <v>0</v>
      </c>
      <c r="AD688" s="509">
        <f t="shared" si="240"/>
        <v>0</v>
      </c>
      <c r="AE688" s="511">
        <f t="shared" si="240"/>
        <v>0</v>
      </c>
      <c r="AF688" s="958">
        <f t="shared" si="240"/>
        <v>0</v>
      </c>
      <c r="AG688" s="509">
        <f t="shared" si="240"/>
        <v>0</v>
      </c>
      <c r="AH688" s="509">
        <f t="shared" si="240"/>
        <v>0</v>
      </c>
      <c r="AI688" s="509">
        <f t="shared" si="240"/>
        <v>0</v>
      </c>
      <c r="AJ688" s="509">
        <f t="shared" si="240"/>
        <v>0</v>
      </c>
      <c r="AK688" s="509">
        <f t="shared" si="240"/>
        <v>0</v>
      </c>
      <c r="AL688" s="509">
        <f t="shared" ref="AL688:BQ688" si="241">SUM(AL683:AL687)</f>
        <v>0</v>
      </c>
      <c r="AM688" s="509">
        <f t="shared" si="241"/>
        <v>0</v>
      </c>
      <c r="AN688" s="509">
        <f t="shared" si="241"/>
        <v>0</v>
      </c>
      <c r="AO688" s="509">
        <f t="shared" si="241"/>
        <v>0</v>
      </c>
      <c r="AP688" s="509">
        <f t="shared" si="241"/>
        <v>0</v>
      </c>
      <c r="AQ688" s="509">
        <f t="shared" si="241"/>
        <v>0</v>
      </c>
      <c r="AR688" s="509">
        <f t="shared" si="241"/>
        <v>0</v>
      </c>
      <c r="AS688" s="509">
        <f t="shared" si="241"/>
        <v>0</v>
      </c>
      <c r="AT688" s="509">
        <f t="shared" si="241"/>
        <v>0</v>
      </c>
      <c r="AU688" s="509">
        <f t="shared" si="241"/>
        <v>0</v>
      </c>
      <c r="AV688" s="509">
        <f t="shared" si="241"/>
        <v>0</v>
      </c>
      <c r="AW688" s="509">
        <f t="shared" si="241"/>
        <v>0</v>
      </c>
      <c r="AX688" s="509">
        <f t="shared" si="241"/>
        <v>0</v>
      </c>
      <c r="AY688" s="509">
        <f t="shared" si="241"/>
        <v>0</v>
      </c>
      <c r="AZ688" s="509">
        <f t="shared" si="241"/>
        <v>0</v>
      </c>
      <c r="BA688" s="509">
        <f t="shared" si="241"/>
        <v>0</v>
      </c>
      <c r="BB688" s="509">
        <f t="shared" si="241"/>
        <v>0</v>
      </c>
      <c r="BC688" s="509">
        <f t="shared" si="241"/>
        <v>0</v>
      </c>
      <c r="BD688" s="509">
        <f t="shared" si="241"/>
        <v>0</v>
      </c>
      <c r="BE688" s="509">
        <f t="shared" si="241"/>
        <v>6</v>
      </c>
      <c r="BF688" s="509">
        <f t="shared" si="241"/>
        <v>0</v>
      </c>
      <c r="BG688" s="509">
        <f t="shared" si="241"/>
        <v>0</v>
      </c>
      <c r="BH688" s="509">
        <f t="shared" si="241"/>
        <v>0</v>
      </c>
      <c r="BI688" s="509">
        <f t="shared" si="241"/>
        <v>0</v>
      </c>
      <c r="BJ688" s="509">
        <f t="shared" si="241"/>
        <v>0</v>
      </c>
      <c r="BK688" s="509">
        <f t="shared" si="241"/>
        <v>0</v>
      </c>
      <c r="BL688" s="509">
        <f t="shared" si="241"/>
        <v>0</v>
      </c>
      <c r="BM688" s="509">
        <f t="shared" si="241"/>
        <v>0</v>
      </c>
      <c r="BN688" s="509">
        <f t="shared" si="241"/>
        <v>0</v>
      </c>
      <c r="BO688" s="509">
        <f t="shared" si="241"/>
        <v>0</v>
      </c>
      <c r="BP688" s="509">
        <f t="shared" si="241"/>
        <v>0</v>
      </c>
      <c r="BQ688" s="509">
        <f t="shared" si="241"/>
        <v>0</v>
      </c>
      <c r="BR688" s="509">
        <f t="shared" ref="BR688:DA688" si="242">SUM(BR683:BR687)</f>
        <v>0</v>
      </c>
      <c r="BS688" s="509">
        <f t="shared" si="242"/>
        <v>0</v>
      </c>
      <c r="BT688" s="509">
        <f t="shared" si="242"/>
        <v>0</v>
      </c>
      <c r="BU688" s="509">
        <f t="shared" si="242"/>
        <v>0</v>
      </c>
      <c r="BV688" s="509">
        <f t="shared" si="242"/>
        <v>0</v>
      </c>
      <c r="BW688" s="509">
        <f t="shared" si="242"/>
        <v>0</v>
      </c>
      <c r="BX688" s="509">
        <f t="shared" si="242"/>
        <v>6</v>
      </c>
      <c r="BY688" s="509">
        <f t="shared" si="242"/>
        <v>0</v>
      </c>
      <c r="BZ688" s="509">
        <f t="shared" si="242"/>
        <v>0</v>
      </c>
      <c r="CA688" s="509">
        <f t="shared" si="242"/>
        <v>0</v>
      </c>
      <c r="CB688" s="509">
        <f t="shared" si="242"/>
        <v>0</v>
      </c>
      <c r="CC688" s="509">
        <f t="shared" si="242"/>
        <v>0</v>
      </c>
      <c r="CD688" s="509">
        <f t="shared" si="242"/>
        <v>0</v>
      </c>
      <c r="CE688" s="509">
        <f t="shared" si="242"/>
        <v>8</v>
      </c>
      <c r="CF688" s="509">
        <f t="shared" si="242"/>
        <v>0</v>
      </c>
      <c r="CG688" s="509">
        <f t="shared" si="242"/>
        <v>16</v>
      </c>
      <c r="CH688" s="509">
        <f t="shared" si="242"/>
        <v>0</v>
      </c>
      <c r="CI688" s="509">
        <f t="shared" si="242"/>
        <v>12</v>
      </c>
      <c r="CJ688" s="509">
        <f t="shared" si="242"/>
        <v>0</v>
      </c>
      <c r="CK688" s="509">
        <f t="shared" si="242"/>
        <v>0</v>
      </c>
      <c r="CL688" s="509">
        <f t="shared" si="242"/>
        <v>0</v>
      </c>
      <c r="CM688" s="509">
        <f t="shared" si="242"/>
        <v>0</v>
      </c>
      <c r="CN688" s="509">
        <f t="shared" si="242"/>
        <v>0</v>
      </c>
      <c r="CO688" s="509">
        <f t="shared" si="242"/>
        <v>12</v>
      </c>
      <c r="CP688" s="509">
        <f t="shared" si="242"/>
        <v>0</v>
      </c>
      <c r="CQ688" s="509">
        <f t="shared" si="242"/>
        <v>0</v>
      </c>
      <c r="CR688" s="509">
        <f t="shared" si="242"/>
        <v>0</v>
      </c>
      <c r="CS688" s="509">
        <f t="shared" si="242"/>
        <v>0</v>
      </c>
      <c r="CT688" s="509">
        <f t="shared" si="242"/>
        <v>0</v>
      </c>
      <c r="CU688" s="509">
        <f t="shared" si="242"/>
        <v>4</v>
      </c>
      <c r="CV688" s="509">
        <f t="shared" si="242"/>
        <v>0</v>
      </c>
      <c r="CW688" s="509">
        <f t="shared" si="242"/>
        <v>0</v>
      </c>
      <c r="CX688" s="509">
        <f>SUM(CX683:CX687)</f>
        <v>0</v>
      </c>
      <c r="CY688" s="509">
        <f>SUM(CY683:CY687)</f>
        <v>0</v>
      </c>
      <c r="CZ688" s="509">
        <f t="shared" si="242"/>
        <v>0</v>
      </c>
      <c r="DA688" s="509">
        <f t="shared" si="242"/>
        <v>0</v>
      </c>
      <c r="DB688" s="509">
        <f t="shared" ref="DB688:EG688" si="243">SUM(DB683:DB687)</f>
        <v>0</v>
      </c>
      <c r="DC688" s="509">
        <f t="shared" si="243"/>
        <v>0</v>
      </c>
      <c r="DD688" s="509">
        <f t="shared" si="243"/>
        <v>0</v>
      </c>
      <c r="DE688" s="509">
        <f t="shared" si="243"/>
        <v>0</v>
      </c>
      <c r="DF688" s="509">
        <f t="shared" si="243"/>
        <v>0</v>
      </c>
      <c r="DG688" s="518">
        <f t="shared" si="243"/>
        <v>0</v>
      </c>
      <c r="DH688" s="518">
        <f t="shared" si="243"/>
        <v>0</v>
      </c>
      <c r="DI688" s="518">
        <f t="shared" si="243"/>
        <v>0</v>
      </c>
      <c r="DJ688" s="518">
        <f t="shared" si="243"/>
        <v>0</v>
      </c>
      <c r="DK688" s="518">
        <f t="shared" si="243"/>
        <v>0</v>
      </c>
      <c r="DL688" s="518">
        <f t="shared" si="243"/>
        <v>0</v>
      </c>
      <c r="DM688" s="518">
        <f t="shared" si="243"/>
        <v>0</v>
      </c>
      <c r="DN688" s="518">
        <f t="shared" si="243"/>
        <v>0</v>
      </c>
      <c r="DO688" s="518">
        <f t="shared" si="243"/>
        <v>0</v>
      </c>
      <c r="DP688" s="518">
        <f t="shared" si="243"/>
        <v>0</v>
      </c>
      <c r="DQ688" s="518">
        <f t="shared" si="243"/>
        <v>0</v>
      </c>
      <c r="DR688" s="518">
        <f t="shared" si="243"/>
        <v>0</v>
      </c>
      <c r="DS688" s="509">
        <f t="shared" si="243"/>
        <v>0</v>
      </c>
      <c r="DT688" s="509">
        <f t="shared" si="243"/>
        <v>0</v>
      </c>
      <c r="DU688" s="509">
        <f t="shared" si="243"/>
        <v>0</v>
      </c>
      <c r="DV688" s="509">
        <f t="shared" si="243"/>
        <v>0</v>
      </c>
      <c r="DW688" s="509">
        <f t="shared" si="243"/>
        <v>0</v>
      </c>
      <c r="DX688" s="509">
        <f t="shared" si="243"/>
        <v>0</v>
      </c>
      <c r="DY688" s="509">
        <f t="shared" si="243"/>
        <v>0</v>
      </c>
      <c r="DZ688" s="509">
        <f t="shared" si="243"/>
        <v>0</v>
      </c>
      <c r="EA688" s="509">
        <f t="shared" si="243"/>
        <v>0</v>
      </c>
      <c r="EB688" s="509">
        <f t="shared" si="243"/>
        <v>0</v>
      </c>
      <c r="EC688" s="509">
        <f t="shared" si="243"/>
        <v>0</v>
      </c>
      <c r="ED688" s="509">
        <f t="shared" si="243"/>
        <v>0</v>
      </c>
      <c r="EE688" s="509">
        <f t="shared" si="243"/>
        <v>0</v>
      </c>
      <c r="EF688" s="509">
        <f t="shared" si="243"/>
        <v>0</v>
      </c>
      <c r="EG688" s="509">
        <f t="shared" si="243"/>
        <v>0</v>
      </c>
      <c r="EH688" s="509">
        <f t="shared" ref="EH688:FM688" si="244">SUM(EH683:EH687)</f>
        <v>0</v>
      </c>
      <c r="EI688" s="509">
        <f t="shared" si="244"/>
        <v>0</v>
      </c>
      <c r="EJ688" s="509">
        <f t="shared" si="244"/>
        <v>0</v>
      </c>
      <c r="EK688" s="509">
        <f t="shared" si="244"/>
        <v>0</v>
      </c>
      <c r="EL688" s="509">
        <f t="shared" si="244"/>
        <v>0</v>
      </c>
      <c r="EM688" s="509">
        <f t="shared" si="244"/>
        <v>0</v>
      </c>
      <c r="EN688" s="509">
        <f t="shared" si="244"/>
        <v>0</v>
      </c>
      <c r="EO688" s="509">
        <f t="shared" si="244"/>
        <v>0</v>
      </c>
      <c r="EP688" s="509">
        <f t="shared" si="244"/>
        <v>0</v>
      </c>
      <c r="EQ688" s="509">
        <f t="shared" si="244"/>
        <v>0</v>
      </c>
      <c r="ER688" s="509">
        <f t="shared" si="244"/>
        <v>0</v>
      </c>
      <c r="ES688" s="509">
        <f t="shared" si="244"/>
        <v>0</v>
      </c>
      <c r="ET688" s="509">
        <f t="shared" si="244"/>
        <v>0</v>
      </c>
      <c r="EU688" s="509">
        <f t="shared" si="244"/>
        <v>0</v>
      </c>
      <c r="EV688" s="509">
        <f t="shared" si="244"/>
        <v>0</v>
      </c>
      <c r="EW688" s="509">
        <f t="shared" si="244"/>
        <v>0</v>
      </c>
      <c r="EX688" s="509">
        <f t="shared" si="244"/>
        <v>0</v>
      </c>
      <c r="EY688" s="509">
        <f t="shared" si="244"/>
        <v>0</v>
      </c>
      <c r="EZ688" s="509">
        <f t="shared" si="244"/>
        <v>0</v>
      </c>
      <c r="FA688" s="509">
        <f t="shared" si="244"/>
        <v>0</v>
      </c>
      <c r="FB688" s="509">
        <f t="shared" si="244"/>
        <v>0</v>
      </c>
      <c r="FC688" s="509">
        <f t="shared" si="244"/>
        <v>0</v>
      </c>
      <c r="FD688" s="509">
        <f t="shared" si="244"/>
        <v>0</v>
      </c>
      <c r="FE688" s="509">
        <f t="shared" si="244"/>
        <v>0</v>
      </c>
      <c r="FF688" s="509">
        <f t="shared" si="244"/>
        <v>0</v>
      </c>
      <c r="FG688" s="509">
        <f t="shared" si="244"/>
        <v>0</v>
      </c>
      <c r="FH688" s="509">
        <f t="shared" si="244"/>
        <v>0</v>
      </c>
      <c r="FI688" s="509">
        <f t="shared" si="244"/>
        <v>0</v>
      </c>
      <c r="FJ688" s="509">
        <f t="shared" si="244"/>
        <v>0</v>
      </c>
      <c r="FK688" s="509">
        <f t="shared" si="244"/>
        <v>0</v>
      </c>
      <c r="FL688" s="509">
        <f t="shared" si="244"/>
        <v>0</v>
      </c>
      <c r="FM688" s="509">
        <f t="shared" si="244"/>
        <v>0</v>
      </c>
      <c r="FN688" s="509">
        <f>SUM(FN683:FN687)</f>
        <v>0</v>
      </c>
      <c r="FO688" s="509">
        <f>SUM(FO683:FO687)</f>
        <v>0</v>
      </c>
      <c r="FP688" s="509"/>
      <c r="FQ688" s="508"/>
    </row>
    <row r="689" spans="1:173" s="4" customFormat="1">
      <c r="A689" s="56"/>
      <c r="B689" s="56">
        <v>14</v>
      </c>
      <c r="C689" s="501" t="s">
        <v>3901</v>
      </c>
      <c r="D689" s="502"/>
      <c r="E689" s="503"/>
      <c r="F689" s="503"/>
      <c r="G689" s="503"/>
      <c r="H689" s="503"/>
      <c r="I689" s="503"/>
      <c r="J689" s="503"/>
      <c r="K689" s="503"/>
      <c r="L689" s="503"/>
      <c r="M689" s="503"/>
      <c r="N689" s="503"/>
      <c r="O689" s="503"/>
      <c r="P689" s="503"/>
      <c r="Q689" s="503"/>
      <c r="R689" s="503"/>
      <c r="S689" s="503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954"/>
      <c r="AF689" s="959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  <c r="CH689" s="504"/>
      <c r="CI689" s="504"/>
      <c r="CJ689" s="504"/>
      <c r="CK689" s="504"/>
      <c r="CL689" s="504"/>
      <c r="CM689" s="504"/>
      <c r="CN689" s="504"/>
      <c r="CO689" s="504"/>
      <c r="CP689" s="504"/>
      <c r="CQ689" s="504"/>
      <c r="CR689" s="504"/>
      <c r="CS689" s="504"/>
      <c r="CT689" s="504"/>
      <c r="CU689" s="504"/>
      <c r="CV689" s="504"/>
      <c r="CW689" s="504"/>
      <c r="CX689" s="504"/>
      <c r="CY689" s="504"/>
      <c r="CZ689" s="504"/>
      <c r="DA689" s="504"/>
      <c r="DB689" s="504"/>
      <c r="DC689" s="504"/>
      <c r="DD689" s="504"/>
      <c r="DE689" s="504"/>
      <c r="DF689" s="504"/>
      <c r="DG689" s="519"/>
      <c r="DH689" s="519"/>
      <c r="DI689" s="519"/>
      <c r="DJ689" s="519"/>
      <c r="DK689" s="519"/>
      <c r="DL689" s="519"/>
      <c r="DM689" s="519"/>
      <c r="DN689" s="519"/>
      <c r="DO689" s="519"/>
      <c r="DP689" s="519"/>
      <c r="DQ689" s="519"/>
      <c r="DR689" s="519"/>
      <c r="DS689" s="504"/>
      <c r="DT689" s="504"/>
      <c r="DU689" s="504"/>
      <c r="DV689" s="504"/>
      <c r="DW689" s="504"/>
      <c r="DX689" s="504"/>
      <c r="DY689" s="504"/>
      <c r="DZ689" s="504"/>
      <c r="EA689" s="504"/>
      <c r="EB689" s="504"/>
      <c r="EC689" s="504"/>
      <c r="ED689" s="504"/>
      <c r="EE689" s="504"/>
      <c r="EF689" s="504"/>
      <c r="EG689" s="504"/>
      <c r="EH689" s="504"/>
      <c r="EI689" s="504"/>
      <c r="EJ689" s="504"/>
      <c r="EK689" s="504"/>
      <c r="EL689" s="504"/>
      <c r="EM689" s="504"/>
      <c r="EN689" s="504"/>
      <c r="EO689" s="504"/>
      <c r="EP689" s="504"/>
      <c r="EQ689" s="504"/>
      <c r="ER689" s="504"/>
      <c r="ES689" s="504"/>
      <c r="ET689" s="504"/>
      <c r="EU689" s="504"/>
      <c r="EV689" s="504"/>
      <c r="EW689" s="504"/>
      <c r="EX689" s="504"/>
      <c r="EY689" s="504"/>
      <c r="EZ689" s="504"/>
      <c r="FA689" s="504"/>
      <c r="FB689" s="504"/>
      <c r="FC689" s="504"/>
      <c r="FD689" s="504"/>
      <c r="FE689" s="504"/>
      <c r="FF689" s="504"/>
      <c r="FG689" s="504"/>
      <c r="FH689" s="504"/>
      <c r="FI689" s="504"/>
      <c r="FJ689" s="504"/>
      <c r="FK689" s="504"/>
      <c r="FL689" s="504"/>
      <c r="FM689" s="504"/>
      <c r="FN689" s="504"/>
      <c r="FO689" s="504"/>
      <c r="FP689" s="504"/>
      <c r="FQ689" s="505"/>
    </row>
    <row r="690" spans="1:173" s="4" customFormat="1">
      <c r="A690" s="56"/>
      <c r="B690" s="56"/>
      <c r="C690" s="498"/>
      <c r="D690" s="498" t="s">
        <v>3044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512"/>
      <c r="AF690" s="961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1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1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>
      <c r="A691" s="56"/>
      <c r="B691" s="56"/>
      <c r="C691" s="498"/>
      <c r="D691" s="498" t="s">
        <v>3027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512"/>
      <c r="AF691" s="961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512"/>
      <c r="AF692" s="961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56"/>
      <c r="B693" s="56"/>
      <c r="C693" s="498"/>
      <c r="D693" s="498"/>
      <c r="E693" s="454"/>
      <c r="F693" s="454"/>
      <c r="G693" s="454"/>
      <c r="H693" s="454"/>
      <c r="I693" s="454"/>
      <c r="J693" s="454"/>
      <c r="K693" s="454"/>
      <c r="L693" s="454"/>
      <c r="M693" s="454"/>
      <c r="N693" s="454"/>
      <c r="O693" s="454"/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512"/>
      <c r="AF693" s="961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517"/>
      <c r="DH693" s="517"/>
      <c r="DI693" s="517"/>
      <c r="DJ693" s="517"/>
      <c r="DK693" s="517"/>
      <c r="DL693" s="517"/>
      <c r="DM693" s="517"/>
      <c r="DN693" s="517"/>
      <c r="DO693" s="517"/>
      <c r="DP693" s="517"/>
      <c r="DQ693" s="517"/>
      <c r="DR693" s="517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290"/>
    </row>
    <row r="694" spans="1:173" s="4" customFormat="1">
      <c r="A694" s="486">
        <f>MATCH(C694,$C$5:$C$700,0)</f>
        <v>690</v>
      </c>
      <c r="B694" s="56"/>
      <c r="C694" s="508" t="s">
        <v>3454</v>
      </c>
      <c r="D694" s="508"/>
      <c r="E694" s="508">
        <f t="shared" ref="E694:AK694" si="245">SUM(E690:E693)</f>
        <v>0</v>
      </c>
      <c r="F694" s="508">
        <f t="shared" si="245"/>
        <v>0</v>
      </c>
      <c r="G694" s="508">
        <f t="shared" si="245"/>
        <v>0</v>
      </c>
      <c r="H694" s="508">
        <f t="shared" si="245"/>
        <v>0</v>
      </c>
      <c r="I694" s="508">
        <f t="shared" si="245"/>
        <v>0</v>
      </c>
      <c r="J694" s="508">
        <f t="shared" si="245"/>
        <v>0</v>
      </c>
      <c r="K694" s="508">
        <f t="shared" si="245"/>
        <v>0</v>
      </c>
      <c r="L694" s="508">
        <f t="shared" si="245"/>
        <v>0</v>
      </c>
      <c r="M694" s="508">
        <f t="shared" si="245"/>
        <v>0</v>
      </c>
      <c r="N694" s="508">
        <f t="shared" si="245"/>
        <v>0</v>
      </c>
      <c r="O694" s="508">
        <f t="shared" si="245"/>
        <v>0</v>
      </c>
      <c r="P694" s="508">
        <f t="shared" si="245"/>
        <v>0</v>
      </c>
      <c r="Q694" s="508">
        <f t="shared" si="245"/>
        <v>0</v>
      </c>
      <c r="R694" s="508">
        <f t="shared" si="245"/>
        <v>0</v>
      </c>
      <c r="S694" s="508">
        <f t="shared" si="245"/>
        <v>0</v>
      </c>
      <c r="T694" s="509">
        <f t="shared" si="245"/>
        <v>0</v>
      </c>
      <c r="U694" s="509">
        <f t="shared" si="245"/>
        <v>0</v>
      </c>
      <c r="V694" s="509">
        <f t="shared" si="245"/>
        <v>0</v>
      </c>
      <c r="W694" s="509">
        <f t="shared" si="245"/>
        <v>0</v>
      </c>
      <c r="X694" s="509">
        <f t="shared" si="245"/>
        <v>0</v>
      </c>
      <c r="Y694" s="509">
        <f t="shared" si="245"/>
        <v>0</v>
      </c>
      <c r="Z694" s="509">
        <f t="shared" si="245"/>
        <v>0</v>
      </c>
      <c r="AA694" s="509">
        <f t="shared" si="245"/>
        <v>0</v>
      </c>
      <c r="AB694" s="509">
        <f t="shared" si="245"/>
        <v>0</v>
      </c>
      <c r="AC694" s="509">
        <f t="shared" si="245"/>
        <v>0</v>
      </c>
      <c r="AD694" s="509">
        <f t="shared" si="245"/>
        <v>0</v>
      </c>
      <c r="AE694" s="511">
        <f t="shared" si="245"/>
        <v>0</v>
      </c>
      <c r="AF694" s="958">
        <f t="shared" si="245"/>
        <v>0</v>
      </c>
      <c r="AG694" s="509">
        <f t="shared" si="245"/>
        <v>0</v>
      </c>
      <c r="AH694" s="509">
        <f t="shared" si="245"/>
        <v>0</v>
      </c>
      <c r="AI694" s="509">
        <f t="shared" si="245"/>
        <v>0</v>
      </c>
      <c r="AJ694" s="509">
        <f t="shared" si="245"/>
        <v>0</v>
      </c>
      <c r="AK694" s="509">
        <f t="shared" si="245"/>
        <v>0</v>
      </c>
      <c r="AL694" s="509">
        <f t="shared" ref="AL694:BQ694" si="246">SUM(AL690:AL693)</f>
        <v>0</v>
      </c>
      <c r="AM694" s="509">
        <f t="shared" si="246"/>
        <v>0</v>
      </c>
      <c r="AN694" s="509">
        <f t="shared" si="246"/>
        <v>0</v>
      </c>
      <c r="AO694" s="509">
        <f t="shared" si="246"/>
        <v>0</v>
      </c>
      <c r="AP694" s="509">
        <f t="shared" si="246"/>
        <v>0</v>
      </c>
      <c r="AQ694" s="509">
        <f t="shared" si="246"/>
        <v>0</v>
      </c>
      <c r="AR694" s="509">
        <f t="shared" si="246"/>
        <v>0</v>
      </c>
      <c r="AS694" s="509">
        <f t="shared" si="246"/>
        <v>0</v>
      </c>
      <c r="AT694" s="509">
        <f t="shared" si="246"/>
        <v>0</v>
      </c>
      <c r="AU694" s="509">
        <f t="shared" si="246"/>
        <v>0</v>
      </c>
      <c r="AV694" s="509">
        <f t="shared" si="246"/>
        <v>0</v>
      </c>
      <c r="AW694" s="509">
        <f t="shared" si="246"/>
        <v>0</v>
      </c>
      <c r="AX694" s="509">
        <f t="shared" si="246"/>
        <v>0</v>
      </c>
      <c r="AY694" s="509">
        <f t="shared" si="246"/>
        <v>0</v>
      </c>
      <c r="AZ694" s="509">
        <f t="shared" si="246"/>
        <v>0</v>
      </c>
      <c r="BA694" s="509">
        <f t="shared" si="246"/>
        <v>0</v>
      </c>
      <c r="BB694" s="509">
        <f t="shared" si="246"/>
        <v>0</v>
      </c>
      <c r="BC694" s="509">
        <f t="shared" si="246"/>
        <v>0</v>
      </c>
      <c r="BD694" s="509">
        <f t="shared" si="246"/>
        <v>0</v>
      </c>
      <c r="BE694" s="509">
        <f t="shared" si="246"/>
        <v>3</v>
      </c>
      <c r="BF694" s="509">
        <f t="shared" si="246"/>
        <v>0</v>
      </c>
      <c r="BG694" s="509">
        <f t="shared" si="246"/>
        <v>0</v>
      </c>
      <c r="BH694" s="509">
        <f t="shared" si="246"/>
        <v>0</v>
      </c>
      <c r="BI694" s="509">
        <f t="shared" si="246"/>
        <v>0</v>
      </c>
      <c r="BJ694" s="509">
        <f t="shared" si="246"/>
        <v>0</v>
      </c>
      <c r="BK694" s="509">
        <f t="shared" si="246"/>
        <v>0</v>
      </c>
      <c r="BL694" s="509">
        <f t="shared" si="246"/>
        <v>0</v>
      </c>
      <c r="BM694" s="509">
        <f t="shared" si="246"/>
        <v>0</v>
      </c>
      <c r="BN694" s="509">
        <f t="shared" si="246"/>
        <v>0</v>
      </c>
      <c r="BO694" s="509">
        <f t="shared" si="246"/>
        <v>0</v>
      </c>
      <c r="BP694" s="509">
        <f t="shared" si="246"/>
        <v>0</v>
      </c>
      <c r="BQ694" s="509">
        <f t="shared" si="246"/>
        <v>0</v>
      </c>
      <c r="BR694" s="509">
        <f t="shared" ref="BR694:DA694" si="247">SUM(BR690:BR693)</f>
        <v>0</v>
      </c>
      <c r="BS694" s="509">
        <f t="shared" si="247"/>
        <v>0</v>
      </c>
      <c r="BT694" s="509">
        <f t="shared" si="247"/>
        <v>0</v>
      </c>
      <c r="BU694" s="509">
        <f t="shared" si="247"/>
        <v>0</v>
      </c>
      <c r="BV694" s="509">
        <f t="shared" si="247"/>
        <v>0</v>
      </c>
      <c r="BW694" s="509">
        <f t="shared" si="247"/>
        <v>0</v>
      </c>
      <c r="BX694" s="509">
        <f t="shared" si="247"/>
        <v>3</v>
      </c>
      <c r="BY694" s="509">
        <f t="shared" si="247"/>
        <v>0</v>
      </c>
      <c r="BZ694" s="509">
        <f t="shared" si="247"/>
        <v>0</v>
      </c>
      <c r="CA694" s="509">
        <f t="shared" si="247"/>
        <v>0</v>
      </c>
      <c r="CB694" s="509">
        <f t="shared" si="247"/>
        <v>0</v>
      </c>
      <c r="CC694" s="509">
        <f t="shared" si="247"/>
        <v>0</v>
      </c>
      <c r="CD694" s="509">
        <f t="shared" si="247"/>
        <v>0</v>
      </c>
      <c r="CE694" s="509">
        <f t="shared" si="247"/>
        <v>4</v>
      </c>
      <c r="CF694" s="509">
        <f t="shared" si="247"/>
        <v>0</v>
      </c>
      <c r="CG694" s="509">
        <f t="shared" si="247"/>
        <v>8</v>
      </c>
      <c r="CH694" s="509">
        <f t="shared" si="247"/>
        <v>0</v>
      </c>
      <c r="CI694" s="509">
        <f t="shared" si="247"/>
        <v>6</v>
      </c>
      <c r="CJ694" s="509">
        <f t="shared" si="247"/>
        <v>0</v>
      </c>
      <c r="CK694" s="509">
        <f t="shared" si="247"/>
        <v>0</v>
      </c>
      <c r="CL694" s="509">
        <f t="shared" si="247"/>
        <v>0</v>
      </c>
      <c r="CM694" s="509">
        <f t="shared" si="247"/>
        <v>0</v>
      </c>
      <c r="CN694" s="509">
        <f t="shared" si="247"/>
        <v>0</v>
      </c>
      <c r="CO694" s="509">
        <f t="shared" si="247"/>
        <v>6</v>
      </c>
      <c r="CP694" s="509">
        <f t="shared" si="247"/>
        <v>0</v>
      </c>
      <c r="CQ694" s="509">
        <f t="shared" si="247"/>
        <v>0</v>
      </c>
      <c r="CR694" s="509">
        <f t="shared" si="247"/>
        <v>0</v>
      </c>
      <c r="CS694" s="509">
        <f t="shared" si="247"/>
        <v>0</v>
      </c>
      <c r="CT694" s="509">
        <f t="shared" si="247"/>
        <v>0</v>
      </c>
      <c r="CU694" s="509">
        <f t="shared" si="247"/>
        <v>2</v>
      </c>
      <c r="CV694" s="509">
        <f t="shared" si="247"/>
        <v>0</v>
      </c>
      <c r="CW694" s="509">
        <f t="shared" si="247"/>
        <v>0</v>
      </c>
      <c r="CX694" s="509">
        <f>SUM(CX690:CX693)</f>
        <v>0</v>
      </c>
      <c r="CY694" s="509">
        <f>SUM(CY690:CY693)</f>
        <v>0</v>
      </c>
      <c r="CZ694" s="509">
        <f t="shared" si="247"/>
        <v>0</v>
      </c>
      <c r="DA694" s="509">
        <f t="shared" si="247"/>
        <v>0</v>
      </c>
      <c r="DB694" s="509">
        <f t="shared" ref="DB694:EG694" si="248">SUM(DB690:DB693)</f>
        <v>0</v>
      </c>
      <c r="DC694" s="509">
        <f t="shared" si="248"/>
        <v>0</v>
      </c>
      <c r="DD694" s="509">
        <f t="shared" si="248"/>
        <v>0</v>
      </c>
      <c r="DE694" s="509">
        <f t="shared" si="248"/>
        <v>0</v>
      </c>
      <c r="DF694" s="509">
        <f t="shared" si="248"/>
        <v>0</v>
      </c>
      <c r="DG694" s="518">
        <f t="shared" si="248"/>
        <v>0</v>
      </c>
      <c r="DH694" s="518">
        <f t="shared" si="248"/>
        <v>0</v>
      </c>
      <c r="DI694" s="518">
        <f t="shared" si="248"/>
        <v>0</v>
      </c>
      <c r="DJ694" s="518">
        <f t="shared" si="248"/>
        <v>0</v>
      </c>
      <c r="DK694" s="518">
        <f t="shared" si="248"/>
        <v>0</v>
      </c>
      <c r="DL694" s="518">
        <f t="shared" si="248"/>
        <v>0</v>
      </c>
      <c r="DM694" s="518">
        <f t="shared" si="248"/>
        <v>0</v>
      </c>
      <c r="DN694" s="518">
        <f t="shared" si="248"/>
        <v>0</v>
      </c>
      <c r="DO694" s="518">
        <f t="shared" si="248"/>
        <v>0</v>
      </c>
      <c r="DP694" s="518">
        <f t="shared" si="248"/>
        <v>0</v>
      </c>
      <c r="DQ694" s="518">
        <f t="shared" si="248"/>
        <v>0</v>
      </c>
      <c r="DR694" s="518">
        <f t="shared" si="248"/>
        <v>0</v>
      </c>
      <c r="DS694" s="509">
        <f t="shared" si="248"/>
        <v>0</v>
      </c>
      <c r="DT694" s="509">
        <f t="shared" si="248"/>
        <v>0</v>
      </c>
      <c r="DU694" s="509">
        <f t="shared" si="248"/>
        <v>0</v>
      </c>
      <c r="DV694" s="509">
        <f t="shared" si="248"/>
        <v>0</v>
      </c>
      <c r="DW694" s="509">
        <f t="shared" si="248"/>
        <v>0</v>
      </c>
      <c r="DX694" s="509">
        <f t="shared" si="248"/>
        <v>0</v>
      </c>
      <c r="DY694" s="509">
        <f t="shared" si="248"/>
        <v>0</v>
      </c>
      <c r="DZ694" s="509">
        <f t="shared" si="248"/>
        <v>0</v>
      </c>
      <c r="EA694" s="509">
        <f t="shared" si="248"/>
        <v>0</v>
      </c>
      <c r="EB694" s="509">
        <f t="shared" si="248"/>
        <v>0</v>
      </c>
      <c r="EC694" s="509">
        <f t="shared" si="248"/>
        <v>0</v>
      </c>
      <c r="ED694" s="509">
        <f t="shared" si="248"/>
        <v>0</v>
      </c>
      <c r="EE694" s="509">
        <f t="shared" si="248"/>
        <v>0</v>
      </c>
      <c r="EF694" s="509">
        <f t="shared" si="248"/>
        <v>0</v>
      </c>
      <c r="EG694" s="509">
        <f t="shared" si="248"/>
        <v>0</v>
      </c>
      <c r="EH694" s="509">
        <f t="shared" ref="EH694:FM694" si="249">SUM(EH690:EH693)</f>
        <v>0</v>
      </c>
      <c r="EI694" s="509">
        <f t="shared" si="249"/>
        <v>0</v>
      </c>
      <c r="EJ694" s="509">
        <f t="shared" si="249"/>
        <v>0</v>
      </c>
      <c r="EK694" s="509">
        <f t="shared" si="249"/>
        <v>0</v>
      </c>
      <c r="EL694" s="509">
        <f t="shared" si="249"/>
        <v>0</v>
      </c>
      <c r="EM694" s="509">
        <f t="shared" si="249"/>
        <v>0</v>
      </c>
      <c r="EN694" s="509">
        <f t="shared" si="249"/>
        <v>0</v>
      </c>
      <c r="EO694" s="509">
        <f t="shared" si="249"/>
        <v>0</v>
      </c>
      <c r="EP694" s="509">
        <f t="shared" si="249"/>
        <v>0</v>
      </c>
      <c r="EQ694" s="509">
        <f t="shared" si="249"/>
        <v>0</v>
      </c>
      <c r="ER694" s="509">
        <f t="shared" si="249"/>
        <v>0</v>
      </c>
      <c r="ES694" s="509">
        <f t="shared" si="249"/>
        <v>0</v>
      </c>
      <c r="ET694" s="509">
        <f t="shared" si="249"/>
        <v>0</v>
      </c>
      <c r="EU694" s="509">
        <f t="shared" si="249"/>
        <v>0</v>
      </c>
      <c r="EV694" s="509">
        <f t="shared" si="249"/>
        <v>0</v>
      </c>
      <c r="EW694" s="509">
        <f t="shared" si="249"/>
        <v>0</v>
      </c>
      <c r="EX694" s="509">
        <f t="shared" si="249"/>
        <v>0</v>
      </c>
      <c r="EY694" s="509">
        <f t="shared" si="249"/>
        <v>0</v>
      </c>
      <c r="EZ694" s="509">
        <f t="shared" si="249"/>
        <v>0</v>
      </c>
      <c r="FA694" s="509">
        <f t="shared" si="249"/>
        <v>0</v>
      </c>
      <c r="FB694" s="509">
        <f t="shared" si="249"/>
        <v>0</v>
      </c>
      <c r="FC694" s="509">
        <f t="shared" si="249"/>
        <v>0</v>
      </c>
      <c r="FD694" s="509">
        <f t="shared" si="249"/>
        <v>0</v>
      </c>
      <c r="FE694" s="509">
        <f t="shared" si="249"/>
        <v>0</v>
      </c>
      <c r="FF694" s="509">
        <f t="shared" si="249"/>
        <v>0</v>
      </c>
      <c r="FG694" s="509">
        <f t="shared" si="249"/>
        <v>0</v>
      </c>
      <c r="FH694" s="509">
        <f t="shared" si="249"/>
        <v>0</v>
      </c>
      <c r="FI694" s="509">
        <f t="shared" si="249"/>
        <v>0</v>
      </c>
      <c r="FJ694" s="509">
        <f t="shared" si="249"/>
        <v>0</v>
      </c>
      <c r="FK694" s="509">
        <f t="shared" si="249"/>
        <v>0</v>
      </c>
      <c r="FL694" s="509">
        <f t="shared" si="249"/>
        <v>0</v>
      </c>
      <c r="FM694" s="509">
        <f t="shared" si="249"/>
        <v>0</v>
      </c>
      <c r="FN694" s="509">
        <f>SUM(FN690:FN693)</f>
        <v>0</v>
      </c>
      <c r="FO694" s="509">
        <f>SUM(FO690:FO693)</f>
        <v>0</v>
      </c>
      <c r="FP694" s="509"/>
      <c r="FQ694" s="508"/>
    </row>
    <row r="695" spans="1:173" s="4" customFormat="1" hidden="1">
      <c r="A695" s="56"/>
      <c r="B695" s="56">
        <v>14</v>
      </c>
      <c r="C695" s="501"/>
      <c r="D695" s="502"/>
      <c r="E695" s="503"/>
      <c r="F695" s="503"/>
      <c r="G695" s="503"/>
      <c r="H695" s="503"/>
      <c r="I695" s="503"/>
      <c r="J695" s="503"/>
      <c r="K695" s="503"/>
      <c r="L695" s="503"/>
      <c r="M695" s="503"/>
      <c r="N695" s="503"/>
      <c r="O695" s="503"/>
      <c r="P695" s="503"/>
      <c r="Q695" s="503"/>
      <c r="R695" s="503"/>
      <c r="S695" s="503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954"/>
      <c r="AF695" s="959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  <c r="CH695" s="504"/>
      <c r="CI695" s="504"/>
      <c r="CJ695" s="504"/>
      <c r="CK695" s="504"/>
      <c r="CL695" s="504"/>
      <c r="CM695" s="504"/>
      <c r="CN695" s="504"/>
      <c r="CO695" s="504"/>
      <c r="CP695" s="504"/>
      <c r="CQ695" s="504"/>
      <c r="CR695" s="504"/>
      <c r="CS695" s="504"/>
      <c r="CT695" s="504"/>
      <c r="CU695" s="504"/>
      <c r="CV695" s="504"/>
      <c r="CW695" s="504"/>
      <c r="CX695" s="504"/>
      <c r="CY695" s="504"/>
      <c r="CZ695" s="504"/>
      <c r="DA695" s="504"/>
      <c r="DB695" s="504"/>
      <c r="DC695" s="504"/>
      <c r="DD695" s="504"/>
      <c r="DE695" s="504"/>
      <c r="DF695" s="504"/>
      <c r="DG695" s="519"/>
      <c r="DH695" s="519"/>
      <c r="DI695" s="519"/>
      <c r="DJ695" s="519"/>
      <c r="DK695" s="519"/>
      <c r="DL695" s="519"/>
      <c r="DM695" s="519"/>
      <c r="DN695" s="519"/>
      <c r="DO695" s="519"/>
      <c r="DP695" s="519"/>
      <c r="DQ695" s="519"/>
      <c r="DR695" s="519"/>
      <c r="DS695" s="504"/>
      <c r="DT695" s="504"/>
      <c r="DU695" s="504"/>
      <c r="DV695" s="504"/>
      <c r="DW695" s="504"/>
      <c r="DX695" s="504"/>
      <c r="DY695" s="504"/>
      <c r="DZ695" s="504"/>
      <c r="EA695" s="504"/>
      <c r="EB695" s="504"/>
      <c r="EC695" s="504"/>
      <c r="ED695" s="504"/>
      <c r="EE695" s="504"/>
      <c r="EF695" s="504"/>
      <c r="EG695" s="504"/>
      <c r="EH695" s="504"/>
      <c r="EI695" s="504"/>
      <c r="EJ695" s="504"/>
      <c r="EK695" s="504"/>
      <c r="EL695" s="504"/>
      <c r="EM695" s="504"/>
      <c r="EN695" s="504"/>
      <c r="EO695" s="504"/>
      <c r="EP695" s="504"/>
      <c r="EQ695" s="504"/>
      <c r="ER695" s="504"/>
      <c r="ES695" s="504"/>
      <c r="ET695" s="504"/>
      <c r="EU695" s="504"/>
      <c r="EV695" s="504"/>
      <c r="EW695" s="504"/>
      <c r="EX695" s="504"/>
      <c r="EY695" s="504"/>
      <c r="EZ695" s="504"/>
      <c r="FA695" s="504"/>
      <c r="FB695" s="504"/>
      <c r="FC695" s="504"/>
      <c r="FD695" s="504"/>
      <c r="FE695" s="504"/>
      <c r="FF695" s="504"/>
      <c r="FG695" s="504"/>
      <c r="FH695" s="504"/>
      <c r="FI695" s="504"/>
      <c r="FJ695" s="504"/>
      <c r="FK695" s="504"/>
      <c r="FL695" s="504"/>
      <c r="FM695" s="504"/>
      <c r="FN695" s="504"/>
      <c r="FO695" s="504"/>
      <c r="FP695" s="504"/>
      <c r="FQ695" s="505"/>
    </row>
    <row r="696" spans="1:173" s="4" customFormat="1" hidden="1">
      <c r="A696" s="56"/>
      <c r="B696" s="56"/>
      <c r="C696" s="498"/>
      <c r="D696" s="498"/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512"/>
      <c r="AF696" s="961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512"/>
      <c r="AF697" s="961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486">
        <f>MATCH(C698,$C$5:$C$700,0)</f>
        <v>690</v>
      </c>
      <c r="B698" s="56"/>
      <c r="C698" s="508" t="s">
        <v>3454</v>
      </c>
      <c r="D698" s="508"/>
      <c r="E698" s="508">
        <f t="shared" ref="E698:AK698" si="250">SUM(E696:E697)</f>
        <v>0</v>
      </c>
      <c r="F698" s="508">
        <f t="shared" si="250"/>
        <v>0</v>
      </c>
      <c r="G698" s="508">
        <f t="shared" si="250"/>
        <v>0</v>
      </c>
      <c r="H698" s="508">
        <f t="shared" si="250"/>
        <v>0</v>
      </c>
      <c r="I698" s="508">
        <f t="shared" si="250"/>
        <v>0</v>
      </c>
      <c r="J698" s="508">
        <f t="shared" si="250"/>
        <v>0</v>
      </c>
      <c r="K698" s="508">
        <f t="shared" si="250"/>
        <v>0</v>
      </c>
      <c r="L698" s="508">
        <f t="shared" si="250"/>
        <v>0</v>
      </c>
      <c r="M698" s="508">
        <f t="shared" si="250"/>
        <v>0</v>
      </c>
      <c r="N698" s="508">
        <f t="shared" si="250"/>
        <v>0</v>
      </c>
      <c r="O698" s="508">
        <f t="shared" si="250"/>
        <v>0</v>
      </c>
      <c r="P698" s="508">
        <f t="shared" si="250"/>
        <v>0</v>
      </c>
      <c r="Q698" s="508">
        <f t="shared" si="250"/>
        <v>0</v>
      </c>
      <c r="R698" s="508">
        <f t="shared" si="250"/>
        <v>0</v>
      </c>
      <c r="S698" s="508">
        <f t="shared" si="250"/>
        <v>0</v>
      </c>
      <c r="T698" s="509">
        <f t="shared" si="250"/>
        <v>0</v>
      </c>
      <c r="U698" s="509">
        <f t="shared" si="250"/>
        <v>0</v>
      </c>
      <c r="V698" s="509"/>
      <c r="W698" s="509">
        <f t="shared" si="250"/>
        <v>0</v>
      </c>
      <c r="X698" s="509">
        <f t="shared" si="250"/>
        <v>0</v>
      </c>
      <c r="Y698" s="509">
        <f t="shared" si="250"/>
        <v>0</v>
      </c>
      <c r="Z698" s="509">
        <f t="shared" si="250"/>
        <v>0</v>
      </c>
      <c r="AA698" s="509">
        <f t="shared" si="250"/>
        <v>0</v>
      </c>
      <c r="AB698" s="509">
        <f t="shared" si="250"/>
        <v>0</v>
      </c>
      <c r="AC698" s="509">
        <f t="shared" si="250"/>
        <v>0</v>
      </c>
      <c r="AD698" s="509">
        <f t="shared" si="250"/>
        <v>0</v>
      </c>
      <c r="AE698" s="511">
        <f t="shared" si="250"/>
        <v>0</v>
      </c>
      <c r="AF698" s="958">
        <f t="shared" si="250"/>
        <v>0</v>
      </c>
      <c r="AG698" s="509">
        <f t="shared" si="250"/>
        <v>0</v>
      </c>
      <c r="AH698" s="509">
        <f t="shared" si="250"/>
        <v>0</v>
      </c>
      <c r="AI698" s="509">
        <f t="shared" si="250"/>
        <v>0</v>
      </c>
      <c r="AJ698" s="509">
        <f t="shared" si="250"/>
        <v>0</v>
      </c>
      <c r="AK698" s="509">
        <f t="shared" si="250"/>
        <v>0</v>
      </c>
      <c r="AL698" s="509">
        <f t="shared" ref="AL698:BQ698" si="251">SUM(AL696:AL697)</f>
        <v>0</v>
      </c>
      <c r="AM698" s="509">
        <f t="shared" si="251"/>
        <v>0</v>
      </c>
      <c r="AN698" s="509">
        <f t="shared" si="251"/>
        <v>0</v>
      </c>
      <c r="AO698" s="509">
        <f t="shared" si="251"/>
        <v>0</v>
      </c>
      <c r="AP698" s="509">
        <f t="shared" si="251"/>
        <v>0</v>
      </c>
      <c r="AQ698" s="509">
        <f t="shared" si="251"/>
        <v>0</v>
      </c>
      <c r="AR698" s="509">
        <f t="shared" si="251"/>
        <v>0</v>
      </c>
      <c r="AS698" s="509">
        <f t="shared" si="251"/>
        <v>0</v>
      </c>
      <c r="AT698" s="509">
        <f t="shared" si="251"/>
        <v>0</v>
      </c>
      <c r="AU698" s="509">
        <f t="shared" si="251"/>
        <v>0</v>
      </c>
      <c r="AV698" s="509">
        <f t="shared" si="251"/>
        <v>0</v>
      </c>
      <c r="AW698" s="509">
        <f t="shared" si="251"/>
        <v>0</v>
      </c>
      <c r="AX698" s="509">
        <f t="shared" si="251"/>
        <v>0</v>
      </c>
      <c r="AY698" s="509">
        <f t="shared" si="251"/>
        <v>0</v>
      </c>
      <c r="AZ698" s="509">
        <f t="shared" si="251"/>
        <v>0</v>
      </c>
      <c r="BA698" s="509">
        <f t="shared" si="251"/>
        <v>0</v>
      </c>
      <c r="BB698" s="509">
        <f t="shared" si="251"/>
        <v>0</v>
      </c>
      <c r="BC698" s="509">
        <f t="shared" si="251"/>
        <v>0</v>
      </c>
      <c r="BD698" s="509">
        <f t="shared" si="251"/>
        <v>0</v>
      </c>
      <c r="BE698" s="509">
        <f t="shared" si="251"/>
        <v>0</v>
      </c>
      <c r="BF698" s="509">
        <f t="shared" si="251"/>
        <v>0</v>
      </c>
      <c r="BG698" s="509">
        <f t="shared" si="251"/>
        <v>0</v>
      </c>
      <c r="BH698" s="509">
        <f t="shared" si="251"/>
        <v>0</v>
      </c>
      <c r="BI698" s="509">
        <f t="shared" si="251"/>
        <v>0</v>
      </c>
      <c r="BJ698" s="509">
        <f t="shared" si="251"/>
        <v>0</v>
      </c>
      <c r="BK698" s="509">
        <f t="shared" si="251"/>
        <v>0</v>
      </c>
      <c r="BL698" s="509">
        <f t="shared" si="251"/>
        <v>0</v>
      </c>
      <c r="BM698" s="509">
        <f t="shared" si="251"/>
        <v>0</v>
      </c>
      <c r="BN698" s="509">
        <f t="shared" si="251"/>
        <v>0</v>
      </c>
      <c r="BO698" s="509">
        <f t="shared" si="251"/>
        <v>0</v>
      </c>
      <c r="BP698" s="509">
        <f t="shared" si="251"/>
        <v>0</v>
      </c>
      <c r="BQ698" s="509">
        <f t="shared" si="251"/>
        <v>0</v>
      </c>
      <c r="BR698" s="509">
        <f t="shared" ref="BR698:DA698" si="252">SUM(BR696:BR697)</f>
        <v>0</v>
      </c>
      <c r="BS698" s="509">
        <f t="shared" si="252"/>
        <v>0</v>
      </c>
      <c r="BT698" s="509">
        <f t="shared" si="252"/>
        <v>0</v>
      </c>
      <c r="BU698" s="509">
        <f t="shared" si="252"/>
        <v>0</v>
      </c>
      <c r="BV698" s="509">
        <f t="shared" si="252"/>
        <v>0</v>
      </c>
      <c r="BW698" s="509">
        <f t="shared" si="252"/>
        <v>0</v>
      </c>
      <c r="BX698" s="509">
        <f t="shared" si="252"/>
        <v>0</v>
      </c>
      <c r="BY698" s="509">
        <f t="shared" si="252"/>
        <v>0</v>
      </c>
      <c r="BZ698" s="509">
        <f t="shared" si="252"/>
        <v>0</v>
      </c>
      <c r="CA698" s="509">
        <f t="shared" si="252"/>
        <v>0</v>
      </c>
      <c r="CB698" s="509">
        <f t="shared" si="252"/>
        <v>0</v>
      </c>
      <c r="CC698" s="509">
        <f t="shared" si="252"/>
        <v>0</v>
      </c>
      <c r="CD698" s="509">
        <f t="shared" si="252"/>
        <v>0</v>
      </c>
      <c r="CE698" s="509">
        <f t="shared" si="252"/>
        <v>0</v>
      </c>
      <c r="CF698" s="509">
        <f t="shared" si="252"/>
        <v>0</v>
      </c>
      <c r="CG698" s="509">
        <f t="shared" si="252"/>
        <v>0</v>
      </c>
      <c r="CH698" s="509">
        <f t="shared" si="252"/>
        <v>0</v>
      </c>
      <c r="CI698" s="509">
        <f t="shared" si="252"/>
        <v>0</v>
      </c>
      <c r="CJ698" s="509">
        <f t="shared" si="252"/>
        <v>0</v>
      </c>
      <c r="CK698" s="509">
        <f t="shared" si="252"/>
        <v>0</v>
      </c>
      <c r="CL698" s="509">
        <f t="shared" si="252"/>
        <v>0</v>
      </c>
      <c r="CM698" s="509">
        <f t="shared" si="252"/>
        <v>0</v>
      </c>
      <c r="CN698" s="509">
        <f t="shared" si="252"/>
        <v>0</v>
      </c>
      <c r="CO698" s="509">
        <f t="shared" si="252"/>
        <v>0</v>
      </c>
      <c r="CP698" s="509">
        <f t="shared" si="252"/>
        <v>0</v>
      </c>
      <c r="CQ698" s="509">
        <f t="shared" si="252"/>
        <v>0</v>
      </c>
      <c r="CR698" s="509">
        <f t="shared" si="252"/>
        <v>0</v>
      </c>
      <c r="CS698" s="509">
        <f t="shared" si="252"/>
        <v>0</v>
      </c>
      <c r="CT698" s="509">
        <f t="shared" si="252"/>
        <v>0</v>
      </c>
      <c r="CU698" s="509">
        <f t="shared" si="252"/>
        <v>0</v>
      </c>
      <c r="CV698" s="509">
        <f t="shared" si="252"/>
        <v>0</v>
      </c>
      <c r="CW698" s="509">
        <f t="shared" si="252"/>
        <v>0</v>
      </c>
      <c r="CX698" s="509">
        <f>SUM(CX696:CX697)</f>
        <v>0</v>
      </c>
      <c r="CY698" s="509">
        <f>SUM(CY696:CY697)</f>
        <v>0</v>
      </c>
      <c r="CZ698" s="509">
        <f t="shared" si="252"/>
        <v>0</v>
      </c>
      <c r="DA698" s="509">
        <f t="shared" si="252"/>
        <v>0</v>
      </c>
      <c r="DB698" s="509">
        <f t="shared" ref="DB698:EG698" si="253">SUM(DB696:DB697)</f>
        <v>0</v>
      </c>
      <c r="DC698" s="509">
        <f t="shared" si="253"/>
        <v>0</v>
      </c>
      <c r="DD698" s="509">
        <f t="shared" si="253"/>
        <v>0</v>
      </c>
      <c r="DE698" s="509">
        <f t="shared" si="253"/>
        <v>0</v>
      </c>
      <c r="DF698" s="509">
        <f t="shared" si="253"/>
        <v>0</v>
      </c>
      <c r="DG698" s="518">
        <f t="shared" si="253"/>
        <v>0</v>
      </c>
      <c r="DH698" s="518">
        <f t="shared" si="253"/>
        <v>0</v>
      </c>
      <c r="DI698" s="518">
        <f t="shared" si="253"/>
        <v>0</v>
      </c>
      <c r="DJ698" s="518">
        <f t="shared" si="253"/>
        <v>0</v>
      </c>
      <c r="DK698" s="518">
        <f t="shared" si="253"/>
        <v>0</v>
      </c>
      <c r="DL698" s="518">
        <f t="shared" si="253"/>
        <v>0</v>
      </c>
      <c r="DM698" s="518">
        <f t="shared" si="253"/>
        <v>0</v>
      </c>
      <c r="DN698" s="518">
        <f t="shared" si="253"/>
        <v>0</v>
      </c>
      <c r="DO698" s="518">
        <f t="shared" si="253"/>
        <v>0</v>
      </c>
      <c r="DP698" s="518">
        <f t="shared" si="253"/>
        <v>0</v>
      </c>
      <c r="DQ698" s="518">
        <f t="shared" si="253"/>
        <v>0</v>
      </c>
      <c r="DR698" s="518">
        <f t="shared" si="253"/>
        <v>0</v>
      </c>
      <c r="DS698" s="509">
        <f t="shared" si="253"/>
        <v>0</v>
      </c>
      <c r="DT698" s="509">
        <f t="shared" si="253"/>
        <v>0</v>
      </c>
      <c r="DU698" s="509">
        <f t="shared" si="253"/>
        <v>0</v>
      </c>
      <c r="DV698" s="509">
        <f t="shared" si="253"/>
        <v>0</v>
      </c>
      <c r="DW698" s="509">
        <f t="shared" si="253"/>
        <v>0</v>
      </c>
      <c r="DX698" s="509">
        <f t="shared" si="253"/>
        <v>0</v>
      </c>
      <c r="DY698" s="509">
        <f t="shared" si="253"/>
        <v>0</v>
      </c>
      <c r="DZ698" s="509">
        <f t="shared" si="253"/>
        <v>0</v>
      </c>
      <c r="EA698" s="509">
        <f t="shared" si="253"/>
        <v>0</v>
      </c>
      <c r="EB698" s="509">
        <f t="shared" si="253"/>
        <v>0</v>
      </c>
      <c r="EC698" s="509">
        <f t="shared" si="253"/>
        <v>0</v>
      </c>
      <c r="ED698" s="509">
        <f t="shared" si="253"/>
        <v>0</v>
      </c>
      <c r="EE698" s="509">
        <f t="shared" si="253"/>
        <v>0</v>
      </c>
      <c r="EF698" s="509">
        <f t="shared" si="253"/>
        <v>0</v>
      </c>
      <c r="EG698" s="509">
        <f t="shared" si="253"/>
        <v>0</v>
      </c>
      <c r="EH698" s="509">
        <f t="shared" ref="EH698:FM698" si="254">SUM(EH696:EH697)</f>
        <v>0</v>
      </c>
      <c r="EI698" s="509">
        <f t="shared" si="254"/>
        <v>0</v>
      </c>
      <c r="EJ698" s="509">
        <f t="shared" si="254"/>
        <v>0</v>
      </c>
      <c r="EK698" s="509">
        <f t="shared" si="254"/>
        <v>0</v>
      </c>
      <c r="EL698" s="509">
        <f t="shared" si="254"/>
        <v>0</v>
      </c>
      <c r="EM698" s="509">
        <f t="shared" si="254"/>
        <v>0</v>
      </c>
      <c r="EN698" s="509">
        <f t="shared" si="254"/>
        <v>0</v>
      </c>
      <c r="EO698" s="509">
        <f t="shared" si="254"/>
        <v>0</v>
      </c>
      <c r="EP698" s="509">
        <f t="shared" si="254"/>
        <v>0</v>
      </c>
      <c r="EQ698" s="509">
        <f t="shared" si="254"/>
        <v>0</v>
      </c>
      <c r="ER698" s="509">
        <f t="shared" si="254"/>
        <v>0</v>
      </c>
      <c r="ES698" s="509">
        <f t="shared" si="254"/>
        <v>0</v>
      </c>
      <c r="ET698" s="509">
        <f t="shared" si="254"/>
        <v>0</v>
      </c>
      <c r="EU698" s="509">
        <f t="shared" si="254"/>
        <v>0</v>
      </c>
      <c r="EV698" s="509">
        <f t="shared" si="254"/>
        <v>0</v>
      </c>
      <c r="EW698" s="509">
        <f t="shared" si="254"/>
        <v>0</v>
      </c>
      <c r="EX698" s="509">
        <f t="shared" si="254"/>
        <v>0</v>
      </c>
      <c r="EY698" s="509">
        <f t="shared" si="254"/>
        <v>0</v>
      </c>
      <c r="EZ698" s="509">
        <f t="shared" si="254"/>
        <v>0</v>
      </c>
      <c r="FA698" s="509">
        <f t="shared" si="254"/>
        <v>0</v>
      </c>
      <c r="FB698" s="509">
        <f t="shared" si="254"/>
        <v>0</v>
      </c>
      <c r="FC698" s="509">
        <f t="shared" si="254"/>
        <v>0</v>
      </c>
      <c r="FD698" s="509">
        <f t="shared" si="254"/>
        <v>0</v>
      </c>
      <c r="FE698" s="509">
        <f t="shared" si="254"/>
        <v>0</v>
      </c>
      <c r="FF698" s="509">
        <f t="shared" si="254"/>
        <v>0</v>
      </c>
      <c r="FG698" s="509">
        <f t="shared" si="254"/>
        <v>0</v>
      </c>
      <c r="FH698" s="509">
        <f t="shared" si="254"/>
        <v>0</v>
      </c>
      <c r="FI698" s="509">
        <f t="shared" si="254"/>
        <v>0</v>
      </c>
      <c r="FJ698" s="509">
        <f t="shared" si="254"/>
        <v>0</v>
      </c>
      <c r="FK698" s="509">
        <f t="shared" si="254"/>
        <v>0</v>
      </c>
      <c r="FL698" s="509">
        <f t="shared" si="254"/>
        <v>0</v>
      </c>
      <c r="FM698" s="509">
        <f t="shared" si="254"/>
        <v>0</v>
      </c>
      <c r="FN698" s="509">
        <f>SUM(FN696:FN697)</f>
        <v>0</v>
      </c>
      <c r="FO698" s="509">
        <f>SUM(FO696:FO697)</f>
        <v>0</v>
      </c>
      <c r="FP698" s="509"/>
      <c r="FQ698" s="508"/>
    </row>
    <row r="699" spans="1:173" s="4" customFormat="1">
      <c r="A699" s="56"/>
      <c r="B699" s="56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512"/>
      <c r="AF699" s="961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517"/>
      <c r="DH699" s="517"/>
      <c r="DI699" s="517"/>
      <c r="DJ699" s="517"/>
      <c r="DK699" s="517"/>
      <c r="DL699" s="517"/>
      <c r="DM699" s="517"/>
      <c r="DN699" s="517"/>
      <c r="DO699" s="517"/>
      <c r="DP699" s="517"/>
      <c r="DQ699" s="517"/>
      <c r="DR699" s="517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290"/>
    </row>
    <row r="700" spans="1:173" s="4" customFormat="1">
      <c r="A700" s="486">
        <f>MATCH(C700,$C$5:$C$700,0)</f>
        <v>696</v>
      </c>
      <c r="B700" s="56"/>
      <c r="C700" s="510" t="s">
        <v>1512</v>
      </c>
      <c r="D700" s="510"/>
      <c r="E700" s="510">
        <f t="shared" ref="E700:S700" si="255">SUM(E8:E699)/2</f>
        <v>17955.999999999989</v>
      </c>
      <c r="F700" s="510">
        <f t="shared" si="255"/>
        <v>0</v>
      </c>
      <c r="G700" s="510">
        <f t="shared" si="255"/>
        <v>0</v>
      </c>
      <c r="H700" s="510">
        <f t="shared" si="255"/>
        <v>0</v>
      </c>
      <c r="I700" s="510">
        <f t="shared" si="255"/>
        <v>2701.3000000000006</v>
      </c>
      <c r="J700" s="510">
        <f t="shared" si="255"/>
        <v>0</v>
      </c>
      <c r="K700" s="510">
        <f t="shared" si="255"/>
        <v>0</v>
      </c>
      <c r="L700" s="510">
        <f t="shared" si="255"/>
        <v>0</v>
      </c>
      <c r="M700" s="510">
        <f t="shared" si="255"/>
        <v>0</v>
      </c>
      <c r="N700" s="510">
        <f t="shared" si="255"/>
        <v>0</v>
      </c>
      <c r="O700" s="510">
        <f t="shared" si="255"/>
        <v>7485.8999999999978</v>
      </c>
      <c r="P700" s="510">
        <f t="shared" si="255"/>
        <v>7803.800000000002</v>
      </c>
      <c r="Q700" s="510">
        <f t="shared" si="255"/>
        <v>0</v>
      </c>
      <c r="R700" s="510">
        <f t="shared" si="255"/>
        <v>0</v>
      </c>
      <c r="S700" s="510">
        <f t="shared" si="255"/>
        <v>0</v>
      </c>
      <c r="T700" s="510">
        <f>T68+T638+T669</f>
        <v>0</v>
      </c>
      <c r="U700" s="511">
        <f>U68+U638+U669</f>
        <v>0</v>
      </c>
      <c r="V700" s="511">
        <f>SUM(V7:V669)/2</f>
        <v>11</v>
      </c>
      <c r="W700" s="511">
        <f>SUM(W7:W669)/2</f>
        <v>200</v>
      </c>
      <c r="X700" s="511">
        <f>SUM(X7:X669)/2</f>
        <v>0</v>
      </c>
      <c r="Y700" s="511">
        <f>SUM(Y7:Y669)/2</f>
        <v>0</v>
      </c>
      <c r="Z700" s="511">
        <f>SUM(Z7:Z669)/2</f>
        <v>65</v>
      </c>
      <c r="AA700" s="511">
        <f t="shared" ref="AA700:BF700" si="256">SUM(AA7:AA699)/2</f>
        <v>2</v>
      </c>
      <c r="AB700" s="511">
        <f t="shared" si="256"/>
        <v>0</v>
      </c>
      <c r="AC700" s="511">
        <f t="shared" si="256"/>
        <v>0</v>
      </c>
      <c r="AD700" s="511">
        <f t="shared" si="256"/>
        <v>0</v>
      </c>
      <c r="AE700" s="511">
        <f t="shared" si="256"/>
        <v>60</v>
      </c>
      <c r="AF700" s="958">
        <f t="shared" si="256"/>
        <v>12</v>
      </c>
      <c r="AG700" s="511">
        <f t="shared" si="256"/>
        <v>0</v>
      </c>
      <c r="AH700" s="511">
        <f t="shared" si="256"/>
        <v>0</v>
      </c>
      <c r="AI700" s="511">
        <f t="shared" si="256"/>
        <v>0</v>
      </c>
      <c r="AJ700" s="511">
        <f t="shared" si="256"/>
        <v>0</v>
      </c>
      <c r="AK700" s="511">
        <f t="shared" si="256"/>
        <v>0</v>
      </c>
      <c r="AL700" s="511">
        <f t="shared" si="256"/>
        <v>0</v>
      </c>
      <c r="AM700" s="511">
        <f t="shared" si="256"/>
        <v>4</v>
      </c>
      <c r="AN700" s="511">
        <f t="shared" si="256"/>
        <v>0</v>
      </c>
      <c r="AO700" s="511">
        <f t="shared" si="256"/>
        <v>0</v>
      </c>
      <c r="AP700" s="511">
        <f t="shared" si="256"/>
        <v>0</v>
      </c>
      <c r="AQ700" s="511">
        <f t="shared" si="256"/>
        <v>3</v>
      </c>
      <c r="AR700" s="511">
        <f t="shared" si="256"/>
        <v>0</v>
      </c>
      <c r="AS700" s="511">
        <f t="shared" si="256"/>
        <v>0</v>
      </c>
      <c r="AT700" s="511">
        <f t="shared" si="256"/>
        <v>0</v>
      </c>
      <c r="AU700" s="511">
        <f t="shared" si="256"/>
        <v>97</v>
      </c>
      <c r="AV700" s="511">
        <f t="shared" si="256"/>
        <v>0</v>
      </c>
      <c r="AW700" s="511">
        <f t="shared" si="256"/>
        <v>330</v>
      </c>
      <c r="AX700" s="511">
        <f t="shared" si="256"/>
        <v>4</v>
      </c>
      <c r="AY700" s="511">
        <f t="shared" si="256"/>
        <v>2</v>
      </c>
      <c r="AZ700" s="511">
        <f t="shared" si="256"/>
        <v>471</v>
      </c>
      <c r="BA700" s="511">
        <f t="shared" si="256"/>
        <v>193</v>
      </c>
      <c r="BB700" s="511">
        <f t="shared" si="256"/>
        <v>0</v>
      </c>
      <c r="BC700" s="511">
        <f t="shared" si="256"/>
        <v>0</v>
      </c>
      <c r="BD700" s="511">
        <f t="shared" si="256"/>
        <v>359</v>
      </c>
      <c r="BE700" s="511">
        <f t="shared" si="256"/>
        <v>221</v>
      </c>
      <c r="BF700" s="511">
        <f t="shared" si="256"/>
        <v>52</v>
      </c>
      <c r="BG700" s="511">
        <f t="shared" ref="BG700:CL700" si="257">SUM(BG7:BG699)/2</f>
        <v>0</v>
      </c>
      <c r="BH700" s="511">
        <f t="shared" si="257"/>
        <v>0</v>
      </c>
      <c r="BI700" s="511">
        <f t="shared" si="257"/>
        <v>851</v>
      </c>
      <c r="BJ700" s="511">
        <f t="shared" si="257"/>
        <v>1186</v>
      </c>
      <c r="BK700" s="511">
        <f t="shared" si="257"/>
        <v>0</v>
      </c>
      <c r="BL700" s="511">
        <f t="shared" si="257"/>
        <v>0</v>
      </c>
      <c r="BM700" s="511">
        <f t="shared" si="257"/>
        <v>0</v>
      </c>
      <c r="BN700" s="511">
        <f t="shared" si="257"/>
        <v>0</v>
      </c>
      <c r="BO700" s="511">
        <f t="shared" si="257"/>
        <v>0</v>
      </c>
      <c r="BP700" s="511">
        <f t="shared" si="257"/>
        <v>0</v>
      </c>
      <c r="BQ700" s="511">
        <f t="shared" si="257"/>
        <v>71</v>
      </c>
      <c r="BR700" s="511">
        <f t="shared" si="257"/>
        <v>0</v>
      </c>
      <c r="BS700" s="511">
        <f t="shared" si="257"/>
        <v>184</v>
      </c>
      <c r="BT700" s="511">
        <f t="shared" si="257"/>
        <v>208</v>
      </c>
      <c r="BU700" s="511">
        <f t="shared" si="257"/>
        <v>0</v>
      </c>
      <c r="BV700" s="511">
        <f t="shared" si="257"/>
        <v>28</v>
      </c>
      <c r="BW700" s="511">
        <f t="shared" si="257"/>
        <v>0</v>
      </c>
      <c r="BX700" s="511">
        <f t="shared" si="257"/>
        <v>153</v>
      </c>
      <c r="BY700" s="511">
        <f t="shared" si="257"/>
        <v>171</v>
      </c>
      <c r="BZ700" s="511">
        <f t="shared" si="257"/>
        <v>0</v>
      </c>
      <c r="CA700" s="511">
        <f t="shared" si="257"/>
        <v>0</v>
      </c>
      <c r="CB700" s="511">
        <f t="shared" si="257"/>
        <v>365</v>
      </c>
      <c r="CC700" s="511">
        <f t="shared" si="257"/>
        <v>8</v>
      </c>
      <c r="CD700" s="511">
        <f t="shared" si="257"/>
        <v>1506</v>
      </c>
      <c r="CE700" s="511">
        <f t="shared" si="257"/>
        <v>123</v>
      </c>
      <c r="CF700" s="511">
        <f t="shared" si="257"/>
        <v>45</v>
      </c>
      <c r="CG700" s="511">
        <f t="shared" si="257"/>
        <v>218</v>
      </c>
      <c r="CH700" s="511">
        <f t="shared" si="257"/>
        <v>78</v>
      </c>
      <c r="CI700" s="511">
        <f t="shared" si="257"/>
        <v>117</v>
      </c>
      <c r="CJ700" s="511">
        <f t="shared" si="257"/>
        <v>144</v>
      </c>
      <c r="CK700" s="511">
        <f t="shared" si="257"/>
        <v>0</v>
      </c>
      <c r="CL700" s="511">
        <f t="shared" si="257"/>
        <v>86</v>
      </c>
      <c r="CM700" s="511">
        <f t="shared" ref="CM700:DR700" si="258">SUM(CM7:CM699)/2</f>
        <v>88</v>
      </c>
      <c r="CN700" s="511">
        <f t="shared" si="258"/>
        <v>116</v>
      </c>
      <c r="CO700" s="511">
        <f t="shared" si="258"/>
        <v>159</v>
      </c>
      <c r="CP700" s="511">
        <f t="shared" si="258"/>
        <v>0</v>
      </c>
      <c r="CQ700" s="511">
        <f t="shared" si="258"/>
        <v>7</v>
      </c>
      <c r="CR700" s="511">
        <f t="shared" si="258"/>
        <v>1</v>
      </c>
      <c r="CS700" s="511">
        <f t="shared" si="258"/>
        <v>0</v>
      </c>
      <c r="CT700" s="511">
        <f t="shared" si="258"/>
        <v>0</v>
      </c>
      <c r="CU700" s="511">
        <f t="shared" si="258"/>
        <v>35</v>
      </c>
      <c r="CV700" s="511">
        <f t="shared" si="258"/>
        <v>5</v>
      </c>
      <c r="CW700" s="511">
        <f t="shared" si="258"/>
        <v>4</v>
      </c>
      <c r="CX700" s="511">
        <f t="shared" si="258"/>
        <v>4</v>
      </c>
      <c r="CY700" s="511">
        <f t="shared" si="258"/>
        <v>2</v>
      </c>
      <c r="CZ700" s="511">
        <f t="shared" si="258"/>
        <v>14</v>
      </c>
      <c r="DA700" s="511">
        <f t="shared" si="258"/>
        <v>46</v>
      </c>
      <c r="DB700" s="511">
        <f t="shared" si="258"/>
        <v>0</v>
      </c>
      <c r="DC700" s="511">
        <f t="shared" si="258"/>
        <v>0</v>
      </c>
      <c r="DD700" s="511">
        <f t="shared" si="258"/>
        <v>0</v>
      </c>
      <c r="DE700" s="511">
        <f t="shared" si="258"/>
        <v>0</v>
      </c>
      <c r="DF700" s="511">
        <f t="shared" si="258"/>
        <v>0</v>
      </c>
      <c r="DG700" s="520">
        <f t="shared" si="258"/>
        <v>0</v>
      </c>
      <c r="DH700" s="520">
        <f t="shared" si="258"/>
        <v>0</v>
      </c>
      <c r="DI700" s="520">
        <f t="shared" si="258"/>
        <v>0</v>
      </c>
      <c r="DJ700" s="520">
        <f t="shared" si="258"/>
        <v>0</v>
      </c>
      <c r="DK700" s="520">
        <f t="shared" si="258"/>
        <v>0</v>
      </c>
      <c r="DL700" s="520">
        <f t="shared" si="258"/>
        <v>0</v>
      </c>
      <c r="DM700" s="520">
        <f t="shared" si="258"/>
        <v>0</v>
      </c>
      <c r="DN700" s="520">
        <f t="shared" si="258"/>
        <v>0</v>
      </c>
      <c r="DO700" s="520">
        <f t="shared" si="258"/>
        <v>0</v>
      </c>
      <c r="DP700" s="520">
        <f t="shared" si="258"/>
        <v>0</v>
      </c>
      <c r="DQ700" s="520">
        <f t="shared" si="258"/>
        <v>0</v>
      </c>
      <c r="DR700" s="520">
        <f t="shared" si="258"/>
        <v>0</v>
      </c>
      <c r="DS700" s="511">
        <f t="shared" ref="DS700:EX700" si="259">SUM(DS7:DS699)/2</f>
        <v>0</v>
      </c>
      <c r="DT700" s="511">
        <f t="shared" si="259"/>
        <v>0</v>
      </c>
      <c r="DU700" s="511">
        <f t="shared" si="259"/>
        <v>0</v>
      </c>
      <c r="DV700" s="511">
        <f t="shared" si="259"/>
        <v>0</v>
      </c>
      <c r="DW700" s="511">
        <f t="shared" si="259"/>
        <v>0</v>
      </c>
      <c r="DX700" s="511">
        <f t="shared" si="259"/>
        <v>0</v>
      </c>
      <c r="DY700" s="511">
        <f t="shared" si="259"/>
        <v>0</v>
      </c>
      <c r="DZ700" s="511">
        <f t="shared" si="259"/>
        <v>0</v>
      </c>
      <c r="EA700" s="511">
        <f t="shared" si="259"/>
        <v>0</v>
      </c>
      <c r="EB700" s="511">
        <f t="shared" si="259"/>
        <v>0</v>
      </c>
      <c r="EC700" s="511">
        <f t="shared" si="259"/>
        <v>0</v>
      </c>
      <c r="ED700" s="511">
        <f t="shared" si="259"/>
        <v>0</v>
      </c>
      <c r="EE700" s="511">
        <f t="shared" si="259"/>
        <v>0</v>
      </c>
      <c r="EF700" s="511">
        <f t="shared" si="259"/>
        <v>0</v>
      </c>
      <c r="EG700" s="511">
        <f t="shared" si="259"/>
        <v>0</v>
      </c>
      <c r="EH700" s="511">
        <f t="shared" si="259"/>
        <v>0</v>
      </c>
      <c r="EI700" s="511">
        <f t="shared" si="259"/>
        <v>0</v>
      </c>
      <c r="EJ700" s="511">
        <f t="shared" si="259"/>
        <v>0</v>
      </c>
      <c r="EK700" s="511">
        <f t="shared" si="259"/>
        <v>0</v>
      </c>
      <c r="EL700" s="511">
        <f t="shared" si="259"/>
        <v>0</v>
      </c>
      <c r="EM700" s="511">
        <f t="shared" si="259"/>
        <v>0</v>
      </c>
      <c r="EN700" s="511">
        <f t="shared" si="259"/>
        <v>0</v>
      </c>
      <c r="EO700" s="511">
        <f t="shared" si="259"/>
        <v>0</v>
      </c>
      <c r="EP700" s="511">
        <f t="shared" si="259"/>
        <v>0</v>
      </c>
      <c r="EQ700" s="511">
        <f t="shared" si="259"/>
        <v>0</v>
      </c>
      <c r="ER700" s="511">
        <f t="shared" si="259"/>
        <v>0</v>
      </c>
      <c r="ES700" s="511">
        <f t="shared" si="259"/>
        <v>0</v>
      </c>
      <c r="ET700" s="511">
        <f t="shared" si="259"/>
        <v>0</v>
      </c>
      <c r="EU700" s="511">
        <f t="shared" si="259"/>
        <v>0</v>
      </c>
      <c r="EV700" s="511">
        <f t="shared" si="259"/>
        <v>0</v>
      </c>
      <c r="EW700" s="511">
        <f t="shared" si="259"/>
        <v>0</v>
      </c>
      <c r="EX700" s="511">
        <f t="shared" si="259"/>
        <v>0</v>
      </c>
      <c r="EY700" s="511">
        <f t="shared" ref="EY700:FP700" si="260">SUM(EY7:EY699)/2</f>
        <v>0</v>
      </c>
      <c r="EZ700" s="511">
        <f t="shared" si="260"/>
        <v>0</v>
      </c>
      <c r="FA700" s="511">
        <f t="shared" si="260"/>
        <v>0</v>
      </c>
      <c r="FB700" s="511">
        <f t="shared" si="260"/>
        <v>0</v>
      </c>
      <c r="FC700" s="511">
        <f t="shared" si="260"/>
        <v>0</v>
      </c>
      <c r="FD700" s="511">
        <f t="shared" si="260"/>
        <v>0</v>
      </c>
      <c r="FE700" s="511">
        <f t="shared" si="260"/>
        <v>0</v>
      </c>
      <c r="FF700" s="511">
        <f t="shared" si="260"/>
        <v>0</v>
      </c>
      <c r="FG700" s="511">
        <f t="shared" si="260"/>
        <v>0</v>
      </c>
      <c r="FH700" s="511">
        <f t="shared" si="260"/>
        <v>0</v>
      </c>
      <c r="FI700" s="511">
        <f t="shared" si="260"/>
        <v>0</v>
      </c>
      <c r="FJ700" s="511">
        <f t="shared" si="260"/>
        <v>0</v>
      </c>
      <c r="FK700" s="511">
        <f t="shared" si="260"/>
        <v>0</v>
      </c>
      <c r="FL700" s="511">
        <f t="shared" si="260"/>
        <v>0</v>
      </c>
      <c r="FM700" s="511">
        <f t="shared" si="260"/>
        <v>0</v>
      </c>
      <c r="FN700" s="511">
        <f t="shared" si="260"/>
        <v>0</v>
      </c>
      <c r="FO700" s="511">
        <f t="shared" si="260"/>
        <v>0</v>
      </c>
      <c r="FP700" s="511">
        <f t="shared" si="260"/>
        <v>0</v>
      </c>
      <c r="FQ700" s="510"/>
    </row>
    <row r="702" spans="1:173">
      <c r="D702" s="1" t="s">
        <v>3894</v>
      </c>
      <c r="E702" s="1">
        <f>SUM(I702:P702)</f>
        <v>3016.2</v>
      </c>
      <c r="O702" s="1">
        <f>SUM(O597:O636,O529:O552,O229:O239,O204:O214,O165:O177)</f>
        <v>1017.9</v>
      </c>
      <c r="P702" s="1">
        <f t="shared" ref="P702:T702" si="261">SUM(P597:P636,P529:P552,P229:P239,P204:P214,P165:P177)</f>
        <v>1998.3</v>
      </c>
      <c r="Q702" s="1">
        <f t="shared" si="261"/>
        <v>0</v>
      </c>
      <c r="R702" s="1">
        <f t="shared" si="261"/>
        <v>0</v>
      </c>
      <c r="S702" s="1">
        <f t="shared" si="261"/>
        <v>0</v>
      </c>
      <c r="T702" s="1">
        <f t="shared" si="261"/>
        <v>0</v>
      </c>
      <c r="Z702" s="1">
        <f>Z700+AE700*2+AF700*2+AA700</f>
        <v>211</v>
      </c>
      <c r="CB702" s="1">
        <f>CB108+CB256+CB572+CB669</f>
        <v>156</v>
      </c>
    </row>
    <row r="703" spans="1:173">
      <c r="D703" s="1" t="s">
        <v>3896</v>
      </c>
      <c r="E703" s="1">
        <f>SUM(I703:P703)</f>
        <v>9883.6000000000022</v>
      </c>
      <c r="I703" s="684">
        <f>SUM(I574:I596,I431:I478,I399:I405)</f>
        <v>2701.3</v>
      </c>
      <c r="J703" s="684"/>
      <c r="K703" s="684"/>
      <c r="L703" s="684"/>
      <c r="M703" s="684"/>
      <c r="N703" s="684"/>
      <c r="O703" s="684">
        <f>SUM(O8:O67,O331:O355,O358:O478,O481:O506,O556:O571,O509:O528,O574:O596)</f>
        <v>4673.4000000000005</v>
      </c>
      <c r="P703" s="684">
        <f>SUM(P8:P67,P331:P355,P358:P478,P481:P506,P556:P571,P509:P528,P574:P596,P70:P107)</f>
        <v>2508.9000000000005</v>
      </c>
      <c r="CB703" s="1">
        <f>CB700-CB702</f>
        <v>209</v>
      </c>
    </row>
    <row r="704" spans="1:173">
      <c r="D704" s="1" t="s">
        <v>3895</v>
      </c>
      <c r="E704" s="1">
        <f>SUM(I704:P704)</f>
        <v>5091.2</v>
      </c>
      <c r="O704" s="1">
        <f>SUM(O110:O164,O179:O203,O215:O227,O241:O254,O258:O328)</f>
        <v>1794.6000000000006</v>
      </c>
      <c r="P704" s="1">
        <f t="shared" ref="P704:T704" si="262">SUM(P110:P164,P179:P203,P215:P227,P241:P254,P258:P328)</f>
        <v>3296.599999999999</v>
      </c>
      <c r="Q704" s="1">
        <f t="shared" si="262"/>
        <v>0</v>
      </c>
      <c r="R704" s="1">
        <f t="shared" si="262"/>
        <v>0</v>
      </c>
      <c r="S704" s="1">
        <f t="shared" si="262"/>
        <v>0</v>
      </c>
      <c r="T704" s="1">
        <f t="shared" si="262"/>
        <v>0</v>
      </c>
    </row>
    <row r="705" spans="5:23">
      <c r="P705" s="1">
        <f>P704-35</f>
        <v>3261.599999999999</v>
      </c>
    </row>
    <row r="706" spans="5:23">
      <c r="E706" s="1">
        <f>E700-7-SUM(E702:E705)</f>
        <v>-42.000000000014552</v>
      </c>
      <c r="W706" s="684"/>
    </row>
    <row r="707" spans="5:23">
      <c r="W707" s="684"/>
    </row>
    <row r="708" spans="5:23">
      <c r="E708" s="1">
        <f>SUM(E110:E139,E155:E164,E179:E187,E198:E203,E259:E276,E303:E328)</f>
        <v>3261.599999999999</v>
      </c>
      <c r="I708" s="1">
        <v>3232.6</v>
      </c>
      <c r="W708" s="684"/>
    </row>
    <row r="709" spans="5:23">
      <c r="E709" s="1">
        <f>SUM(E142:E152,E188:E195,E215:E226,E242:E253,E279:E300)</f>
        <v>1794.6000000000006</v>
      </c>
      <c r="I709" s="1">
        <v>1613.6</v>
      </c>
    </row>
    <row r="710" spans="5:23">
      <c r="E710" s="1">
        <f>SUM(E70:E107,E358:E397,E407:E417,E509:E528)</f>
        <v>3204</v>
      </c>
      <c r="I710" s="1">
        <v>3218.7</v>
      </c>
    </row>
    <row r="711" spans="5:23">
      <c r="E711" s="1">
        <f>SUM(E8:E67,E331:E355,E418:E428,E481:E506,E556:E570)</f>
        <v>3978.3000000000006</v>
      </c>
      <c r="I711" s="1">
        <v>3978.3</v>
      </c>
    </row>
    <row r="712" spans="5:23">
      <c r="E712" s="1">
        <f>I700</f>
        <v>2701.3000000000006</v>
      </c>
      <c r="I712" s="1">
        <v>2701.3</v>
      </c>
    </row>
    <row r="713" spans="5:23">
      <c r="E713" s="1">
        <f>SUM(E165:E177,E204:E214,E529:E541,E597:E624)</f>
        <v>2089.1999999999998</v>
      </c>
      <c r="I713" s="1">
        <v>2135.4</v>
      </c>
    </row>
    <row r="714" spans="5:23">
      <c r="E714" s="1">
        <f>SUM(E229:E239,E544:E552,E627:E636)</f>
        <v>927</v>
      </c>
      <c r="I714" s="1">
        <v>927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"/>
  <sheetViews>
    <sheetView workbookViewId="0">
      <pane xSplit="6" ySplit="1" topLeftCell="G95" activePane="bottomRight" state="frozen"/>
      <selection pane="topRight" activeCell="F1" sqref="F1"/>
      <selection pane="bottomLeft" activeCell="A2" sqref="A2"/>
      <selection pane="bottomRight" activeCell="L194" sqref="L194"/>
    </sheetView>
  </sheetViews>
  <sheetFormatPr defaultColWidth="9.140625" defaultRowHeight="15.75"/>
  <cols>
    <col min="1" max="1" width="5.85546875" style="939" customWidth="1"/>
    <col min="2" max="3" width="15.140625" style="939" customWidth="1"/>
    <col min="4" max="9" width="11.7109375" style="1" customWidth="1"/>
    <col min="10" max="10" width="25.85546875" style="1" customWidth="1"/>
    <col min="11" max="11" width="16" style="1" customWidth="1"/>
    <col min="12" max="12" width="20.140625" style="991" customWidth="1"/>
    <col min="13" max="16384" width="9.140625" style="1"/>
  </cols>
  <sheetData>
    <row r="1" spans="1:15" ht="47.25">
      <c r="A1" s="940" t="s">
        <v>1763</v>
      </c>
      <c r="B1" s="940" t="s">
        <v>1418</v>
      </c>
      <c r="C1" s="878" t="s">
        <v>1525</v>
      </c>
      <c r="D1" s="878" t="s">
        <v>3007</v>
      </c>
      <c r="E1" s="879" t="s">
        <v>1526</v>
      </c>
      <c r="F1" s="879" t="s">
        <v>2599</v>
      </c>
      <c r="G1" s="879" t="s">
        <v>1530</v>
      </c>
      <c r="H1" s="879" t="s">
        <v>1590</v>
      </c>
      <c r="I1" s="879" t="s">
        <v>3438</v>
      </c>
      <c r="J1" s="873" t="s">
        <v>4050</v>
      </c>
      <c r="K1" s="873" t="s">
        <v>4051</v>
      </c>
    </row>
    <row r="2" spans="1:15">
      <c r="A2" s="936" t="s">
        <v>1765</v>
      </c>
      <c r="B2" s="941" t="s">
        <v>4047</v>
      </c>
      <c r="C2" s="949"/>
      <c r="D2" s="949"/>
      <c r="E2" s="949"/>
      <c r="F2" s="949"/>
      <c r="G2" s="949"/>
      <c r="H2" s="949"/>
      <c r="I2" s="949"/>
      <c r="J2" s="874"/>
      <c r="K2" s="874"/>
    </row>
    <row r="3" spans="1:15">
      <c r="A3" s="937" t="s">
        <v>1631</v>
      </c>
      <c r="B3" s="942" t="s">
        <v>4107</v>
      </c>
      <c r="C3" s="950"/>
      <c r="D3" s="950"/>
      <c r="E3" s="950"/>
      <c r="F3" s="950"/>
      <c r="G3" s="950"/>
      <c r="H3" s="950"/>
      <c r="I3" s="950"/>
      <c r="J3" s="877"/>
      <c r="K3" s="877"/>
    </row>
    <row r="4" spans="1:15">
      <c r="A4" s="938">
        <v>1</v>
      </c>
      <c r="B4" s="938" t="s">
        <v>3040</v>
      </c>
      <c r="C4" s="948"/>
      <c r="D4" s="948"/>
      <c r="E4" s="948">
        <v>1</v>
      </c>
      <c r="F4" s="948"/>
      <c r="G4" s="948"/>
      <c r="H4" s="948"/>
      <c r="I4" s="948"/>
      <c r="J4" s="980" t="s">
        <v>4041</v>
      </c>
      <c r="K4" s="876"/>
      <c r="O4" s="1">
        <f>560/0.22/3</f>
        <v>848.4848484848485</v>
      </c>
    </row>
    <row r="5" spans="1:15">
      <c r="A5" s="938">
        <f>A4+1</f>
        <v>2</v>
      </c>
      <c r="B5" s="938" t="s">
        <v>3042</v>
      </c>
      <c r="C5" s="948"/>
      <c r="D5" s="948"/>
      <c r="E5" s="948">
        <v>1</v>
      </c>
      <c r="F5" s="948"/>
      <c r="G5" s="948"/>
      <c r="H5" s="948"/>
      <c r="I5" s="948"/>
      <c r="J5" s="980" t="s">
        <v>4041</v>
      </c>
      <c r="K5" s="876"/>
    </row>
    <row r="6" spans="1:15">
      <c r="A6" s="938">
        <f t="shared" ref="A6:A95" si="0">A5+1</f>
        <v>3</v>
      </c>
      <c r="B6" s="938" t="s">
        <v>3047</v>
      </c>
      <c r="C6" s="948"/>
      <c r="D6" s="948"/>
      <c r="E6" s="948">
        <v>1</v>
      </c>
      <c r="F6" s="948"/>
      <c r="G6" s="948"/>
      <c r="H6" s="948"/>
      <c r="I6" s="948"/>
      <c r="J6" s="980" t="s">
        <v>4041</v>
      </c>
      <c r="K6" s="876"/>
    </row>
    <row r="7" spans="1:15">
      <c r="A7" s="938">
        <f t="shared" si="0"/>
        <v>4</v>
      </c>
      <c r="B7" s="938" t="s">
        <v>3049</v>
      </c>
      <c r="C7" s="948"/>
      <c r="D7" s="948"/>
      <c r="E7" s="948">
        <v>1</v>
      </c>
      <c r="F7" s="948"/>
      <c r="G7" s="948"/>
      <c r="H7" s="948"/>
      <c r="I7" s="948"/>
      <c r="J7" s="980" t="s">
        <v>4041</v>
      </c>
      <c r="K7" s="876"/>
    </row>
    <row r="8" spans="1:15">
      <c r="A8" s="938">
        <f t="shared" si="0"/>
        <v>5</v>
      </c>
      <c r="B8" s="938" t="s">
        <v>3050</v>
      </c>
      <c r="C8" s="948"/>
      <c r="D8" s="948"/>
      <c r="E8" s="948">
        <v>1</v>
      </c>
      <c r="F8" s="948"/>
      <c r="G8" s="948"/>
      <c r="H8" s="948"/>
      <c r="I8" s="948"/>
      <c r="J8" s="980" t="s">
        <v>4041</v>
      </c>
      <c r="K8" s="876"/>
    </row>
    <row r="9" spans="1:15">
      <c r="A9" s="938">
        <f t="shared" si="0"/>
        <v>6</v>
      </c>
      <c r="B9" s="938" t="s">
        <v>3029</v>
      </c>
      <c r="C9" s="948"/>
      <c r="D9" s="948"/>
      <c r="E9" s="948">
        <v>1</v>
      </c>
      <c r="F9" s="948"/>
      <c r="G9" s="948"/>
      <c r="H9" s="948"/>
      <c r="I9" s="948"/>
      <c r="J9" s="980" t="s">
        <v>4041</v>
      </c>
      <c r="K9" s="876"/>
    </row>
    <row r="10" spans="1:15">
      <c r="A10" s="937" t="s">
        <v>1663</v>
      </c>
      <c r="B10" s="943" t="s">
        <v>4109</v>
      </c>
      <c r="C10" s="951"/>
      <c r="D10" s="948"/>
      <c r="E10" s="948"/>
      <c r="F10" s="948"/>
      <c r="G10" s="948"/>
      <c r="H10" s="948"/>
      <c r="I10" s="948"/>
      <c r="J10" s="875"/>
      <c r="K10" s="876"/>
    </row>
    <row r="11" spans="1:15">
      <c r="A11" s="938" t="s">
        <v>4108</v>
      </c>
      <c r="B11" s="938" t="s">
        <v>3000</v>
      </c>
      <c r="C11" s="948"/>
      <c r="D11" s="948"/>
      <c r="E11" s="948">
        <v>1</v>
      </c>
      <c r="F11" s="948"/>
      <c r="G11" s="948"/>
      <c r="H11" s="948"/>
      <c r="I11" s="948"/>
      <c r="J11" s="980" t="s">
        <v>4041</v>
      </c>
      <c r="K11" s="876"/>
    </row>
    <row r="12" spans="1:15">
      <c r="A12" s="938">
        <f t="shared" si="0"/>
        <v>2</v>
      </c>
      <c r="B12" s="938" t="s">
        <v>3003</v>
      </c>
      <c r="C12" s="948"/>
      <c r="D12" s="948"/>
      <c r="E12" s="948">
        <v>1</v>
      </c>
      <c r="F12" s="948"/>
      <c r="G12" s="948"/>
      <c r="H12" s="948"/>
      <c r="I12" s="948"/>
      <c r="J12" s="980" t="s">
        <v>4041</v>
      </c>
      <c r="K12" s="876"/>
    </row>
    <row r="13" spans="1:15">
      <c r="A13" s="938">
        <f t="shared" si="0"/>
        <v>3</v>
      </c>
      <c r="B13" s="938" t="s">
        <v>3004</v>
      </c>
      <c r="C13" s="948"/>
      <c r="D13" s="948"/>
      <c r="E13" s="948">
        <v>1</v>
      </c>
      <c r="F13" s="948"/>
      <c r="G13" s="948"/>
      <c r="H13" s="948"/>
      <c r="I13" s="948"/>
      <c r="J13" s="980" t="s">
        <v>4041</v>
      </c>
      <c r="K13" s="876"/>
    </row>
    <row r="14" spans="1:15">
      <c r="A14" s="938">
        <f t="shared" si="0"/>
        <v>4</v>
      </c>
      <c r="B14" s="938" t="s">
        <v>3039</v>
      </c>
      <c r="C14" s="948"/>
      <c r="D14" s="948"/>
      <c r="E14" s="948"/>
      <c r="F14" s="948"/>
      <c r="G14" s="948">
        <v>1</v>
      </c>
      <c r="H14" s="948"/>
      <c r="I14" s="948"/>
      <c r="J14" s="875" t="s">
        <v>4044</v>
      </c>
      <c r="K14" s="876"/>
    </row>
    <row r="15" spans="1:15">
      <c r="A15" s="938">
        <f t="shared" si="0"/>
        <v>5</v>
      </c>
      <c r="B15" s="938" t="s">
        <v>3041</v>
      </c>
      <c r="C15" s="948"/>
      <c r="D15" s="948"/>
      <c r="E15" s="948"/>
      <c r="F15" s="948"/>
      <c r="G15" s="948">
        <v>1</v>
      </c>
      <c r="H15" s="948"/>
      <c r="I15" s="948"/>
      <c r="J15" s="875" t="s">
        <v>4044</v>
      </c>
      <c r="K15" s="876"/>
    </row>
    <row r="16" spans="1:15">
      <c r="A16" s="938">
        <f t="shared" si="0"/>
        <v>6</v>
      </c>
      <c r="B16" s="938" t="s">
        <v>3042</v>
      </c>
      <c r="C16" s="948"/>
      <c r="D16" s="948"/>
      <c r="E16" s="948"/>
      <c r="F16" s="948"/>
      <c r="G16" s="948">
        <v>1</v>
      </c>
      <c r="H16" s="948"/>
      <c r="I16" s="948"/>
      <c r="J16" s="875" t="s">
        <v>4044</v>
      </c>
      <c r="K16" s="876"/>
    </row>
    <row r="17" spans="1:11">
      <c r="A17" s="938">
        <f t="shared" si="0"/>
        <v>7</v>
      </c>
      <c r="B17" s="938" t="s">
        <v>3043</v>
      </c>
      <c r="C17" s="948"/>
      <c r="D17" s="948"/>
      <c r="E17" s="948"/>
      <c r="F17" s="948"/>
      <c r="G17" s="948">
        <v>1</v>
      </c>
      <c r="H17" s="948"/>
      <c r="I17" s="948"/>
      <c r="J17" s="875" t="s">
        <v>4044</v>
      </c>
      <c r="K17" s="876"/>
    </row>
    <row r="18" spans="1:11">
      <c r="A18" s="938">
        <f t="shared" si="0"/>
        <v>8</v>
      </c>
      <c r="B18" s="938" t="s">
        <v>3045</v>
      </c>
      <c r="C18" s="948"/>
      <c r="D18" s="948"/>
      <c r="E18" s="948">
        <v>1</v>
      </c>
      <c r="F18" s="948"/>
      <c r="G18" s="948"/>
      <c r="H18" s="948"/>
      <c r="I18" s="948"/>
      <c r="J18" s="980" t="s">
        <v>4041</v>
      </c>
      <c r="K18" s="876"/>
    </row>
    <row r="19" spans="1:11">
      <c r="A19" s="938">
        <f t="shared" si="0"/>
        <v>9</v>
      </c>
      <c r="B19" s="938" t="s">
        <v>3047</v>
      </c>
      <c r="C19" s="948"/>
      <c r="D19" s="948"/>
      <c r="E19" s="948">
        <v>1</v>
      </c>
      <c r="F19" s="948"/>
      <c r="G19" s="948"/>
      <c r="H19" s="948"/>
      <c r="I19" s="948"/>
      <c r="J19" s="980" t="s">
        <v>4041</v>
      </c>
      <c r="K19" s="876"/>
    </row>
    <row r="20" spans="1:11">
      <c r="A20" s="938">
        <f t="shared" si="0"/>
        <v>10</v>
      </c>
      <c r="B20" s="938" t="s">
        <v>3048</v>
      </c>
      <c r="C20" s="948"/>
      <c r="D20" s="948"/>
      <c r="E20" s="948">
        <v>1</v>
      </c>
      <c r="F20" s="948"/>
      <c r="G20" s="948"/>
      <c r="H20" s="948"/>
      <c r="I20" s="948"/>
      <c r="J20" s="980" t="s">
        <v>4041</v>
      </c>
      <c r="K20" s="876"/>
    </row>
    <row r="21" spans="1:11">
      <c r="A21" s="938">
        <f t="shared" si="0"/>
        <v>11</v>
      </c>
      <c r="B21" s="938" t="s">
        <v>3081</v>
      </c>
      <c r="C21" s="948"/>
      <c r="D21" s="948"/>
      <c r="E21" s="948">
        <v>1</v>
      </c>
      <c r="F21" s="948"/>
      <c r="G21" s="948"/>
      <c r="H21" s="948"/>
      <c r="I21" s="948"/>
      <c r="J21" s="980" t="s">
        <v>4041</v>
      </c>
      <c r="K21" s="876"/>
    </row>
    <row r="22" spans="1:11">
      <c r="A22" s="938">
        <f t="shared" si="0"/>
        <v>12</v>
      </c>
      <c r="B22" s="938" t="s">
        <v>3022</v>
      </c>
      <c r="C22" s="948"/>
      <c r="D22" s="948"/>
      <c r="E22" s="948">
        <v>1</v>
      </c>
      <c r="F22" s="948"/>
      <c r="G22" s="948"/>
      <c r="H22" s="948"/>
      <c r="I22" s="948"/>
      <c r="J22" s="980" t="s">
        <v>4041</v>
      </c>
      <c r="K22" s="876"/>
    </row>
    <row r="23" spans="1:11">
      <c r="A23" s="938">
        <f t="shared" si="0"/>
        <v>13</v>
      </c>
      <c r="B23" s="938" t="s">
        <v>3027</v>
      </c>
      <c r="C23" s="948"/>
      <c r="D23" s="948"/>
      <c r="E23" s="948">
        <v>1</v>
      </c>
      <c r="F23" s="948"/>
      <c r="G23" s="948"/>
      <c r="H23" s="948"/>
      <c r="I23" s="948"/>
      <c r="J23" s="980" t="s">
        <v>4041</v>
      </c>
      <c r="K23" s="876"/>
    </row>
    <row r="24" spans="1:11">
      <c r="A24" s="944" t="s">
        <v>1673</v>
      </c>
      <c r="B24" s="943" t="s">
        <v>4110</v>
      </c>
      <c r="C24" s="951"/>
      <c r="D24" s="948"/>
      <c r="E24" s="948"/>
      <c r="F24" s="948"/>
      <c r="G24" s="948"/>
      <c r="H24" s="948"/>
      <c r="I24" s="948"/>
      <c r="J24" s="875"/>
      <c r="K24" s="876"/>
    </row>
    <row r="25" spans="1:11">
      <c r="A25" s="938" t="s">
        <v>4108</v>
      </c>
      <c r="B25" s="938" t="s">
        <v>2996</v>
      </c>
      <c r="C25" s="948">
        <v>1</v>
      </c>
      <c r="D25" s="948"/>
      <c r="E25" s="948"/>
      <c r="F25" s="948"/>
      <c r="G25" s="948"/>
      <c r="H25" s="948"/>
      <c r="I25" s="948"/>
      <c r="J25" s="979" t="s">
        <v>4034</v>
      </c>
      <c r="K25" s="876"/>
    </row>
    <row r="26" spans="1:11">
      <c r="A26" s="938">
        <f t="shared" si="0"/>
        <v>2</v>
      </c>
      <c r="B26" s="938" t="s">
        <v>3000</v>
      </c>
      <c r="C26" s="948"/>
      <c r="D26" s="948"/>
      <c r="E26" s="948">
        <v>1</v>
      </c>
      <c r="F26" s="948"/>
      <c r="G26" s="948"/>
      <c r="H26" s="948"/>
      <c r="I26" s="948"/>
      <c r="J26" s="980" t="s">
        <v>4041</v>
      </c>
      <c r="K26" s="876"/>
    </row>
    <row r="27" spans="1:11">
      <c r="A27" s="938">
        <f t="shared" si="0"/>
        <v>3</v>
      </c>
      <c r="B27" s="938" t="s">
        <v>3002</v>
      </c>
      <c r="C27" s="948"/>
      <c r="D27" s="948"/>
      <c r="E27" s="948">
        <v>1</v>
      </c>
      <c r="F27" s="948"/>
      <c r="G27" s="948"/>
      <c r="H27" s="948"/>
      <c r="I27" s="948"/>
      <c r="J27" s="980" t="s">
        <v>4041</v>
      </c>
      <c r="K27" s="876"/>
    </row>
    <row r="28" spans="1:11">
      <c r="A28" s="938">
        <f t="shared" si="0"/>
        <v>4</v>
      </c>
      <c r="B28" s="938" t="s">
        <v>3003</v>
      </c>
      <c r="C28" s="948"/>
      <c r="D28" s="948"/>
      <c r="E28" s="948">
        <v>1</v>
      </c>
      <c r="F28" s="948"/>
      <c r="G28" s="948"/>
      <c r="H28" s="948"/>
      <c r="I28" s="948"/>
      <c r="J28" s="980" t="s">
        <v>4041</v>
      </c>
      <c r="K28" s="876"/>
    </row>
    <row r="29" spans="1:11">
      <c r="A29" s="938">
        <f t="shared" si="0"/>
        <v>5</v>
      </c>
      <c r="B29" s="938" t="s">
        <v>3004</v>
      </c>
      <c r="C29" s="948"/>
      <c r="D29" s="948"/>
      <c r="E29" s="948">
        <v>1</v>
      </c>
      <c r="F29" s="948"/>
      <c r="G29" s="948"/>
      <c r="H29" s="948"/>
      <c r="I29" s="948"/>
      <c r="J29" s="980" t="s">
        <v>4041</v>
      </c>
      <c r="K29" s="876"/>
    </row>
    <row r="30" spans="1:11">
      <c r="A30" s="938">
        <f t="shared" si="0"/>
        <v>6</v>
      </c>
      <c r="B30" s="938" t="s">
        <v>3038</v>
      </c>
      <c r="C30" s="948"/>
      <c r="D30" s="948"/>
      <c r="E30" s="948">
        <v>1</v>
      </c>
      <c r="F30" s="948"/>
      <c r="G30" s="948"/>
      <c r="H30" s="948"/>
      <c r="I30" s="948"/>
      <c r="J30" s="980" t="s">
        <v>4041</v>
      </c>
      <c r="K30" s="876"/>
    </row>
    <row r="31" spans="1:11">
      <c r="A31" s="938">
        <f t="shared" si="0"/>
        <v>7</v>
      </c>
      <c r="B31" s="938" t="s">
        <v>3039</v>
      </c>
      <c r="C31" s="948"/>
      <c r="D31" s="948"/>
      <c r="E31" s="948">
        <v>1</v>
      </c>
      <c r="F31" s="948"/>
      <c r="G31" s="948"/>
      <c r="H31" s="948"/>
      <c r="I31" s="948"/>
      <c r="J31" s="980" t="s">
        <v>4041</v>
      </c>
      <c r="K31" s="876"/>
    </row>
    <row r="32" spans="1:11">
      <c r="A32" s="944" t="s">
        <v>1717</v>
      </c>
      <c r="B32" s="943" t="s">
        <v>4111</v>
      </c>
      <c r="C32" s="948"/>
      <c r="D32" s="948"/>
      <c r="E32" s="948"/>
      <c r="F32" s="948"/>
      <c r="G32" s="948"/>
      <c r="H32" s="948"/>
      <c r="I32" s="948"/>
      <c r="J32" s="875"/>
      <c r="K32" s="876"/>
    </row>
    <row r="33" spans="1:11">
      <c r="A33" s="938" t="s">
        <v>4108</v>
      </c>
      <c r="B33" s="938" t="s">
        <v>3044</v>
      </c>
      <c r="C33" s="948"/>
      <c r="D33" s="948"/>
      <c r="E33" s="948"/>
      <c r="F33" s="948">
        <v>1</v>
      </c>
      <c r="G33" s="948"/>
      <c r="H33" s="948"/>
      <c r="I33" s="948"/>
      <c r="J33" s="982" t="s">
        <v>4042</v>
      </c>
      <c r="K33" s="876"/>
    </row>
    <row r="34" spans="1:11">
      <c r="A34" s="938">
        <f t="shared" si="0"/>
        <v>2</v>
      </c>
      <c r="B34" s="938" t="s">
        <v>3047</v>
      </c>
      <c r="C34" s="948"/>
      <c r="D34" s="948">
        <v>1</v>
      </c>
      <c r="E34" s="948"/>
      <c r="F34" s="948"/>
      <c r="G34" s="948"/>
      <c r="H34" s="948"/>
      <c r="I34" s="948"/>
      <c r="J34" s="981" t="s">
        <v>4038</v>
      </c>
      <c r="K34" s="876"/>
    </row>
    <row r="35" spans="1:11">
      <c r="A35" s="944" t="s">
        <v>1729</v>
      </c>
      <c r="B35" s="943" t="s">
        <v>4112</v>
      </c>
      <c r="C35" s="948"/>
      <c r="D35" s="948"/>
      <c r="E35" s="948"/>
      <c r="F35" s="948"/>
      <c r="G35" s="948"/>
      <c r="H35" s="948"/>
      <c r="I35" s="948"/>
      <c r="J35" s="875"/>
      <c r="K35" s="876"/>
    </row>
    <row r="36" spans="1:11">
      <c r="A36" s="938" t="s">
        <v>4108</v>
      </c>
      <c r="B36" s="938" t="s">
        <v>3003</v>
      </c>
      <c r="C36" s="948"/>
      <c r="D36" s="948"/>
      <c r="E36" s="948">
        <v>1</v>
      </c>
      <c r="F36" s="948"/>
      <c r="G36" s="948"/>
      <c r="H36" s="948"/>
      <c r="I36" s="948"/>
      <c r="J36" s="980" t="s">
        <v>4041</v>
      </c>
      <c r="K36" s="876"/>
    </row>
    <row r="37" spans="1:11">
      <c r="A37" s="938">
        <f t="shared" si="0"/>
        <v>2</v>
      </c>
      <c r="B37" s="938" t="s">
        <v>3004</v>
      </c>
      <c r="C37" s="948"/>
      <c r="D37" s="948"/>
      <c r="E37" s="948">
        <v>1</v>
      </c>
      <c r="F37" s="948"/>
      <c r="G37" s="948"/>
      <c r="H37" s="948"/>
      <c r="I37" s="948"/>
      <c r="J37" s="980" t="s">
        <v>4041</v>
      </c>
      <c r="K37" s="876"/>
    </row>
    <row r="38" spans="1:11">
      <c r="A38" s="938">
        <f t="shared" si="0"/>
        <v>3</v>
      </c>
      <c r="B38" s="938" t="s">
        <v>3038</v>
      </c>
      <c r="C38" s="948"/>
      <c r="D38" s="948"/>
      <c r="E38" s="948">
        <v>1</v>
      </c>
      <c r="F38" s="948"/>
      <c r="G38" s="948"/>
      <c r="H38" s="948"/>
      <c r="I38" s="948"/>
      <c r="J38" s="980" t="s">
        <v>4041</v>
      </c>
      <c r="K38" s="876"/>
    </row>
    <row r="39" spans="1:11">
      <c r="A39" s="938">
        <f t="shared" si="0"/>
        <v>4</v>
      </c>
      <c r="B39" s="938" t="s">
        <v>3039</v>
      </c>
      <c r="C39" s="948"/>
      <c r="D39" s="948"/>
      <c r="E39" s="948">
        <v>1</v>
      </c>
      <c r="F39" s="948"/>
      <c r="G39" s="948"/>
      <c r="H39" s="948"/>
      <c r="I39" s="948"/>
      <c r="J39" s="980" t="s">
        <v>4041</v>
      </c>
      <c r="K39" s="876"/>
    </row>
    <row r="40" spans="1:11">
      <c r="A40" s="938">
        <f t="shared" si="0"/>
        <v>5</v>
      </c>
      <c r="B40" s="938" t="s">
        <v>3040</v>
      </c>
      <c r="C40" s="948"/>
      <c r="D40" s="948"/>
      <c r="E40" s="948">
        <v>1</v>
      </c>
      <c r="F40" s="948"/>
      <c r="G40" s="948"/>
      <c r="H40" s="948"/>
      <c r="I40" s="948"/>
      <c r="J40" s="980" t="s">
        <v>4041</v>
      </c>
      <c r="K40" s="876"/>
    </row>
    <row r="41" spans="1:11">
      <c r="A41" s="938">
        <f t="shared" si="0"/>
        <v>6</v>
      </c>
      <c r="B41" s="938" t="s">
        <v>3041</v>
      </c>
      <c r="C41" s="948"/>
      <c r="D41" s="948"/>
      <c r="E41" s="948">
        <v>1</v>
      </c>
      <c r="F41" s="948"/>
      <c r="G41" s="948"/>
      <c r="H41" s="948"/>
      <c r="I41" s="948"/>
      <c r="J41" s="980" t="s">
        <v>4041</v>
      </c>
      <c r="K41" s="876"/>
    </row>
    <row r="42" spans="1:11">
      <c r="A42" s="938">
        <f t="shared" si="0"/>
        <v>7</v>
      </c>
      <c r="B42" s="938" t="s">
        <v>3042</v>
      </c>
      <c r="C42" s="948">
        <v>1</v>
      </c>
      <c r="D42" s="948"/>
      <c r="E42" s="948"/>
      <c r="F42" s="948"/>
      <c r="G42" s="948"/>
      <c r="H42" s="948"/>
      <c r="I42" s="948"/>
      <c r="J42" s="979" t="s">
        <v>4034</v>
      </c>
      <c r="K42" s="876"/>
    </row>
    <row r="43" spans="1:11">
      <c r="A43" s="938">
        <f t="shared" si="0"/>
        <v>8</v>
      </c>
      <c r="B43" s="938" t="s">
        <v>3043</v>
      </c>
      <c r="C43" s="948">
        <v>1</v>
      </c>
      <c r="D43" s="948"/>
      <c r="E43" s="948"/>
      <c r="F43" s="948"/>
      <c r="G43" s="948"/>
      <c r="H43" s="948"/>
      <c r="I43" s="948"/>
      <c r="J43" s="979" t="s">
        <v>4034</v>
      </c>
      <c r="K43" s="876"/>
    </row>
    <row r="44" spans="1:11">
      <c r="A44" s="938">
        <f t="shared" si="0"/>
        <v>9</v>
      </c>
      <c r="B44" s="938" t="s">
        <v>3044</v>
      </c>
      <c r="C44" s="948"/>
      <c r="D44" s="948"/>
      <c r="E44" s="948">
        <v>1</v>
      </c>
      <c r="F44" s="948"/>
      <c r="G44" s="948"/>
      <c r="H44" s="948"/>
      <c r="I44" s="948"/>
      <c r="J44" s="980" t="s">
        <v>4041</v>
      </c>
      <c r="K44" s="876"/>
    </row>
    <row r="45" spans="1:11">
      <c r="A45" s="938">
        <f t="shared" si="0"/>
        <v>10</v>
      </c>
      <c r="B45" s="938" t="s">
        <v>3045</v>
      </c>
      <c r="C45" s="948"/>
      <c r="D45" s="948"/>
      <c r="E45" s="948">
        <v>1</v>
      </c>
      <c r="F45" s="948"/>
      <c r="G45" s="948"/>
      <c r="H45" s="948"/>
      <c r="I45" s="948"/>
      <c r="J45" s="980" t="s">
        <v>4041</v>
      </c>
      <c r="K45" s="876"/>
    </row>
    <row r="46" spans="1:11">
      <c r="A46" s="938">
        <f t="shared" si="0"/>
        <v>11</v>
      </c>
      <c r="B46" s="938" t="s">
        <v>3046</v>
      </c>
      <c r="C46" s="948"/>
      <c r="D46" s="948"/>
      <c r="E46" s="948">
        <v>1</v>
      </c>
      <c r="F46" s="948"/>
      <c r="G46" s="948"/>
      <c r="H46" s="948"/>
      <c r="I46" s="948"/>
      <c r="J46" s="980" t="s">
        <v>4041</v>
      </c>
      <c r="K46" s="876"/>
    </row>
    <row r="47" spans="1:11">
      <c r="A47" s="938">
        <f t="shared" si="0"/>
        <v>12</v>
      </c>
      <c r="B47" s="938" t="s">
        <v>3047</v>
      </c>
      <c r="C47" s="948"/>
      <c r="D47" s="948"/>
      <c r="E47" s="948">
        <v>1</v>
      </c>
      <c r="F47" s="948"/>
      <c r="G47" s="948"/>
      <c r="H47" s="948"/>
      <c r="I47" s="948"/>
      <c r="J47" s="980" t="s">
        <v>4041</v>
      </c>
      <c r="K47" s="876"/>
    </row>
    <row r="48" spans="1:11">
      <c r="A48" s="938">
        <f t="shared" si="0"/>
        <v>13</v>
      </c>
      <c r="B48" s="938" t="s">
        <v>3048</v>
      </c>
      <c r="C48" s="948"/>
      <c r="D48" s="948"/>
      <c r="E48" s="948">
        <v>1</v>
      </c>
      <c r="F48" s="948"/>
      <c r="G48" s="948"/>
      <c r="H48" s="948"/>
      <c r="I48" s="948"/>
      <c r="J48" s="980" t="s">
        <v>4041</v>
      </c>
      <c r="K48" s="876"/>
    </row>
    <row r="49" spans="1:11">
      <c r="A49" s="944" t="s">
        <v>1732</v>
      </c>
      <c r="B49" s="943" t="s">
        <v>4113</v>
      </c>
      <c r="C49" s="948"/>
      <c r="D49" s="948"/>
      <c r="E49" s="948"/>
      <c r="F49" s="948"/>
      <c r="G49" s="948"/>
      <c r="H49" s="948"/>
      <c r="I49" s="948"/>
      <c r="J49" s="875"/>
      <c r="K49" s="876"/>
    </row>
    <row r="50" spans="1:11">
      <c r="A50" s="938" t="s">
        <v>4108</v>
      </c>
      <c r="B50" s="938" t="s">
        <v>4114</v>
      </c>
      <c r="C50" s="948"/>
      <c r="D50" s="948"/>
      <c r="E50" s="948">
        <v>1</v>
      </c>
      <c r="F50" s="948"/>
      <c r="G50" s="948"/>
      <c r="H50" s="948"/>
      <c r="I50" s="948"/>
      <c r="J50" s="980" t="s">
        <v>4041</v>
      </c>
      <c r="K50" s="876"/>
    </row>
    <row r="51" spans="1:11">
      <c r="A51" s="938">
        <f t="shared" si="0"/>
        <v>2</v>
      </c>
      <c r="B51" s="938" t="s">
        <v>3006</v>
      </c>
      <c r="C51" s="948"/>
      <c r="D51" s="948"/>
      <c r="E51" s="948">
        <v>1</v>
      </c>
      <c r="F51" s="948"/>
      <c r="G51" s="948"/>
      <c r="H51" s="948"/>
      <c r="I51" s="948"/>
      <c r="J51" s="980" t="s">
        <v>4041</v>
      </c>
      <c r="K51" s="876"/>
    </row>
    <row r="52" spans="1:11">
      <c r="A52" s="938">
        <f t="shared" si="0"/>
        <v>3</v>
      </c>
      <c r="B52" s="938" t="s">
        <v>2991</v>
      </c>
      <c r="C52" s="948"/>
      <c r="D52" s="948"/>
      <c r="E52" s="948">
        <v>1</v>
      </c>
      <c r="F52" s="948"/>
      <c r="G52" s="948"/>
      <c r="H52" s="948"/>
      <c r="I52" s="948"/>
      <c r="J52" s="980" t="s">
        <v>4041</v>
      </c>
      <c r="K52" s="876"/>
    </row>
    <row r="53" spans="1:11">
      <c r="A53" s="938">
        <f t="shared" si="0"/>
        <v>4</v>
      </c>
      <c r="B53" s="938" t="s">
        <v>2992</v>
      </c>
      <c r="C53" s="948"/>
      <c r="D53" s="948"/>
      <c r="E53" s="948">
        <v>1</v>
      </c>
      <c r="F53" s="948"/>
      <c r="G53" s="948"/>
      <c r="H53" s="948"/>
      <c r="I53" s="948"/>
      <c r="J53" s="980" t="s">
        <v>4041</v>
      </c>
      <c r="K53" s="876"/>
    </row>
    <row r="54" spans="1:11">
      <c r="A54" s="938">
        <f t="shared" si="0"/>
        <v>5</v>
      </c>
      <c r="B54" s="938" t="s">
        <v>2993</v>
      </c>
      <c r="C54" s="948"/>
      <c r="D54" s="948"/>
      <c r="E54" s="948">
        <v>1</v>
      </c>
      <c r="F54" s="948"/>
      <c r="G54" s="948"/>
      <c r="H54" s="948"/>
      <c r="I54" s="948"/>
      <c r="J54" s="980" t="s">
        <v>4041</v>
      </c>
      <c r="K54" s="876"/>
    </row>
    <row r="55" spans="1:11">
      <c r="A55" s="938">
        <f t="shared" si="0"/>
        <v>6</v>
      </c>
      <c r="B55" s="938" t="s">
        <v>2994</v>
      </c>
      <c r="C55" s="948"/>
      <c r="D55" s="948"/>
      <c r="E55" s="948">
        <v>1</v>
      </c>
      <c r="F55" s="948"/>
      <c r="G55" s="948"/>
      <c r="H55" s="948"/>
      <c r="I55" s="948"/>
      <c r="J55" s="980" t="s">
        <v>4041</v>
      </c>
      <c r="K55" s="876"/>
    </row>
    <row r="56" spans="1:11">
      <c r="A56" s="938">
        <f t="shared" si="0"/>
        <v>7</v>
      </c>
      <c r="B56" s="938" t="s">
        <v>2995</v>
      </c>
      <c r="C56" s="948">
        <v>1</v>
      </c>
      <c r="D56" s="948"/>
      <c r="E56" s="948"/>
      <c r="F56" s="948"/>
      <c r="G56" s="948"/>
      <c r="H56" s="948"/>
      <c r="I56" s="948"/>
      <c r="J56" s="979" t="s">
        <v>4034</v>
      </c>
      <c r="K56" s="876"/>
    </row>
    <row r="57" spans="1:11">
      <c r="A57" s="938">
        <f t="shared" si="0"/>
        <v>8</v>
      </c>
      <c r="B57" s="938" t="s">
        <v>2996</v>
      </c>
      <c r="C57" s="948"/>
      <c r="D57" s="948"/>
      <c r="E57" s="948">
        <v>1</v>
      </c>
      <c r="F57" s="948"/>
      <c r="G57" s="948"/>
      <c r="H57" s="948"/>
      <c r="I57" s="948"/>
      <c r="J57" s="980" t="s">
        <v>4041</v>
      </c>
      <c r="K57" s="876"/>
    </row>
    <row r="58" spans="1:11">
      <c r="A58" s="938">
        <f t="shared" si="0"/>
        <v>9</v>
      </c>
      <c r="B58" s="938" t="s">
        <v>2997</v>
      </c>
      <c r="C58" s="948"/>
      <c r="D58" s="948"/>
      <c r="E58" s="948">
        <v>1</v>
      </c>
      <c r="F58" s="948"/>
      <c r="G58" s="948"/>
      <c r="H58" s="948"/>
      <c r="I58" s="948"/>
      <c r="J58" s="980" t="s">
        <v>4041</v>
      </c>
      <c r="K58" s="876"/>
    </row>
    <row r="59" spans="1:11">
      <c r="A59" s="938">
        <f t="shared" si="0"/>
        <v>10</v>
      </c>
      <c r="B59" s="938" t="s">
        <v>2998</v>
      </c>
      <c r="C59" s="948"/>
      <c r="D59" s="948"/>
      <c r="E59" s="948">
        <v>1</v>
      </c>
      <c r="F59" s="948"/>
      <c r="G59" s="948"/>
      <c r="H59" s="948"/>
      <c r="I59" s="948"/>
      <c r="J59" s="980" t="s">
        <v>4041</v>
      </c>
      <c r="K59" s="876"/>
    </row>
    <row r="60" spans="1:11">
      <c r="A60" s="938">
        <f t="shared" si="0"/>
        <v>11</v>
      </c>
      <c r="B60" s="938" t="s">
        <v>2999</v>
      </c>
      <c r="C60" s="948">
        <v>1</v>
      </c>
      <c r="D60" s="948"/>
      <c r="E60" s="948"/>
      <c r="F60" s="948"/>
      <c r="G60" s="948"/>
      <c r="H60" s="948"/>
      <c r="I60" s="948"/>
      <c r="J60" s="979" t="s">
        <v>4034</v>
      </c>
      <c r="K60" s="876"/>
    </row>
    <row r="61" spans="1:11">
      <c r="A61" s="938">
        <f t="shared" si="0"/>
        <v>12</v>
      </c>
      <c r="B61" s="938" t="s">
        <v>3000</v>
      </c>
      <c r="C61" s="948"/>
      <c r="D61" s="948"/>
      <c r="E61" s="948">
        <v>1</v>
      </c>
      <c r="F61" s="948"/>
      <c r="G61" s="948"/>
      <c r="H61" s="948"/>
      <c r="I61" s="948"/>
      <c r="J61" s="980" t="s">
        <v>4041</v>
      </c>
      <c r="K61" s="876"/>
    </row>
    <row r="62" spans="1:11">
      <c r="A62" s="938">
        <f t="shared" si="0"/>
        <v>13</v>
      </c>
      <c r="B62" s="938" t="s">
        <v>3001</v>
      </c>
      <c r="C62" s="948"/>
      <c r="D62" s="948"/>
      <c r="E62" s="948">
        <v>1</v>
      </c>
      <c r="F62" s="948"/>
      <c r="G62" s="948"/>
      <c r="H62" s="948"/>
      <c r="I62" s="948"/>
      <c r="J62" s="980" t="s">
        <v>4041</v>
      </c>
      <c r="K62" s="876"/>
    </row>
    <row r="63" spans="1:11">
      <c r="A63" s="938">
        <f t="shared" si="0"/>
        <v>14</v>
      </c>
      <c r="B63" s="938" t="s">
        <v>3002</v>
      </c>
      <c r="C63" s="948">
        <v>1</v>
      </c>
      <c r="D63" s="948"/>
      <c r="E63" s="948"/>
      <c r="F63" s="948"/>
      <c r="G63" s="948"/>
      <c r="H63" s="948"/>
      <c r="I63" s="948"/>
      <c r="J63" s="979" t="s">
        <v>4034</v>
      </c>
      <c r="K63" s="876"/>
    </row>
    <row r="64" spans="1:11">
      <c r="A64" s="938">
        <f t="shared" si="0"/>
        <v>15</v>
      </c>
      <c r="B64" s="938" t="s">
        <v>3003</v>
      </c>
      <c r="C64" s="948"/>
      <c r="D64" s="948"/>
      <c r="E64" s="948">
        <v>1</v>
      </c>
      <c r="F64" s="948"/>
      <c r="G64" s="948"/>
      <c r="H64" s="948"/>
      <c r="I64" s="948"/>
      <c r="J64" s="980" t="s">
        <v>4041</v>
      </c>
      <c r="K64" s="876"/>
    </row>
    <row r="65" spans="1:12">
      <c r="A65" s="944" t="s">
        <v>1771</v>
      </c>
      <c r="B65" s="943" t="s">
        <v>4115</v>
      </c>
      <c r="C65" s="948"/>
      <c r="D65" s="948"/>
      <c r="E65" s="948"/>
      <c r="F65" s="948"/>
      <c r="G65" s="948"/>
      <c r="H65" s="948"/>
      <c r="I65" s="948"/>
      <c r="J65" s="875"/>
      <c r="K65" s="876"/>
    </row>
    <row r="66" spans="1:12">
      <c r="A66" s="938" t="s">
        <v>4108</v>
      </c>
      <c r="B66" s="938" t="s">
        <v>3006</v>
      </c>
      <c r="C66" s="948"/>
      <c r="D66" s="948"/>
      <c r="E66" s="948">
        <v>1</v>
      </c>
      <c r="F66" s="948"/>
      <c r="G66" s="948"/>
      <c r="H66" s="948"/>
      <c r="I66" s="948"/>
      <c r="J66" s="980" t="s">
        <v>4041</v>
      </c>
      <c r="K66" s="876"/>
    </row>
    <row r="67" spans="1:12">
      <c r="A67" s="938">
        <f t="shared" si="0"/>
        <v>2</v>
      </c>
      <c r="B67" s="938" t="s">
        <v>2994</v>
      </c>
      <c r="C67" s="948"/>
      <c r="D67" s="948"/>
      <c r="E67" s="948">
        <v>1</v>
      </c>
      <c r="F67" s="948"/>
      <c r="G67" s="948"/>
      <c r="H67" s="948"/>
      <c r="I67" s="948"/>
      <c r="J67" s="980" t="s">
        <v>4041</v>
      </c>
      <c r="K67" s="876"/>
    </row>
    <row r="68" spans="1:12">
      <c r="A68" s="938">
        <f t="shared" si="0"/>
        <v>3</v>
      </c>
      <c r="B68" s="938" t="s">
        <v>2995</v>
      </c>
      <c r="C68" s="948"/>
      <c r="D68" s="948"/>
      <c r="E68" s="948">
        <v>1</v>
      </c>
      <c r="F68" s="948"/>
      <c r="G68" s="948"/>
      <c r="H68" s="948"/>
      <c r="I68" s="948"/>
      <c r="J68" s="980" t="s">
        <v>4041</v>
      </c>
      <c r="K68" s="876"/>
    </row>
    <row r="69" spans="1:12">
      <c r="A69" s="938">
        <f t="shared" si="0"/>
        <v>4</v>
      </c>
      <c r="B69" s="938" t="s">
        <v>2996</v>
      </c>
      <c r="C69" s="948"/>
      <c r="D69" s="948"/>
      <c r="E69" s="948">
        <v>1</v>
      </c>
      <c r="F69" s="948"/>
      <c r="G69" s="948"/>
      <c r="H69" s="948"/>
      <c r="I69" s="948"/>
      <c r="J69" s="980" t="s">
        <v>4041</v>
      </c>
      <c r="K69" s="876"/>
    </row>
    <row r="70" spans="1:12">
      <c r="A70" s="938">
        <f t="shared" si="0"/>
        <v>5</v>
      </c>
      <c r="B70" s="938" t="s">
        <v>2998</v>
      </c>
      <c r="C70" s="948"/>
      <c r="D70" s="948"/>
      <c r="E70" s="948">
        <v>1</v>
      </c>
      <c r="F70" s="948"/>
      <c r="G70" s="948"/>
      <c r="H70" s="948"/>
      <c r="I70" s="948"/>
      <c r="J70" s="980" t="s">
        <v>4041</v>
      </c>
      <c r="K70" s="876"/>
    </row>
    <row r="71" spans="1:12">
      <c r="A71" s="938">
        <f t="shared" si="0"/>
        <v>6</v>
      </c>
      <c r="B71" s="938" t="s">
        <v>2999</v>
      </c>
      <c r="C71" s="948"/>
      <c r="D71" s="948"/>
      <c r="E71" s="948">
        <v>1</v>
      </c>
      <c r="F71" s="948"/>
      <c r="G71" s="948"/>
      <c r="H71" s="948"/>
      <c r="I71" s="948"/>
      <c r="J71" s="980" t="s">
        <v>4041</v>
      </c>
      <c r="K71" s="876"/>
    </row>
    <row r="72" spans="1:12">
      <c r="A72" s="938">
        <f t="shared" si="0"/>
        <v>7</v>
      </c>
      <c r="B72" s="938" t="s">
        <v>3000</v>
      </c>
      <c r="C72" s="948"/>
      <c r="D72" s="948"/>
      <c r="E72" s="948">
        <v>1</v>
      </c>
      <c r="F72" s="948"/>
      <c r="G72" s="948"/>
      <c r="H72" s="948"/>
      <c r="I72" s="948"/>
      <c r="J72" s="980" t="s">
        <v>4041</v>
      </c>
      <c r="K72" s="876"/>
    </row>
    <row r="73" spans="1:12">
      <c r="A73" s="938">
        <f t="shared" si="0"/>
        <v>8</v>
      </c>
      <c r="B73" s="938" t="s">
        <v>3038</v>
      </c>
      <c r="C73" s="948"/>
      <c r="D73" s="948"/>
      <c r="E73" s="948">
        <v>1</v>
      </c>
      <c r="F73" s="948"/>
      <c r="G73" s="948"/>
      <c r="H73" s="948"/>
      <c r="I73" s="948"/>
      <c r="J73" s="980" t="s">
        <v>4041</v>
      </c>
      <c r="K73" s="876"/>
    </row>
    <row r="74" spans="1:12">
      <c r="A74" s="938">
        <f t="shared" si="0"/>
        <v>9</v>
      </c>
      <c r="B74" s="938" t="s">
        <v>3039</v>
      </c>
      <c r="C74" s="948"/>
      <c r="D74" s="948"/>
      <c r="E74" s="948">
        <v>1</v>
      </c>
      <c r="F74" s="948"/>
      <c r="G74" s="948"/>
      <c r="H74" s="948"/>
      <c r="I74" s="948"/>
      <c r="J74" s="980" t="s">
        <v>4041</v>
      </c>
      <c r="K74" s="876"/>
    </row>
    <row r="75" spans="1:12">
      <c r="A75" s="938">
        <f t="shared" si="0"/>
        <v>10</v>
      </c>
      <c r="B75" s="938" t="s">
        <v>3041</v>
      </c>
      <c r="C75" s="948"/>
      <c r="D75" s="948"/>
      <c r="E75" s="948">
        <v>1</v>
      </c>
      <c r="F75" s="948"/>
      <c r="G75" s="948"/>
      <c r="H75" s="948"/>
      <c r="I75" s="948"/>
      <c r="J75" s="980" t="s">
        <v>4041</v>
      </c>
      <c r="K75" s="876"/>
    </row>
    <row r="76" spans="1:12">
      <c r="A76" s="944" t="s">
        <v>4116</v>
      </c>
      <c r="B76" s="943" t="s">
        <v>4117</v>
      </c>
      <c r="C76" s="948"/>
      <c r="D76" s="948"/>
      <c r="E76" s="948"/>
      <c r="F76" s="948"/>
      <c r="G76" s="948"/>
      <c r="H76" s="948"/>
      <c r="I76" s="948"/>
      <c r="J76" s="875"/>
      <c r="K76" s="876"/>
      <c r="L76" s="991">
        <v>44028</v>
      </c>
    </row>
    <row r="77" spans="1:12">
      <c r="A77" s="938" t="s">
        <v>4108</v>
      </c>
      <c r="B77" s="938" t="s">
        <v>3006</v>
      </c>
      <c r="C77" s="948"/>
      <c r="D77" s="948"/>
      <c r="E77" s="948">
        <v>1</v>
      </c>
      <c r="F77" s="948"/>
      <c r="G77" s="948"/>
      <c r="H77" s="948"/>
      <c r="I77" s="948"/>
      <c r="J77" s="980" t="s">
        <v>4041</v>
      </c>
      <c r="K77" s="876"/>
      <c r="L77" s="991">
        <v>44028</v>
      </c>
    </row>
    <row r="78" spans="1:12">
      <c r="A78" s="938">
        <f t="shared" si="0"/>
        <v>2</v>
      </c>
      <c r="B78" s="938" t="s">
        <v>2991</v>
      </c>
      <c r="C78" s="948"/>
      <c r="D78" s="948"/>
      <c r="E78" s="948">
        <v>1</v>
      </c>
      <c r="F78" s="948"/>
      <c r="G78" s="948"/>
      <c r="H78" s="948"/>
      <c r="I78" s="948"/>
      <c r="J78" s="980" t="s">
        <v>4041</v>
      </c>
      <c r="K78" s="876"/>
      <c r="L78" s="991">
        <v>44028</v>
      </c>
    </row>
    <row r="79" spans="1:12">
      <c r="A79" s="938">
        <f t="shared" si="0"/>
        <v>3</v>
      </c>
      <c r="B79" s="938" t="s">
        <v>2995</v>
      </c>
      <c r="C79" s="948"/>
      <c r="D79" s="948"/>
      <c r="E79" s="948">
        <v>1</v>
      </c>
      <c r="F79" s="948"/>
      <c r="G79" s="948"/>
      <c r="H79" s="948"/>
      <c r="I79" s="948"/>
      <c r="J79" s="980" t="s">
        <v>4041</v>
      </c>
      <c r="K79" s="876"/>
      <c r="L79" s="991">
        <v>44028</v>
      </c>
    </row>
    <row r="80" spans="1:12">
      <c r="A80" s="944" t="s">
        <v>4118</v>
      </c>
      <c r="B80" s="943" t="s">
        <v>4119</v>
      </c>
      <c r="C80" s="948"/>
      <c r="D80" s="948"/>
      <c r="E80" s="948"/>
      <c r="F80" s="948"/>
      <c r="G80" s="948"/>
      <c r="H80" s="948"/>
      <c r="I80" s="948"/>
      <c r="J80" s="875"/>
      <c r="K80" s="876"/>
      <c r="L80" s="991">
        <v>44028</v>
      </c>
    </row>
    <row r="81" spans="1:12">
      <c r="A81" s="938" t="s">
        <v>4108</v>
      </c>
      <c r="B81" s="938" t="s">
        <v>3006</v>
      </c>
      <c r="C81" s="948"/>
      <c r="D81" s="948"/>
      <c r="E81" s="948">
        <v>1</v>
      </c>
      <c r="F81" s="948"/>
      <c r="G81" s="948"/>
      <c r="H81" s="948"/>
      <c r="I81" s="948"/>
      <c r="J81" s="980" t="s">
        <v>4041</v>
      </c>
      <c r="K81" s="876"/>
      <c r="L81" s="991">
        <v>44028</v>
      </c>
    </row>
    <row r="82" spans="1:12">
      <c r="A82" s="938">
        <f t="shared" si="0"/>
        <v>2</v>
      </c>
      <c r="B82" s="938" t="s">
        <v>2995</v>
      </c>
      <c r="C82" s="948"/>
      <c r="D82" s="948"/>
      <c r="E82" s="948">
        <v>1</v>
      </c>
      <c r="F82" s="948"/>
      <c r="G82" s="948"/>
      <c r="H82" s="948"/>
      <c r="I82" s="948"/>
      <c r="J82" s="980" t="s">
        <v>4041</v>
      </c>
      <c r="K82" s="876"/>
      <c r="L82" s="991">
        <v>44028</v>
      </c>
    </row>
    <row r="83" spans="1:12">
      <c r="A83" s="944" t="s">
        <v>4120</v>
      </c>
      <c r="B83" s="943" t="s">
        <v>4122</v>
      </c>
      <c r="C83" s="948"/>
      <c r="D83" s="948"/>
      <c r="E83" s="948"/>
      <c r="F83" s="948"/>
      <c r="G83" s="948"/>
      <c r="H83" s="948"/>
      <c r="I83" s="948"/>
      <c r="J83" s="875"/>
      <c r="K83" s="876"/>
    </row>
    <row r="84" spans="1:12">
      <c r="A84" s="938" t="s">
        <v>4108</v>
      </c>
      <c r="B84" s="938" t="s">
        <v>3790</v>
      </c>
      <c r="C84" s="948"/>
      <c r="D84" s="948"/>
      <c r="E84" s="948"/>
      <c r="F84" s="948">
        <v>1</v>
      </c>
      <c r="G84" s="948"/>
      <c r="H84" s="948"/>
      <c r="I84" s="948"/>
      <c r="J84" s="982" t="s">
        <v>4042</v>
      </c>
      <c r="K84" s="876"/>
    </row>
    <row r="85" spans="1:12">
      <c r="A85" s="938">
        <f t="shared" si="0"/>
        <v>2</v>
      </c>
      <c r="B85" s="938" t="s">
        <v>3006</v>
      </c>
      <c r="C85" s="948"/>
      <c r="D85" s="948"/>
      <c r="E85" s="948"/>
      <c r="F85" s="948">
        <v>1</v>
      </c>
      <c r="G85" s="948"/>
      <c r="H85" s="948"/>
      <c r="I85" s="948"/>
      <c r="J85" s="982" t="s">
        <v>4042</v>
      </c>
      <c r="K85" s="876"/>
    </row>
    <row r="86" spans="1:12">
      <c r="A86" s="938">
        <f t="shared" si="0"/>
        <v>3</v>
      </c>
      <c r="B86" s="938" t="s">
        <v>2991</v>
      </c>
      <c r="C86" s="948"/>
      <c r="D86" s="948"/>
      <c r="E86" s="948"/>
      <c r="F86" s="948">
        <v>1</v>
      </c>
      <c r="G86" s="948"/>
      <c r="H86" s="948"/>
      <c r="I86" s="948"/>
      <c r="J86" s="982" t="s">
        <v>4042</v>
      </c>
      <c r="K86" s="876"/>
    </row>
    <row r="87" spans="1:12">
      <c r="A87" s="938">
        <f t="shared" si="0"/>
        <v>4</v>
      </c>
      <c r="B87" s="938" t="s">
        <v>2992</v>
      </c>
      <c r="C87" s="948"/>
      <c r="D87" s="948"/>
      <c r="E87" s="948"/>
      <c r="F87" s="948">
        <v>1</v>
      </c>
      <c r="G87" s="948"/>
      <c r="H87" s="948"/>
      <c r="I87" s="948"/>
      <c r="J87" s="982" t="s">
        <v>4042</v>
      </c>
      <c r="K87" s="876"/>
    </row>
    <row r="88" spans="1:12">
      <c r="A88" s="938">
        <f t="shared" si="0"/>
        <v>5</v>
      </c>
      <c r="B88" s="938" t="s">
        <v>2993</v>
      </c>
      <c r="C88" s="948"/>
      <c r="D88" s="948"/>
      <c r="E88" s="948"/>
      <c r="F88" s="948">
        <v>1</v>
      </c>
      <c r="G88" s="948"/>
      <c r="H88" s="948"/>
      <c r="I88" s="948"/>
      <c r="J88" s="982" t="s">
        <v>4042</v>
      </c>
      <c r="K88" s="876"/>
    </row>
    <row r="89" spans="1:12">
      <c r="A89" s="938">
        <f t="shared" si="0"/>
        <v>6</v>
      </c>
      <c r="B89" s="938" t="s">
        <v>2999</v>
      </c>
      <c r="C89" s="948"/>
      <c r="D89" s="948"/>
      <c r="E89" s="948"/>
      <c r="F89" s="948">
        <v>1</v>
      </c>
      <c r="G89" s="948"/>
      <c r="H89" s="948"/>
      <c r="I89" s="948"/>
      <c r="J89" s="982" t="s">
        <v>4042</v>
      </c>
      <c r="K89" s="876"/>
    </row>
    <row r="90" spans="1:12">
      <c r="A90" s="938">
        <f t="shared" si="0"/>
        <v>7</v>
      </c>
      <c r="B90" s="938" t="s">
        <v>3001</v>
      </c>
      <c r="C90" s="948"/>
      <c r="D90" s="948"/>
      <c r="E90" s="948"/>
      <c r="F90" s="948">
        <v>1</v>
      </c>
      <c r="G90" s="948"/>
      <c r="H90" s="948"/>
      <c r="I90" s="948"/>
      <c r="J90" s="982" t="s">
        <v>4042</v>
      </c>
      <c r="K90" s="876"/>
    </row>
    <row r="91" spans="1:12">
      <c r="A91" s="944" t="s">
        <v>4121</v>
      </c>
      <c r="B91" s="943" t="s">
        <v>4123</v>
      </c>
      <c r="C91" s="948"/>
      <c r="D91" s="948"/>
      <c r="E91" s="948"/>
      <c r="F91" s="948"/>
      <c r="G91" s="948"/>
      <c r="H91" s="948"/>
      <c r="I91" s="948"/>
      <c r="J91" s="875"/>
      <c r="K91" s="876"/>
    </row>
    <row r="92" spans="1:12">
      <c r="A92" s="938" t="s">
        <v>4108</v>
      </c>
      <c r="B92" s="938" t="s">
        <v>3006</v>
      </c>
      <c r="C92" s="948"/>
      <c r="D92" s="948"/>
      <c r="E92" s="948"/>
      <c r="F92" s="948">
        <v>1</v>
      </c>
      <c r="G92" s="948"/>
      <c r="H92" s="948"/>
      <c r="I92" s="948"/>
      <c r="J92" s="982" t="s">
        <v>4042</v>
      </c>
      <c r="K92" s="876"/>
    </row>
    <row r="93" spans="1:12">
      <c r="A93" s="938">
        <f t="shared" si="0"/>
        <v>2</v>
      </c>
      <c r="B93" s="938" t="s">
        <v>2991</v>
      </c>
      <c r="C93" s="948"/>
      <c r="D93" s="948"/>
      <c r="E93" s="948"/>
      <c r="F93" s="948">
        <v>1</v>
      </c>
      <c r="G93" s="948"/>
      <c r="H93" s="948"/>
      <c r="I93" s="948"/>
      <c r="J93" s="982" t="s">
        <v>4042</v>
      </c>
      <c r="K93" s="876"/>
    </row>
    <row r="94" spans="1:12">
      <c r="A94" s="938">
        <f t="shared" si="0"/>
        <v>3</v>
      </c>
      <c r="B94" s="938" t="s">
        <v>2992</v>
      </c>
      <c r="C94" s="948"/>
      <c r="D94" s="948"/>
      <c r="E94" s="948"/>
      <c r="F94" s="948">
        <v>1</v>
      </c>
      <c r="G94" s="948"/>
      <c r="H94" s="948"/>
      <c r="I94" s="948"/>
      <c r="J94" s="982" t="s">
        <v>4042</v>
      </c>
      <c r="K94" s="876"/>
    </row>
    <row r="95" spans="1:12">
      <c r="A95" s="938">
        <f t="shared" si="0"/>
        <v>4</v>
      </c>
      <c r="B95" s="938" t="s">
        <v>2995</v>
      </c>
      <c r="C95" s="948"/>
      <c r="D95" s="948"/>
      <c r="E95" s="948"/>
      <c r="F95" s="948">
        <v>1</v>
      </c>
      <c r="G95" s="948"/>
      <c r="H95" s="948"/>
      <c r="I95" s="948"/>
      <c r="J95" s="982" t="s">
        <v>4042</v>
      </c>
      <c r="K95" s="876"/>
    </row>
    <row r="96" spans="1:12">
      <c r="A96" s="938">
        <f t="shared" ref="A96:A157" si="1">A95+1</f>
        <v>5</v>
      </c>
      <c r="B96" s="938" t="s">
        <v>2996</v>
      </c>
      <c r="C96" s="948"/>
      <c r="D96" s="948"/>
      <c r="E96" s="948"/>
      <c r="F96" s="948">
        <v>1</v>
      </c>
      <c r="G96" s="948"/>
      <c r="H96" s="948"/>
      <c r="I96" s="948"/>
      <c r="J96" s="982" t="s">
        <v>4042</v>
      </c>
      <c r="K96" s="876"/>
    </row>
    <row r="97" spans="1:12">
      <c r="A97" s="938">
        <f t="shared" si="1"/>
        <v>6</v>
      </c>
      <c r="B97" s="938" t="s">
        <v>2998</v>
      </c>
      <c r="C97" s="948"/>
      <c r="D97" s="948"/>
      <c r="E97" s="948"/>
      <c r="F97" s="948">
        <v>1</v>
      </c>
      <c r="G97" s="948"/>
      <c r="H97" s="948"/>
      <c r="I97" s="948"/>
      <c r="J97" s="982" t="s">
        <v>4042</v>
      </c>
      <c r="K97" s="876"/>
    </row>
    <row r="98" spans="1:12">
      <c r="A98" s="938">
        <f t="shared" si="1"/>
        <v>7</v>
      </c>
      <c r="B98" s="938" t="s">
        <v>2999</v>
      </c>
      <c r="C98" s="948"/>
      <c r="D98" s="948"/>
      <c r="E98" s="948"/>
      <c r="F98" s="948">
        <v>1</v>
      </c>
      <c r="G98" s="948"/>
      <c r="H98" s="948"/>
      <c r="I98" s="948"/>
      <c r="J98" s="982" t="s">
        <v>4042</v>
      </c>
      <c r="K98" s="876"/>
    </row>
    <row r="99" spans="1:12">
      <c r="A99" s="944" t="s">
        <v>4124</v>
      </c>
      <c r="B99" s="943" t="s">
        <v>4125</v>
      </c>
      <c r="C99" s="948"/>
      <c r="D99" s="948"/>
      <c r="E99" s="948"/>
      <c r="F99" s="948"/>
      <c r="G99" s="948"/>
      <c r="H99" s="948"/>
      <c r="I99" s="948"/>
      <c r="J99" s="875"/>
      <c r="K99" s="876"/>
    </row>
    <row r="100" spans="1:12">
      <c r="A100" s="938" t="s">
        <v>4108</v>
      </c>
      <c r="B100" s="938" t="s">
        <v>3006</v>
      </c>
      <c r="C100" s="948"/>
      <c r="D100" s="948"/>
      <c r="E100" s="948">
        <v>1</v>
      </c>
      <c r="F100" s="948"/>
      <c r="G100" s="948"/>
      <c r="H100" s="948"/>
      <c r="I100" s="948"/>
      <c r="J100" s="980" t="s">
        <v>4041</v>
      </c>
      <c r="K100" s="876"/>
    </row>
    <row r="101" spans="1:12">
      <c r="A101" s="944" t="s">
        <v>4127</v>
      </c>
      <c r="B101" s="943" t="s">
        <v>4126</v>
      </c>
      <c r="C101" s="948"/>
      <c r="D101" s="948"/>
      <c r="E101" s="948"/>
      <c r="F101" s="948"/>
      <c r="G101" s="948"/>
      <c r="H101" s="948"/>
      <c r="I101" s="948"/>
      <c r="J101" s="875"/>
      <c r="K101" s="876"/>
      <c r="L101" s="991">
        <v>44029</v>
      </c>
    </row>
    <row r="102" spans="1:12">
      <c r="A102" s="938" t="s">
        <v>4108</v>
      </c>
      <c r="B102" s="938" t="s">
        <v>4128</v>
      </c>
      <c r="C102" s="948"/>
      <c r="D102" s="948"/>
      <c r="E102" s="948">
        <v>1</v>
      </c>
      <c r="F102" s="948"/>
      <c r="G102" s="948"/>
      <c r="H102" s="948"/>
      <c r="I102" s="948"/>
      <c r="J102" s="980" t="s">
        <v>4041</v>
      </c>
      <c r="K102" s="876"/>
      <c r="L102" s="991">
        <v>44029</v>
      </c>
    </row>
    <row r="103" spans="1:12">
      <c r="A103" s="938">
        <f t="shared" si="1"/>
        <v>2</v>
      </c>
      <c r="B103" s="938" t="s">
        <v>3737</v>
      </c>
      <c r="C103" s="948"/>
      <c r="D103" s="948"/>
      <c r="E103" s="948">
        <v>1</v>
      </c>
      <c r="F103" s="948"/>
      <c r="G103" s="948"/>
      <c r="H103" s="948"/>
      <c r="I103" s="948"/>
      <c r="J103" s="980" t="s">
        <v>4041</v>
      </c>
      <c r="K103" s="876"/>
      <c r="L103" s="991">
        <v>44029</v>
      </c>
    </row>
    <row r="104" spans="1:12">
      <c r="A104" s="938">
        <f t="shared" si="1"/>
        <v>3</v>
      </c>
      <c r="B104" s="938" t="s">
        <v>3743</v>
      </c>
      <c r="C104" s="948"/>
      <c r="D104" s="948"/>
      <c r="E104" s="948">
        <v>1</v>
      </c>
      <c r="F104" s="948"/>
      <c r="G104" s="948"/>
      <c r="H104" s="948"/>
      <c r="I104" s="948"/>
      <c r="J104" s="980" t="s">
        <v>4041</v>
      </c>
      <c r="K104" s="876"/>
      <c r="L104" s="991">
        <v>44029</v>
      </c>
    </row>
    <row r="105" spans="1:12">
      <c r="A105" s="938">
        <f t="shared" si="1"/>
        <v>4</v>
      </c>
      <c r="B105" s="938" t="s">
        <v>3755</v>
      </c>
      <c r="C105" s="948"/>
      <c r="D105" s="948"/>
      <c r="E105" s="948">
        <v>1</v>
      </c>
      <c r="F105" s="948"/>
      <c r="G105" s="948"/>
      <c r="H105" s="948"/>
      <c r="I105" s="948"/>
      <c r="J105" s="980" t="s">
        <v>4041</v>
      </c>
      <c r="K105" s="876"/>
      <c r="L105" s="991">
        <v>44029</v>
      </c>
    </row>
    <row r="106" spans="1:12">
      <c r="A106" s="938">
        <f t="shared" si="1"/>
        <v>5</v>
      </c>
      <c r="B106" s="938" t="s">
        <v>3795</v>
      </c>
      <c r="C106" s="948"/>
      <c r="D106" s="948"/>
      <c r="E106" s="948">
        <v>1</v>
      </c>
      <c r="F106" s="948"/>
      <c r="G106" s="948"/>
      <c r="H106" s="948"/>
      <c r="I106" s="948"/>
      <c r="J106" s="980" t="s">
        <v>4041</v>
      </c>
      <c r="K106" s="876"/>
      <c r="L106" s="991">
        <v>44029</v>
      </c>
    </row>
    <row r="107" spans="1:12">
      <c r="A107" s="938">
        <f t="shared" si="1"/>
        <v>6</v>
      </c>
      <c r="B107" s="938" t="s">
        <v>3796</v>
      </c>
      <c r="C107" s="948"/>
      <c r="D107" s="948"/>
      <c r="E107" s="948">
        <v>1</v>
      </c>
      <c r="F107" s="948"/>
      <c r="G107" s="948"/>
      <c r="H107" s="948"/>
      <c r="I107" s="948"/>
      <c r="J107" s="980" t="s">
        <v>4041</v>
      </c>
      <c r="K107" s="876"/>
      <c r="L107" s="991">
        <v>44029</v>
      </c>
    </row>
    <row r="108" spans="1:12">
      <c r="A108" s="938">
        <f t="shared" si="1"/>
        <v>7</v>
      </c>
      <c r="B108" s="938" t="s">
        <v>3799</v>
      </c>
      <c r="C108" s="948"/>
      <c r="D108" s="948"/>
      <c r="E108" s="948">
        <v>1</v>
      </c>
      <c r="F108" s="948"/>
      <c r="G108" s="948"/>
      <c r="H108" s="948"/>
      <c r="I108" s="948"/>
      <c r="J108" s="980" t="s">
        <v>4041</v>
      </c>
      <c r="K108" s="876"/>
      <c r="L108" s="991">
        <v>44029</v>
      </c>
    </row>
    <row r="109" spans="1:12">
      <c r="A109" s="938">
        <f t="shared" si="1"/>
        <v>8</v>
      </c>
      <c r="B109" s="938" t="s">
        <v>3800</v>
      </c>
      <c r="C109" s="948"/>
      <c r="D109" s="948"/>
      <c r="E109" s="948">
        <v>1</v>
      </c>
      <c r="F109" s="948"/>
      <c r="G109" s="948"/>
      <c r="H109" s="948"/>
      <c r="I109" s="948"/>
      <c r="J109" s="980" t="s">
        <v>4041</v>
      </c>
      <c r="K109" s="876"/>
      <c r="L109" s="991">
        <v>44029</v>
      </c>
    </row>
    <row r="110" spans="1:12">
      <c r="A110" s="938">
        <f t="shared" si="1"/>
        <v>9</v>
      </c>
      <c r="B110" s="938" t="s">
        <v>3803</v>
      </c>
      <c r="C110" s="948"/>
      <c r="D110" s="948"/>
      <c r="E110" s="948">
        <v>1</v>
      </c>
      <c r="F110" s="948"/>
      <c r="G110" s="948"/>
      <c r="H110" s="948"/>
      <c r="I110" s="948"/>
      <c r="J110" s="980" t="s">
        <v>4041</v>
      </c>
      <c r="K110" s="876"/>
      <c r="L110" s="991">
        <v>44029</v>
      </c>
    </row>
    <row r="111" spans="1:12">
      <c r="A111" s="944" t="s">
        <v>4129</v>
      </c>
      <c r="B111" s="943" t="s">
        <v>3659</v>
      </c>
      <c r="C111" s="948"/>
      <c r="D111" s="948"/>
      <c r="E111" s="948"/>
      <c r="F111" s="948"/>
      <c r="G111" s="948"/>
      <c r="H111" s="948"/>
      <c r="I111" s="948"/>
      <c r="J111" s="875"/>
      <c r="K111" s="876"/>
    </row>
    <row r="112" spans="1:12">
      <c r="A112" s="938" t="s">
        <v>4108</v>
      </c>
      <c r="B112" s="938" t="s">
        <v>3670</v>
      </c>
      <c r="C112" s="948"/>
      <c r="D112" s="948"/>
      <c r="E112" s="948">
        <v>1</v>
      </c>
      <c r="F112" s="948"/>
      <c r="G112" s="948"/>
      <c r="H112" s="948"/>
      <c r="I112" s="948"/>
      <c r="J112" s="980" t="s">
        <v>4041</v>
      </c>
      <c r="K112" s="876"/>
    </row>
    <row r="113" spans="1:11">
      <c r="A113" s="945">
        <f t="shared" si="1"/>
        <v>2</v>
      </c>
      <c r="B113" s="945" t="s">
        <v>4072</v>
      </c>
      <c r="C113" s="970"/>
      <c r="D113" s="970"/>
      <c r="E113" s="970">
        <v>1</v>
      </c>
      <c r="F113" s="970"/>
      <c r="G113" s="970"/>
      <c r="H113" s="970"/>
      <c r="I113" s="970"/>
      <c r="J113" s="980" t="s">
        <v>4041</v>
      </c>
      <c r="K113" s="947"/>
    </row>
    <row r="114" spans="1:11">
      <c r="A114" s="966" t="s">
        <v>4130</v>
      </c>
      <c r="B114" s="967"/>
      <c r="C114" s="974">
        <f>SUM(C2:C113)</f>
        <v>6</v>
      </c>
      <c r="D114" s="974">
        <f t="shared" ref="D114:I114" si="2">SUM(D2:D113)</f>
        <v>1</v>
      </c>
      <c r="E114" s="974">
        <f>SUM(E2:E113)</f>
        <v>71</v>
      </c>
      <c r="F114" s="974">
        <f t="shared" si="2"/>
        <v>15</v>
      </c>
      <c r="G114" s="974">
        <f t="shared" si="2"/>
        <v>4</v>
      </c>
      <c r="H114" s="974">
        <f t="shared" si="2"/>
        <v>0</v>
      </c>
      <c r="I114" s="974">
        <f t="shared" si="2"/>
        <v>0</v>
      </c>
      <c r="J114" s="975"/>
      <c r="K114" s="976"/>
    </row>
    <row r="115" spans="1:11">
      <c r="A115" s="937" t="s">
        <v>1764</v>
      </c>
      <c r="B115" s="942" t="s">
        <v>4058</v>
      </c>
      <c r="C115" s="971"/>
      <c r="D115" s="972"/>
      <c r="E115" s="972"/>
      <c r="F115" s="972"/>
      <c r="G115" s="972"/>
      <c r="H115" s="972"/>
      <c r="I115" s="972"/>
      <c r="J115" s="972"/>
      <c r="K115" s="973"/>
    </row>
    <row r="116" spans="1:11">
      <c r="A116" s="944" t="s">
        <v>1631</v>
      </c>
      <c r="B116" s="943" t="s">
        <v>3603</v>
      </c>
      <c r="C116" s="938"/>
      <c r="D116" s="875"/>
      <c r="E116" s="875"/>
      <c r="F116" s="875"/>
      <c r="G116" s="875"/>
      <c r="H116" s="875"/>
      <c r="I116" s="875"/>
      <c r="J116" s="875"/>
      <c r="K116" s="876"/>
    </row>
    <row r="117" spans="1:11">
      <c r="A117" s="938" t="s">
        <v>4108</v>
      </c>
      <c r="B117" s="938" t="s">
        <v>4131</v>
      </c>
      <c r="C117" s="938"/>
      <c r="D117" s="875"/>
      <c r="E117" s="875"/>
      <c r="F117" s="875"/>
      <c r="G117" s="875"/>
      <c r="H117" s="875">
        <v>1</v>
      </c>
      <c r="I117" s="875"/>
      <c r="J117" s="977" t="s">
        <v>4031</v>
      </c>
      <c r="K117" s="876"/>
    </row>
    <row r="118" spans="1:11">
      <c r="A118" s="938">
        <f t="shared" si="1"/>
        <v>2</v>
      </c>
      <c r="B118" s="938" t="s">
        <v>4132</v>
      </c>
      <c r="C118" s="945"/>
      <c r="D118" s="946"/>
      <c r="E118" s="946"/>
      <c r="F118" s="946"/>
      <c r="G118" s="946"/>
      <c r="H118" s="946">
        <v>1</v>
      </c>
      <c r="I118" s="946"/>
      <c r="J118" s="977" t="s">
        <v>4031</v>
      </c>
      <c r="K118" s="947"/>
    </row>
    <row r="119" spans="1:11">
      <c r="A119" s="938">
        <f t="shared" si="1"/>
        <v>3</v>
      </c>
      <c r="B119" s="938" t="s">
        <v>4133</v>
      </c>
      <c r="C119" s="945"/>
      <c r="D119" s="946"/>
      <c r="E119" s="946"/>
      <c r="F119" s="946"/>
      <c r="G119" s="946"/>
      <c r="H119" s="946">
        <v>1</v>
      </c>
      <c r="I119" s="946"/>
      <c r="J119" s="977" t="s">
        <v>4031</v>
      </c>
      <c r="K119" s="947"/>
    </row>
    <row r="120" spans="1:11">
      <c r="A120" s="938">
        <f t="shared" si="1"/>
        <v>4</v>
      </c>
      <c r="B120" s="945" t="s">
        <v>4134</v>
      </c>
      <c r="C120" s="945"/>
      <c r="D120" s="946"/>
      <c r="E120" s="946"/>
      <c r="F120" s="946"/>
      <c r="G120" s="946"/>
      <c r="H120" s="946">
        <v>1</v>
      </c>
      <c r="I120" s="946"/>
      <c r="J120" s="977" t="s">
        <v>4031</v>
      </c>
      <c r="K120" s="947"/>
    </row>
    <row r="121" spans="1:11">
      <c r="A121" s="944" t="s">
        <v>1663</v>
      </c>
      <c r="B121" s="962" t="s">
        <v>3643</v>
      </c>
      <c r="C121" s="945"/>
      <c r="D121" s="946"/>
      <c r="E121" s="946"/>
      <c r="F121" s="946"/>
      <c r="G121" s="946"/>
      <c r="H121" s="946"/>
      <c r="I121" s="946"/>
      <c r="J121" s="946"/>
      <c r="K121" s="947"/>
    </row>
    <row r="122" spans="1:11">
      <c r="A122" s="938" t="s">
        <v>4108</v>
      </c>
      <c r="B122" s="945" t="s">
        <v>4135</v>
      </c>
      <c r="C122" s="945"/>
      <c r="D122" s="946"/>
      <c r="E122" s="946"/>
      <c r="F122" s="946"/>
      <c r="G122" s="946"/>
      <c r="H122" s="946"/>
      <c r="I122" s="946">
        <v>1</v>
      </c>
      <c r="J122" s="978" t="s">
        <v>4032</v>
      </c>
      <c r="K122" s="947"/>
    </row>
    <row r="123" spans="1:11">
      <c r="A123" s="938">
        <f t="shared" si="1"/>
        <v>2</v>
      </c>
      <c r="B123" s="945" t="s">
        <v>4136</v>
      </c>
      <c r="C123" s="945"/>
      <c r="D123" s="946"/>
      <c r="E123" s="946"/>
      <c r="F123" s="946"/>
      <c r="G123" s="946"/>
      <c r="H123" s="946"/>
      <c r="I123" s="946">
        <v>1</v>
      </c>
      <c r="J123" s="978" t="s">
        <v>4032</v>
      </c>
      <c r="K123" s="947"/>
    </row>
    <row r="124" spans="1:11">
      <c r="A124" s="944" t="s">
        <v>1673</v>
      </c>
      <c r="B124" s="962" t="s">
        <v>3659</v>
      </c>
      <c r="C124" s="945"/>
      <c r="D124" s="946"/>
      <c r="E124" s="946"/>
      <c r="F124" s="946"/>
      <c r="G124" s="946"/>
      <c r="H124" s="946"/>
      <c r="I124" s="946"/>
      <c r="J124" s="946"/>
      <c r="K124" s="947"/>
    </row>
    <row r="125" spans="1:11">
      <c r="A125" s="938" t="s">
        <v>4108</v>
      </c>
      <c r="B125" s="945" t="s">
        <v>4073</v>
      </c>
      <c r="C125" s="945"/>
      <c r="D125" s="946"/>
      <c r="E125" s="946"/>
      <c r="F125" s="946"/>
      <c r="G125" s="946"/>
      <c r="H125" s="946">
        <v>1</v>
      </c>
      <c r="I125" s="946"/>
      <c r="J125" s="977" t="s">
        <v>4031</v>
      </c>
      <c r="K125" s="947"/>
    </row>
    <row r="126" spans="1:11">
      <c r="A126" s="938">
        <f t="shared" si="1"/>
        <v>2</v>
      </c>
      <c r="B126" s="945" t="s">
        <v>4137</v>
      </c>
      <c r="C126" s="945"/>
      <c r="D126" s="946"/>
      <c r="E126" s="946"/>
      <c r="F126" s="946"/>
      <c r="G126" s="946"/>
      <c r="H126" s="946">
        <v>1</v>
      </c>
      <c r="I126" s="946"/>
      <c r="J126" s="977" t="s">
        <v>4031</v>
      </c>
      <c r="K126" s="947"/>
    </row>
    <row r="127" spans="1:11">
      <c r="A127" s="938">
        <f t="shared" si="1"/>
        <v>3</v>
      </c>
      <c r="B127" s="945" t="s">
        <v>4138</v>
      </c>
      <c r="C127" s="945"/>
      <c r="D127" s="946"/>
      <c r="E127" s="946"/>
      <c r="F127" s="946"/>
      <c r="G127" s="946"/>
      <c r="H127" s="946">
        <v>1</v>
      </c>
      <c r="I127" s="946"/>
      <c r="J127" s="977" t="s">
        <v>4031</v>
      </c>
      <c r="K127" s="947"/>
    </row>
    <row r="128" spans="1:11">
      <c r="A128" s="938">
        <f t="shared" si="1"/>
        <v>4</v>
      </c>
      <c r="B128" s="945" t="s">
        <v>4076</v>
      </c>
      <c r="C128" s="945"/>
      <c r="D128" s="946"/>
      <c r="E128" s="946"/>
      <c r="F128" s="946"/>
      <c r="G128" s="946"/>
      <c r="H128" s="946">
        <v>1</v>
      </c>
      <c r="I128" s="946"/>
      <c r="J128" s="977" t="s">
        <v>4031</v>
      </c>
      <c r="K128" s="947"/>
    </row>
    <row r="129" spans="1:11">
      <c r="A129" s="938">
        <f t="shared" si="1"/>
        <v>5</v>
      </c>
      <c r="B129" s="945" t="s">
        <v>4139</v>
      </c>
      <c r="C129" s="945"/>
      <c r="D129" s="946"/>
      <c r="E129" s="946"/>
      <c r="F129" s="946"/>
      <c r="G129" s="946"/>
      <c r="H129" s="946">
        <v>1</v>
      </c>
      <c r="I129" s="946"/>
      <c r="J129" s="977" t="s">
        <v>4031</v>
      </c>
      <c r="K129" s="947"/>
    </row>
    <row r="130" spans="1:11">
      <c r="A130" s="938">
        <f t="shared" si="1"/>
        <v>6</v>
      </c>
      <c r="B130" s="945" t="s">
        <v>4140</v>
      </c>
      <c r="C130" s="945"/>
      <c r="D130" s="946"/>
      <c r="E130" s="946"/>
      <c r="F130" s="946"/>
      <c r="G130" s="946"/>
      <c r="H130" s="946">
        <v>1</v>
      </c>
      <c r="I130" s="946"/>
      <c r="J130" s="977" t="s">
        <v>4031</v>
      </c>
      <c r="K130" s="947"/>
    </row>
    <row r="131" spans="1:11">
      <c r="A131" s="938">
        <f t="shared" si="1"/>
        <v>7</v>
      </c>
      <c r="B131" s="945" t="s">
        <v>4141</v>
      </c>
      <c r="C131" s="945"/>
      <c r="D131" s="946"/>
      <c r="E131" s="946"/>
      <c r="F131" s="946"/>
      <c r="G131" s="946"/>
      <c r="H131" s="946">
        <v>1</v>
      </c>
      <c r="I131" s="946"/>
      <c r="J131" s="977" t="s">
        <v>4031</v>
      </c>
      <c r="K131" s="947"/>
    </row>
    <row r="132" spans="1:11">
      <c r="A132" s="938">
        <f t="shared" si="1"/>
        <v>8</v>
      </c>
      <c r="B132" s="945" t="s">
        <v>4075</v>
      </c>
      <c r="C132" s="945"/>
      <c r="D132" s="946"/>
      <c r="E132" s="946"/>
      <c r="F132" s="946"/>
      <c r="G132" s="946"/>
      <c r="H132" s="946">
        <v>1</v>
      </c>
      <c r="I132" s="946"/>
      <c r="J132" s="977" t="s">
        <v>4031</v>
      </c>
      <c r="K132" s="947"/>
    </row>
    <row r="133" spans="1:11">
      <c r="A133" s="938">
        <f t="shared" si="1"/>
        <v>9</v>
      </c>
      <c r="B133" s="945" t="s">
        <v>4061</v>
      </c>
      <c r="C133" s="945"/>
      <c r="D133" s="946"/>
      <c r="E133" s="946"/>
      <c r="F133" s="946"/>
      <c r="G133" s="946"/>
      <c r="H133" s="946">
        <v>1</v>
      </c>
      <c r="I133" s="946"/>
      <c r="J133" s="977" t="s">
        <v>4031</v>
      </c>
      <c r="K133" s="947"/>
    </row>
    <row r="134" spans="1:11">
      <c r="A134" s="938">
        <f t="shared" si="1"/>
        <v>10</v>
      </c>
      <c r="B134" s="945" t="s">
        <v>4062</v>
      </c>
      <c r="C134" s="945"/>
      <c r="D134" s="946"/>
      <c r="E134" s="946"/>
      <c r="F134" s="946"/>
      <c r="G134" s="946"/>
      <c r="H134" s="946">
        <v>1</v>
      </c>
      <c r="I134" s="946"/>
      <c r="J134" s="977" t="s">
        <v>4031</v>
      </c>
      <c r="K134" s="947"/>
    </row>
    <row r="135" spans="1:11">
      <c r="A135" s="938">
        <f t="shared" si="1"/>
        <v>11</v>
      </c>
      <c r="B135" s="945" t="s">
        <v>4063</v>
      </c>
      <c r="C135" s="945"/>
      <c r="D135" s="946"/>
      <c r="E135" s="946"/>
      <c r="F135" s="946"/>
      <c r="G135" s="946"/>
      <c r="H135" s="946">
        <v>1</v>
      </c>
      <c r="I135" s="946"/>
      <c r="J135" s="977" t="s">
        <v>4031</v>
      </c>
      <c r="K135" s="947"/>
    </row>
    <row r="136" spans="1:11">
      <c r="A136" s="938">
        <f t="shared" si="1"/>
        <v>12</v>
      </c>
      <c r="B136" s="945" t="s">
        <v>4064</v>
      </c>
      <c r="C136" s="945"/>
      <c r="D136" s="946"/>
      <c r="E136" s="946"/>
      <c r="F136" s="946"/>
      <c r="G136" s="946"/>
      <c r="H136" s="946">
        <v>1</v>
      </c>
      <c r="I136" s="946"/>
      <c r="J136" s="977" t="s">
        <v>4031</v>
      </c>
      <c r="K136" s="947"/>
    </row>
    <row r="137" spans="1:11">
      <c r="A137" s="938">
        <f t="shared" si="1"/>
        <v>13</v>
      </c>
      <c r="B137" s="945" t="s">
        <v>4065</v>
      </c>
      <c r="C137" s="945"/>
      <c r="D137" s="946"/>
      <c r="E137" s="946"/>
      <c r="F137" s="946"/>
      <c r="G137" s="946"/>
      <c r="H137" s="946">
        <v>1</v>
      </c>
      <c r="I137" s="946"/>
      <c r="J137" s="977" t="s">
        <v>4031</v>
      </c>
      <c r="K137" s="947"/>
    </row>
    <row r="138" spans="1:11">
      <c r="A138" s="938">
        <f t="shared" si="1"/>
        <v>14</v>
      </c>
      <c r="B138" s="945" t="s">
        <v>4066</v>
      </c>
      <c r="C138" s="945"/>
      <c r="D138" s="946"/>
      <c r="E138" s="946"/>
      <c r="F138" s="946"/>
      <c r="G138" s="946"/>
      <c r="H138" s="946">
        <v>1</v>
      </c>
      <c r="I138" s="946"/>
      <c r="J138" s="977" t="s">
        <v>4031</v>
      </c>
      <c r="K138" s="947"/>
    </row>
    <row r="139" spans="1:11">
      <c r="A139" s="938">
        <f t="shared" si="1"/>
        <v>15</v>
      </c>
      <c r="B139" s="945" t="s">
        <v>4067</v>
      </c>
      <c r="C139" s="945"/>
      <c r="D139" s="946"/>
      <c r="E139" s="946"/>
      <c r="F139" s="946"/>
      <c r="G139" s="946"/>
      <c r="H139" s="946">
        <v>1</v>
      </c>
      <c r="I139" s="946"/>
      <c r="J139" s="977" t="s">
        <v>4031</v>
      </c>
      <c r="K139" s="947"/>
    </row>
    <row r="140" spans="1:11">
      <c r="A140" s="938">
        <f t="shared" si="1"/>
        <v>16</v>
      </c>
      <c r="B140" s="945" t="s">
        <v>4068</v>
      </c>
      <c r="C140" s="945"/>
      <c r="D140" s="946"/>
      <c r="E140" s="946"/>
      <c r="F140" s="946"/>
      <c r="G140" s="946"/>
      <c r="H140" s="946">
        <v>1</v>
      </c>
      <c r="I140" s="946"/>
      <c r="J140" s="977" t="s">
        <v>4031</v>
      </c>
      <c r="K140" s="947"/>
    </row>
    <row r="141" spans="1:11">
      <c r="A141" s="938">
        <f t="shared" si="1"/>
        <v>17</v>
      </c>
      <c r="B141" s="945" t="s">
        <v>4069</v>
      </c>
      <c r="C141" s="945"/>
      <c r="D141" s="946"/>
      <c r="E141" s="946"/>
      <c r="F141" s="946"/>
      <c r="G141" s="946"/>
      <c r="H141" s="946">
        <v>1</v>
      </c>
      <c r="I141" s="946"/>
      <c r="J141" s="977" t="s">
        <v>4031</v>
      </c>
      <c r="K141" s="947"/>
    </row>
    <row r="142" spans="1:11">
      <c r="A142" s="938">
        <f t="shared" si="1"/>
        <v>18</v>
      </c>
      <c r="B142" s="945" t="s">
        <v>4070</v>
      </c>
      <c r="C142" s="945"/>
      <c r="D142" s="946"/>
      <c r="E142" s="946"/>
      <c r="F142" s="946"/>
      <c r="G142" s="946"/>
      <c r="H142" s="946">
        <v>1</v>
      </c>
      <c r="I142" s="946"/>
      <c r="J142" s="977" t="s">
        <v>4031</v>
      </c>
      <c r="K142" s="947"/>
    </row>
    <row r="143" spans="1:11">
      <c r="A143" s="938">
        <f t="shared" si="1"/>
        <v>19</v>
      </c>
      <c r="B143" s="945" t="s">
        <v>4077</v>
      </c>
      <c r="C143" s="945"/>
      <c r="D143" s="946"/>
      <c r="E143" s="946"/>
      <c r="F143" s="946"/>
      <c r="G143" s="946"/>
      <c r="H143" s="946">
        <v>1</v>
      </c>
      <c r="I143" s="946"/>
      <c r="J143" s="977" t="s">
        <v>4031</v>
      </c>
      <c r="K143" s="947"/>
    </row>
    <row r="144" spans="1:11">
      <c r="A144" s="938">
        <f t="shared" si="1"/>
        <v>20</v>
      </c>
      <c r="B144" s="945" t="s">
        <v>4142</v>
      </c>
      <c r="C144" s="945"/>
      <c r="D144" s="946"/>
      <c r="E144" s="946"/>
      <c r="F144" s="946"/>
      <c r="G144" s="946"/>
      <c r="H144" s="946">
        <v>1</v>
      </c>
      <c r="I144" s="946"/>
      <c r="J144" s="977" t="s">
        <v>4031</v>
      </c>
      <c r="K144" s="947"/>
    </row>
    <row r="145" spans="1:11">
      <c r="A145" s="938">
        <f t="shared" si="1"/>
        <v>21</v>
      </c>
      <c r="B145" s="945" t="s">
        <v>4078</v>
      </c>
      <c r="C145" s="945"/>
      <c r="D145" s="946"/>
      <c r="E145" s="946"/>
      <c r="F145" s="946"/>
      <c r="G145" s="946"/>
      <c r="H145" s="946">
        <v>1</v>
      </c>
      <c r="I145" s="946"/>
      <c r="J145" s="977" t="s">
        <v>4031</v>
      </c>
      <c r="K145" s="947"/>
    </row>
    <row r="146" spans="1:11">
      <c r="A146" s="938">
        <f t="shared" si="1"/>
        <v>22</v>
      </c>
      <c r="B146" s="945" t="s">
        <v>4079</v>
      </c>
      <c r="C146" s="945"/>
      <c r="D146" s="946"/>
      <c r="E146" s="946"/>
      <c r="F146" s="946"/>
      <c r="G146" s="946"/>
      <c r="H146" s="946">
        <v>1</v>
      </c>
      <c r="I146" s="946"/>
      <c r="J146" s="977" t="s">
        <v>4031</v>
      </c>
      <c r="K146" s="947"/>
    </row>
    <row r="147" spans="1:11">
      <c r="A147" s="938">
        <f t="shared" si="1"/>
        <v>23</v>
      </c>
      <c r="B147" s="945" t="s">
        <v>4080</v>
      </c>
      <c r="C147" s="945"/>
      <c r="D147" s="946"/>
      <c r="E147" s="946"/>
      <c r="F147" s="946"/>
      <c r="G147" s="946"/>
      <c r="H147" s="946">
        <v>1</v>
      </c>
      <c r="I147" s="946"/>
      <c r="J147" s="977" t="s">
        <v>4031</v>
      </c>
      <c r="K147" s="947"/>
    </row>
    <row r="148" spans="1:11">
      <c r="A148" s="938">
        <f t="shared" si="1"/>
        <v>24</v>
      </c>
      <c r="B148" s="945" t="s">
        <v>4081</v>
      </c>
      <c r="C148" s="945"/>
      <c r="D148" s="946"/>
      <c r="E148" s="946"/>
      <c r="F148" s="946"/>
      <c r="G148" s="946"/>
      <c r="H148" s="946">
        <v>1</v>
      </c>
      <c r="I148" s="946"/>
      <c r="J148" s="977" t="s">
        <v>4031</v>
      </c>
      <c r="K148" s="947"/>
    </row>
    <row r="149" spans="1:11">
      <c r="A149" s="938">
        <f t="shared" si="1"/>
        <v>25</v>
      </c>
      <c r="B149" s="945" t="s">
        <v>4082</v>
      </c>
      <c r="C149" s="945"/>
      <c r="D149" s="946"/>
      <c r="E149" s="946"/>
      <c r="F149" s="946"/>
      <c r="G149" s="946"/>
      <c r="H149" s="946">
        <v>1</v>
      </c>
      <c r="I149" s="946"/>
      <c r="J149" s="977" t="s">
        <v>4031</v>
      </c>
      <c r="K149" s="947"/>
    </row>
    <row r="150" spans="1:11">
      <c r="A150" s="944" t="s">
        <v>1717</v>
      </c>
      <c r="B150" s="962" t="s">
        <v>3723</v>
      </c>
      <c r="C150" s="963"/>
      <c r="D150" s="964"/>
      <c r="E150" s="964"/>
      <c r="F150" s="964"/>
      <c r="G150" s="964"/>
      <c r="H150" s="964"/>
      <c r="I150" s="964"/>
      <c r="J150" s="964"/>
      <c r="K150" s="965"/>
    </row>
    <row r="151" spans="1:11">
      <c r="A151" s="938" t="s">
        <v>4108</v>
      </c>
      <c r="B151" s="945" t="s">
        <v>3648</v>
      </c>
      <c r="C151" s="945"/>
      <c r="D151" s="946"/>
      <c r="E151" s="946"/>
      <c r="F151" s="946"/>
      <c r="G151" s="946"/>
      <c r="H151" s="946"/>
      <c r="I151" s="946">
        <v>1</v>
      </c>
      <c r="J151" s="978" t="s">
        <v>4032</v>
      </c>
      <c r="K151" s="947"/>
    </row>
    <row r="152" spans="1:11">
      <c r="A152" s="938">
        <f t="shared" si="1"/>
        <v>2</v>
      </c>
      <c r="B152" s="945" t="s">
        <v>3992</v>
      </c>
      <c r="C152" s="945"/>
      <c r="D152" s="946"/>
      <c r="E152" s="946"/>
      <c r="F152" s="946"/>
      <c r="G152" s="946"/>
      <c r="H152" s="946"/>
      <c r="I152" s="946">
        <v>1</v>
      </c>
      <c r="J152" s="978" t="s">
        <v>4032</v>
      </c>
      <c r="K152" s="947"/>
    </row>
    <row r="153" spans="1:11">
      <c r="A153" s="944" t="s">
        <v>1729</v>
      </c>
      <c r="B153" s="962" t="s">
        <v>3728</v>
      </c>
      <c r="C153" s="945"/>
      <c r="D153" s="946"/>
      <c r="E153" s="946"/>
      <c r="F153" s="946"/>
      <c r="G153" s="946"/>
      <c r="H153" s="946"/>
      <c r="I153" s="946"/>
      <c r="J153" s="946"/>
      <c r="K153" s="947"/>
    </row>
    <row r="154" spans="1:11">
      <c r="A154" s="938" t="s">
        <v>4108</v>
      </c>
      <c r="B154" s="945" t="s">
        <v>4143</v>
      </c>
      <c r="C154" s="945"/>
      <c r="D154" s="946"/>
      <c r="E154" s="946"/>
      <c r="F154" s="946"/>
      <c r="G154" s="946"/>
      <c r="H154" s="946"/>
      <c r="I154" s="946">
        <v>1</v>
      </c>
      <c r="J154" s="978" t="s">
        <v>4032</v>
      </c>
      <c r="K154" s="947"/>
    </row>
    <row r="155" spans="1:11">
      <c r="A155" s="938">
        <f t="shared" si="1"/>
        <v>2</v>
      </c>
      <c r="B155" s="945" t="s">
        <v>4144</v>
      </c>
      <c r="C155" s="945"/>
      <c r="D155" s="946"/>
      <c r="E155" s="946"/>
      <c r="F155" s="946"/>
      <c r="G155" s="946"/>
      <c r="H155" s="946"/>
      <c r="I155" s="946">
        <v>1</v>
      </c>
      <c r="J155" s="978" t="s">
        <v>4032</v>
      </c>
      <c r="K155" s="947"/>
    </row>
    <row r="156" spans="1:11">
      <c r="A156" s="938">
        <f t="shared" si="1"/>
        <v>3</v>
      </c>
      <c r="B156" s="945" t="s">
        <v>4145</v>
      </c>
      <c r="C156" s="945"/>
      <c r="D156" s="946"/>
      <c r="E156" s="946"/>
      <c r="F156" s="946"/>
      <c r="G156" s="946"/>
      <c r="H156" s="946"/>
      <c r="I156" s="946">
        <v>1</v>
      </c>
      <c r="J156" s="978" t="s">
        <v>4032</v>
      </c>
      <c r="K156" s="947"/>
    </row>
    <row r="157" spans="1:11">
      <c r="A157" s="938">
        <f t="shared" si="1"/>
        <v>4</v>
      </c>
      <c r="B157" s="945" t="s">
        <v>4146</v>
      </c>
      <c r="C157" s="945"/>
      <c r="D157" s="946"/>
      <c r="E157" s="946"/>
      <c r="F157" s="946"/>
      <c r="G157" s="946"/>
      <c r="H157" s="946"/>
      <c r="I157" s="946">
        <v>1</v>
      </c>
      <c r="J157" s="978" t="s">
        <v>4032</v>
      </c>
      <c r="K157" s="947"/>
    </row>
    <row r="158" spans="1:11">
      <c r="A158" s="944" t="s">
        <v>1732</v>
      </c>
      <c r="B158" s="962" t="s">
        <v>3729</v>
      </c>
      <c r="C158" s="945"/>
      <c r="D158" s="946"/>
      <c r="E158" s="946"/>
      <c r="F158" s="946"/>
      <c r="G158" s="946"/>
      <c r="H158" s="946"/>
      <c r="I158" s="946"/>
      <c r="J158" s="946"/>
      <c r="K158" s="947"/>
    </row>
    <row r="159" spans="1:11">
      <c r="A159" s="938" t="s">
        <v>4108</v>
      </c>
      <c r="B159" s="945" t="s">
        <v>4077</v>
      </c>
      <c r="C159" s="945"/>
      <c r="D159" s="946"/>
      <c r="E159" s="946"/>
      <c r="F159" s="946"/>
      <c r="G159" s="946"/>
      <c r="H159" s="946"/>
      <c r="I159" s="946">
        <v>1</v>
      </c>
      <c r="J159" s="978" t="s">
        <v>4032</v>
      </c>
      <c r="K159" s="947"/>
    </row>
    <row r="160" spans="1:11">
      <c r="A160" s="938">
        <f t="shared" ref="A160:A161" si="3">A159+1</f>
        <v>2</v>
      </c>
      <c r="B160" s="945" t="s">
        <v>4147</v>
      </c>
      <c r="C160" s="945"/>
      <c r="D160" s="946"/>
      <c r="E160" s="946"/>
      <c r="F160" s="946"/>
      <c r="G160" s="946"/>
      <c r="H160" s="946"/>
      <c r="I160" s="946">
        <v>1</v>
      </c>
      <c r="J160" s="978" t="s">
        <v>4032</v>
      </c>
      <c r="K160" s="947"/>
    </row>
    <row r="161" spans="1:11">
      <c r="A161" s="938">
        <f t="shared" si="3"/>
        <v>3</v>
      </c>
      <c r="B161" s="945" t="s">
        <v>4148</v>
      </c>
      <c r="C161" s="945"/>
      <c r="D161" s="946"/>
      <c r="E161" s="946"/>
      <c r="F161" s="946"/>
      <c r="G161" s="946"/>
      <c r="H161" s="946"/>
      <c r="I161" s="946">
        <v>1</v>
      </c>
      <c r="J161" s="978" t="s">
        <v>4032</v>
      </c>
      <c r="K161" s="947"/>
    </row>
    <row r="162" spans="1:11">
      <c r="A162" s="944" t="s">
        <v>1771</v>
      </c>
      <c r="B162" s="962" t="s">
        <v>3730</v>
      </c>
      <c r="C162" s="945"/>
      <c r="D162" s="946"/>
      <c r="E162" s="946"/>
      <c r="F162" s="946"/>
      <c r="G162" s="946"/>
      <c r="H162" s="946"/>
      <c r="I162" s="946"/>
      <c r="J162" s="946"/>
      <c r="K162" s="947"/>
    </row>
    <row r="163" spans="1:11">
      <c r="A163" s="938" t="s">
        <v>4108</v>
      </c>
      <c r="B163" s="945" t="s">
        <v>4149</v>
      </c>
      <c r="C163" s="945"/>
      <c r="D163" s="946"/>
      <c r="E163" s="946"/>
      <c r="F163" s="946"/>
      <c r="G163" s="946"/>
      <c r="H163" s="946">
        <v>1</v>
      </c>
      <c r="I163" s="946"/>
      <c r="J163" s="977" t="s">
        <v>4031</v>
      </c>
      <c r="K163" s="947"/>
    </row>
    <row r="164" spans="1:11">
      <c r="A164" s="938">
        <f t="shared" ref="A164:A196" si="4">A163+1</f>
        <v>2</v>
      </c>
      <c r="B164" s="945" t="s">
        <v>4150</v>
      </c>
      <c r="C164" s="945"/>
      <c r="D164" s="946"/>
      <c r="E164" s="946"/>
      <c r="F164" s="946"/>
      <c r="G164" s="946"/>
      <c r="H164" s="946">
        <v>1</v>
      </c>
      <c r="I164" s="946"/>
      <c r="J164" s="977" t="s">
        <v>4031</v>
      </c>
      <c r="K164" s="947"/>
    </row>
    <row r="165" spans="1:11">
      <c r="A165" s="938">
        <f t="shared" si="4"/>
        <v>3</v>
      </c>
      <c r="B165" s="945" t="s">
        <v>4151</v>
      </c>
      <c r="C165" s="945"/>
      <c r="D165" s="946"/>
      <c r="E165" s="946"/>
      <c r="F165" s="946"/>
      <c r="G165" s="946"/>
      <c r="H165" s="946">
        <v>1</v>
      </c>
      <c r="I165" s="946"/>
      <c r="J165" s="977" t="s">
        <v>4031</v>
      </c>
      <c r="K165" s="947"/>
    </row>
    <row r="166" spans="1:11">
      <c r="A166" s="938">
        <f t="shared" si="4"/>
        <v>4</v>
      </c>
      <c r="B166" s="945" t="s">
        <v>4152</v>
      </c>
      <c r="C166" s="945"/>
      <c r="D166" s="946"/>
      <c r="E166" s="946"/>
      <c r="F166" s="946"/>
      <c r="G166" s="946"/>
      <c r="H166" s="946">
        <v>1</v>
      </c>
      <c r="I166" s="946"/>
      <c r="J166" s="977" t="s">
        <v>4031</v>
      </c>
      <c r="K166" s="947"/>
    </row>
    <row r="167" spans="1:11">
      <c r="A167" s="938">
        <f t="shared" si="4"/>
        <v>5</v>
      </c>
      <c r="B167" s="945" t="s">
        <v>4153</v>
      </c>
      <c r="C167" s="945"/>
      <c r="D167" s="946"/>
      <c r="E167" s="946"/>
      <c r="F167" s="946"/>
      <c r="G167" s="946"/>
      <c r="H167" s="946">
        <v>1</v>
      </c>
      <c r="I167" s="946"/>
      <c r="J167" s="977" t="s">
        <v>4031</v>
      </c>
      <c r="K167" s="947"/>
    </row>
    <row r="168" spans="1:11">
      <c r="A168" s="938">
        <f t="shared" si="4"/>
        <v>6</v>
      </c>
      <c r="B168" s="945" t="s">
        <v>4154</v>
      </c>
      <c r="C168" s="945"/>
      <c r="D168" s="946"/>
      <c r="E168" s="946"/>
      <c r="F168" s="946"/>
      <c r="G168" s="946"/>
      <c r="H168" s="946">
        <v>1</v>
      </c>
      <c r="I168" s="946"/>
      <c r="J168" s="977" t="s">
        <v>4031</v>
      </c>
      <c r="K168" s="947"/>
    </row>
    <row r="169" spans="1:11">
      <c r="A169" s="938">
        <f t="shared" si="4"/>
        <v>7</v>
      </c>
      <c r="B169" s="945" t="s">
        <v>4155</v>
      </c>
      <c r="C169" s="945"/>
      <c r="D169" s="946"/>
      <c r="E169" s="946"/>
      <c r="F169" s="946"/>
      <c r="G169" s="946"/>
      <c r="H169" s="946">
        <v>1</v>
      </c>
      <c r="I169" s="946"/>
      <c r="J169" s="977" t="s">
        <v>4031</v>
      </c>
      <c r="K169" s="947"/>
    </row>
    <row r="170" spans="1:11">
      <c r="A170" s="938">
        <f t="shared" si="4"/>
        <v>8</v>
      </c>
      <c r="B170" s="945" t="s">
        <v>4156</v>
      </c>
      <c r="C170" s="945"/>
      <c r="D170" s="946"/>
      <c r="E170" s="946"/>
      <c r="F170" s="946"/>
      <c r="G170" s="946"/>
      <c r="H170" s="946">
        <v>1</v>
      </c>
      <c r="I170" s="946"/>
      <c r="J170" s="977" t="s">
        <v>4031</v>
      </c>
      <c r="K170" s="947"/>
    </row>
    <row r="171" spans="1:11">
      <c r="A171" s="938">
        <f t="shared" si="4"/>
        <v>9</v>
      </c>
      <c r="B171" s="945" t="s">
        <v>4157</v>
      </c>
      <c r="C171" s="945"/>
      <c r="D171" s="946"/>
      <c r="E171" s="946"/>
      <c r="F171" s="946"/>
      <c r="G171" s="946"/>
      <c r="H171" s="946">
        <v>1</v>
      </c>
      <c r="I171" s="946"/>
      <c r="J171" s="977" t="s">
        <v>4031</v>
      </c>
      <c r="K171" s="947"/>
    </row>
    <row r="172" spans="1:11">
      <c r="A172" s="938">
        <f t="shared" si="4"/>
        <v>10</v>
      </c>
      <c r="B172" s="945" t="s">
        <v>4158</v>
      </c>
      <c r="C172" s="945"/>
      <c r="D172" s="946"/>
      <c r="E172" s="946"/>
      <c r="F172" s="946"/>
      <c r="G172" s="946"/>
      <c r="H172" s="946">
        <v>1</v>
      </c>
      <c r="I172" s="946"/>
      <c r="J172" s="977" t="s">
        <v>4031</v>
      </c>
      <c r="K172" s="947"/>
    </row>
    <row r="173" spans="1:11">
      <c r="A173" s="938">
        <f t="shared" si="4"/>
        <v>11</v>
      </c>
      <c r="B173" s="945" t="s">
        <v>4159</v>
      </c>
      <c r="C173" s="945"/>
      <c r="D173" s="946"/>
      <c r="E173" s="946"/>
      <c r="F173" s="946"/>
      <c r="G173" s="946"/>
      <c r="H173" s="946">
        <v>1</v>
      </c>
      <c r="I173" s="946"/>
      <c r="J173" s="977" t="s">
        <v>4031</v>
      </c>
      <c r="K173" s="947"/>
    </row>
    <row r="174" spans="1:11">
      <c r="A174" s="938">
        <f t="shared" si="4"/>
        <v>12</v>
      </c>
      <c r="B174" s="945" t="s">
        <v>4160</v>
      </c>
      <c r="C174" s="945"/>
      <c r="D174" s="946"/>
      <c r="E174" s="946"/>
      <c r="F174" s="946"/>
      <c r="G174" s="946"/>
      <c r="H174" s="946">
        <v>1</v>
      </c>
      <c r="I174" s="946"/>
      <c r="J174" s="977" t="s">
        <v>4031</v>
      </c>
      <c r="K174" s="947"/>
    </row>
    <row r="175" spans="1:11">
      <c r="A175" s="938">
        <f t="shared" si="4"/>
        <v>13</v>
      </c>
      <c r="B175" s="945" t="s">
        <v>4161</v>
      </c>
      <c r="C175" s="945"/>
      <c r="D175" s="946"/>
      <c r="E175" s="946"/>
      <c r="F175" s="946"/>
      <c r="G175" s="946"/>
      <c r="H175" s="946">
        <v>1</v>
      </c>
      <c r="I175" s="946"/>
      <c r="J175" s="977" t="s">
        <v>4031</v>
      </c>
      <c r="K175" s="947"/>
    </row>
    <row r="176" spans="1:11">
      <c r="A176" s="938">
        <f t="shared" si="4"/>
        <v>14</v>
      </c>
      <c r="B176" s="945" t="s">
        <v>4162</v>
      </c>
      <c r="C176" s="945"/>
      <c r="D176" s="946"/>
      <c r="E176" s="946"/>
      <c r="F176" s="946"/>
      <c r="G176" s="946"/>
      <c r="H176" s="946">
        <v>1</v>
      </c>
      <c r="I176" s="946"/>
      <c r="J176" s="977" t="s">
        <v>4031</v>
      </c>
      <c r="K176" s="947"/>
    </row>
    <row r="177" spans="1:12">
      <c r="A177" s="944" t="s">
        <v>4116</v>
      </c>
      <c r="B177" s="962" t="s">
        <v>3836</v>
      </c>
      <c r="C177" s="945"/>
      <c r="D177" s="946"/>
      <c r="E177" s="946"/>
      <c r="F177" s="946"/>
      <c r="G177" s="946"/>
      <c r="H177" s="946"/>
      <c r="I177" s="946"/>
      <c r="J177" s="946"/>
      <c r="K177" s="947"/>
    </row>
    <row r="178" spans="1:12">
      <c r="A178" s="938" t="s">
        <v>4108</v>
      </c>
      <c r="B178" s="945" t="s">
        <v>3839</v>
      </c>
      <c r="C178" s="945"/>
      <c r="D178" s="946"/>
      <c r="E178" s="946"/>
      <c r="F178" s="946"/>
      <c r="G178" s="946"/>
      <c r="H178" s="946"/>
      <c r="I178" s="946">
        <v>1</v>
      </c>
      <c r="J178" s="978" t="s">
        <v>4032</v>
      </c>
      <c r="K178" s="947"/>
    </row>
    <row r="179" spans="1:12">
      <c r="A179" s="944" t="s">
        <v>4118</v>
      </c>
      <c r="B179" s="962" t="s">
        <v>3837</v>
      </c>
      <c r="C179" s="945"/>
      <c r="D179" s="946"/>
      <c r="E179" s="946"/>
      <c r="F179" s="946"/>
      <c r="G179" s="946"/>
      <c r="H179" s="946"/>
      <c r="I179" s="946"/>
      <c r="J179" s="946"/>
      <c r="K179" s="947"/>
    </row>
    <row r="180" spans="1:12">
      <c r="A180" s="938" t="s">
        <v>4108</v>
      </c>
      <c r="B180" s="945" t="s">
        <v>4163</v>
      </c>
      <c r="C180" s="945"/>
      <c r="D180" s="946"/>
      <c r="E180" s="946"/>
      <c r="F180" s="946"/>
      <c r="G180" s="946"/>
      <c r="H180" s="946">
        <v>1</v>
      </c>
      <c r="I180" s="946"/>
      <c r="J180" s="977" t="s">
        <v>4031</v>
      </c>
      <c r="K180" s="947"/>
      <c r="L180" s="991">
        <v>44028</v>
      </c>
    </row>
    <row r="181" spans="1:12">
      <c r="A181" s="938">
        <f t="shared" si="4"/>
        <v>2</v>
      </c>
      <c r="B181" s="945" t="s">
        <v>4164</v>
      </c>
      <c r="C181" s="945"/>
      <c r="D181" s="946"/>
      <c r="E181" s="946"/>
      <c r="F181" s="946"/>
      <c r="G181" s="946"/>
      <c r="H181" s="946">
        <v>1</v>
      </c>
      <c r="I181" s="946"/>
      <c r="J181" s="977" t="s">
        <v>4031</v>
      </c>
      <c r="K181" s="947"/>
      <c r="L181" s="991">
        <v>44028</v>
      </c>
    </row>
    <row r="182" spans="1:12">
      <c r="A182" s="938">
        <f t="shared" si="4"/>
        <v>3</v>
      </c>
      <c r="B182" s="945" t="s">
        <v>4165</v>
      </c>
      <c r="C182" s="945"/>
      <c r="D182" s="946"/>
      <c r="E182" s="946"/>
      <c r="F182" s="946"/>
      <c r="G182" s="946"/>
      <c r="H182" s="946">
        <v>1</v>
      </c>
      <c r="I182" s="946"/>
      <c r="J182" s="977" t="s">
        <v>4031</v>
      </c>
      <c r="K182" s="947"/>
      <c r="L182" s="991">
        <v>44028</v>
      </c>
    </row>
    <row r="183" spans="1:12">
      <c r="A183" s="938">
        <f t="shared" si="4"/>
        <v>4</v>
      </c>
      <c r="B183" s="945" t="s">
        <v>4166</v>
      </c>
      <c r="C183" s="945"/>
      <c r="D183" s="946"/>
      <c r="E183" s="946"/>
      <c r="F183" s="946"/>
      <c r="G183" s="946"/>
      <c r="H183" s="946">
        <v>1</v>
      </c>
      <c r="I183" s="946"/>
      <c r="J183" s="977" t="s">
        <v>4031</v>
      </c>
      <c r="K183" s="947"/>
      <c r="L183" s="991">
        <v>44028</v>
      </c>
    </row>
    <row r="184" spans="1:12">
      <c r="A184" s="938">
        <f t="shared" si="4"/>
        <v>5</v>
      </c>
      <c r="B184" s="945" t="s">
        <v>4167</v>
      </c>
      <c r="C184" s="945"/>
      <c r="D184" s="946"/>
      <c r="E184" s="946"/>
      <c r="F184" s="946"/>
      <c r="G184" s="946"/>
      <c r="H184" s="946">
        <v>1</v>
      </c>
      <c r="I184" s="946"/>
      <c r="J184" s="977" t="s">
        <v>4031</v>
      </c>
      <c r="K184" s="947"/>
      <c r="L184" s="991">
        <v>44028</v>
      </c>
    </row>
    <row r="185" spans="1:12">
      <c r="A185" s="938">
        <f t="shared" si="4"/>
        <v>6</v>
      </c>
      <c r="B185" s="945" t="s">
        <v>4168</v>
      </c>
      <c r="C185" s="945"/>
      <c r="D185" s="946"/>
      <c r="E185" s="946"/>
      <c r="F185" s="946"/>
      <c r="G185" s="946"/>
      <c r="H185" s="946">
        <v>1</v>
      </c>
      <c r="I185" s="946"/>
      <c r="J185" s="977" t="s">
        <v>4031</v>
      </c>
      <c r="K185" s="947"/>
      <c r="L185" s="991">
        <v>44028</v>
      </c>
    </row>
    <row r="186" spans="1:12">
      <c r="A186" s="938">
        <f t="shared" si="4"/>
        <v>7</v>
      </c>
      <c r="B186" s="945" t="s">
        <v>4169</v>
      </c>
      <c r="C186" s="945"/>
      <c r="D186" s="946"/>
      <c r="E186" s="946"/>
      <c r="F186" s="946"/>
      <c r="G186" s="946"/>
      <c r="H186" s="946">
        <v>1</v>
      </c>
      <c r="I186" s="946"/>
      <c r="J186" s="977" t="s">
        <v>4031</v>
      </c>
      <c r="K186" s="947"/>
      <c r="L186" s="991">
        <v>44028</v>
      </c>
    </row>
    <row r="187" spans="1:12">
      <c r="A187" s="938">
        <f t="shared" si="4"/>
        <v>8</v>
      </c>
      <c r="B187" s="945" t="s">
        <v>4170</v>
      </c>
      <c r="C187" s="945"/>
      <c r="D187" s="946"/>
      <c r="E187" s="946"/>
      <c r="F187" s="946"/>
      <c r="G187" s="946"/>
      <c r="H187" s="946">
        <v>1</v>
      </c>
      <c r="I187" s="946"/>
      <c r="J187" s="977" t="s">
        <v>4031</v>
      </c>
      <c r="K187" s="947"/>
      <c r="L187" s="991">
        <v>44029</v>
      </c>
    </row>
    <row r="188" spans="1:12">
      <c r="A188" s="938">
        <f t="shared" si="4"/>
        <v>9</v>
      </c>
      <c r="B188" s="945" t="s">
        <v>4171</v>
      </c>
      <c r="C188" s="945"/>
      <c r="D188" s="946"/>
      <c r="E188" s="946"/>
      <c r="F188" s="946"/>
      <c r="G188" s="946"/>
      <c r="H188" s="946">
        <v>1</v>
      </c>
      <c r="I188" s="946"/>
      <c r="J188" s="977" t="s">
        <v>4031</v>
      </c>
      <c r="K188" s="947"/>
      <c r="L188" s="991">
        <v>44029</v>
      </c>
    </row>
    <row r="189" spans="1:12">
      <c r="A189" s="938">
        <f t="shared" si="4"/>
        <v>10</v>
      </c>
      <c r="B189" s="945" t="s">
        <v>4172</v>
      </c>
      <c r="C189" s="945"/>
      <c r="D189" s="946"/>
      <c r="E189" s="946"/>
      <c r="F189" s="946"/>
      <c r="G189" s="946"/>
      <c r="H189" s="946">
        <v>1</v>
      </c>
      <c r="I189" s="946"/>
      <c r="J189" s="977" t="s">
        <v>4031</v>
      </c>
      <c r="K189" s="947"/>
      <c r="L189" s="991">
        <v>44029</v>
      </c>
    </row>
    <row r="190" spans="1:12">
      <c r="A190" s="938">
        <f t="shared" si="4"/>
        <v>11</v>
      </c>
      <c r="B190" s="945" t="s">
        <v>4173</v>
      </c>
      <c r="C190" s="945"/>
      <c r="D190" s="946"/>
      <c r="E190" s="946"/>
      <c r="F190" s="946"/>
      <c r="G190" s="946"/>
      <c r="H190" s="946">
        <v>1</v>
      </c>
      <c r="I190" s="946"/>
      <c r="J190" s="977" t="s">
        <v>4031</v>
      </c>
      <c r="K190" s="947"/>
      <c r="L190" s="991">
        <v>44029</v>
      </c>
    </row>
    <row r="191" spans="1:12">
      <c r="A191" s="938">
        <f t="shared" si="4"/>
        <v>12</v>
      </c>
      <c r="B191" s="945" t="s">
        <v>4174</v>
      </c>
      <c r="C191" s="945"/>
      <c r="D191" s="946"/>
      <c r="E191" s="946"/>
      <c r="F191" s="946"/>
      <c r="G191" s="946"/>
      <c r="H191" s="946">
        <v>1</v>
      </c>
      <c r="I191" s="946"/>
      <c r="J191" s="977" t="s">
        <v>4031</v>
      </c>
      <c r="K191" s="947"/>
      <c r="L191" s="991">
        <v>44029</v>
      </c>
    </row>
    <row r="192" spans="1:12">
      <c r="A192" s="938">
        <f t="shared" si="4"/>
        <v>13</v>
      </c>
      <c r="B192" s="945" t="s">
        <v>4175</v>
      </c>
      <c r="C192" s="945"/>
      <c r="D192" s="946"/>
      <c r="E192" s="946"/>
      <c r="F192" s="946"/>
      <c r="G192" s="946"/>
      <c r="H192" s="946">
        <v>1</v>
      </c>
      <c r="I192" s="946"/>
      <c r="J192" s="977" t="s">
        <v>4031</v>
      </c>
      <c r="K192" s="947"/>
      <c r="L192" s="991">
        <v>44029</v>
      </c>
    </row>
    <row r="193" spans="1:12">
      <c r="A193" s="938">
        <f t="shared" si="4"/>
        <v>14</v>
      </c>
      <c r="B193" s="945" t="s">
        <v>4176</v>
      </c>
      <c r="C193" s="945"/>
      <c r="D193" s="946"/>
      <c r="E193" s="946"/>
      <c r="F193" s="946"/>
      <c r="G193" s="946"/>
      <c r="H193" s="946">
        <v>1</v>
      </c>
      <c r="I193" s="946"/>
      <c r="J193" s="977" t="s">
        <v>4031</v>
      </c>
      <c r="K193" s="947"/>
      <c r="L193" s="991">
        <v>44029</v>
      </c>
    </row>
    <row r="194" spans="1:12">
      <c r="A194" s="938">
        <f t="shared" si="4"/>
        <v>15</v>
      </c>
      <c r="B194" s="945" t="s">
        <v>4177</v>
      </c>
      <c r="C194" s="945"/>
      <c r="D194" s="946"/>
      <c r="E194" s="946"/>
      <c r="F194" s="946"/>
      <c r="G194" s="946"/>
      <c r="H194" s="946">
        <v>1</v>
      </c>
      <c r="I194" s="946"/>
      <c r="J194" s="977" t="s">
        <v>4031</v>
      </c>
      <c r="K194" s="947"/>
      <c r="L194" s="991">
        <v>44029</v>
      </c>
    </row>
    <row r="195" spans="1:12">
      <c r="A195" s="938">
        <f t="shared" si="4"/>
        <v>16</v>
      </c>
      <c r="B195" s="945" t="s">
        <v>4178</v>
      </c>
      <c r="C195" s="945"/>
      <c r="D195" s="946"/>
      <c r="E195" s="946"/>
      <c r="F195" s="946"/>
      <c r="G195" s="946"/>
      <c r="H195" s="946">
        <v>1</v>
      </c>
      <c r="I195" s="946"/>
      <c r="J195" s="977" t="s">
        <v>4031</v>
      </c>
      <c r="K195" s="947"/>
      <c r="L195" s="991">
        <v>44029</v>
      </c>
    </row>
    <row r="196" spans="1:12">
      <c r="A196" s="945">
        <f t="shared" si="4"/>
        <v>17</v>
      </c>
      <c r="B196" s="945" t="s">
        <v>4179</v>
      </c>
      <c r="C196" s="945"/>
      <c r="D196" s="946"/>
      <c r="E196" s="946"/>
      <c r="F196" s="946"/>
      <c r="G196" s="946"/>
      <c r="H196" s="946">
        <v>1</v>
      </c>
      <c r="I196" s="946"/>
      <c r="J196" s="977" t="s">
        <v>4031</v>
      </c>
      <c r="K196" s="947"/>
      <c r="L196" s="991">
        <v>44029</v>
      </c>
    </row>
    <row r="197" spans="1:12">
      <c r="A197" s="966"/>
      <c r="B197" s="966" t="s">
        <v>4180</v>
      </c>
      <c r="C197" s="967"/>
      <c r="D197" s="968"/>
      <c r="E197" s="968"/>
      <c r="F197" s="968"/>
      <c r="G197" s="968"/>
      <c r="H197" s="975">
        <f>SUM(H116:H196)</f>
        <v>60</v>
      </c>
      <c r="I197" s="975">
        <f>SUM(I116:I196)</f>
        <v>12</v>
      </c>
      <c r="J197" s="968"/>
      <c r="K197" s="969"/>
    </row>
  </sheetData>
  <autoFilter ref="A1:O197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2"/>
  <sheetViews>
    <sheetView workbookViewId="0">
      <selection activeCell="D9" sqref="D9"/>
    </sheetView>
  </sheetViews>
  <sheetFormatPr defaultColWidth="9.140625" defaultRowHeight="15.75"/>
  <cols>
    <col min="1" max="2" width="9.140625" style="1"/>
    <col min="3" max="3" width="22" style="1" customWidth="1"/>
    <col min="4" max="4" width="19.85546875" style="1" customWidth="1"/>
    <col min="5" max="5" width="19.85546875" style="1" hidden="1" customWidth="1"/>
    <col min="6" max="6" width="18.85546875" style="1" customWidth="1"/>
    <col min="7" max="7" width="18.42578125" style="1" hidden="1" customWidth="1"/>
    <col min="8" max="8" width="18.7109375" style="1" hidden="1" customWidth="1"/>
    <col min="9" max="9" width="23.140625" style="1" hidden="1" customWidth="1"/>
    <col min="10" max="10" width="20" style="1" hidden="1" customWidth="1"/>
    <col min="11" max="11" width="12" style="1" customWidth="1"/>
    <col min="12" max="12" width="11.42578125" style="1" customWidth="1"/>
    <col min="13" max="16384" width="9.140625" style="1"/>
  </cols>
  <sheetData>
    <row r="3" spans="2:10">
      <c r="B3" s="671" t="s">
        <v>4023</v>
      </c>
      <c r="C3" s="671" t="s">
        <v>4024</v>
      </c>
      <c r="D3" s="671" t="s">
        <v>4030</v>
      </c>
      <c r="E3" s="671" t="s">
        <v>4045</v>
      </c>
      <c r="F3" s="671" t="s">
        <v>4025</v>
      </c>
      <c r="G3" s="671" t="s">
        <v>4026</v>
      </c>
      <c r="H3" s="671" t="s">
        <v>4027</v>
      </c>
      <c r="I3" s="671" t="s">
        <v>4028</v>
      </c>
      <c r="J3" s="671" t="s">
        <v>4029</v>
      </c>
    </row>
    <row r="4" spans="2:10">
      <c r="B4" s="861">
        <v>1</v>
      </c>
      <c r="C4" s="856" t="s">
        <v>4035</v>
      </c>
      <c r="D4" s="861" t="s">
        <v>4031</v>
      </c>
      <c r="E4" s="861">
        <f>ROUND(1.45*0.5*2+1.15*0.5*2,3)</f>
        <v>2.6</v>
      </c>
      <c r="F4" s="861">
        <v>60</v>
      </c>
      <c r="G4" s="856">
        <v>8.6999999999999994E-3</v>
      </c>
      <c r="H4" s="856">
        <v>5.4999999999999997E-3</v>
      </c>
      <c r="I4" s="856">
        <v>2.06E-2</v>
      </c>
      <c r="J4" s="856"/>
    </row>
    <row r="5" spans="2:10" ht="31.5">
      <c r="B5" s="862">
        <f>B4+1</f>
        <v>2</v>
      </c>
      <c r="C5" s="863" t="s">
        <v>4036</v>
      </c>
      <c r="D5" s="862" t="s">
        <v>4032</v>
      </c>
      <c r="E5" s="862">
        <f>ROUND(1.3*0.5*2+1*0.5*2,3)</f>
        <v>2.2999999999999998</v>
      </c>
      <c r="F5" s="862">
        <v>12</v>
      </c>
      <c r="G5" s="864">
        <v>7.7000000000000002E-3</v>
      </c>
      <c r="H5" s="864">
        <v>4.7999999999999996E-3</v>
      </c>
      <c r="I5" s="864">
        <v>1.8200000000000001E-2</v>
      </c>
      <c r="J5" s="858"/>
    </row>
    <row r="6" spans="2:10">
      <c r="B6" s="862">
        <f t="shared" ref="B6:B10" si="0">B5+1</f>
        <v>3</v>
      </c>
      <c r="C6" s="858" t="s">
        <v>4033</v>
      </c>
      <c r="D6" s="862" t="s">
        <v>4034</v>
      </c>
      <c r="E6" s="862">
        <f>ROUND(1.2*0.8*4,3)</f>
        <v>3.84</v>
      </c>
      <c r="F6" s="862">
        <v>6</v>
      </c>
      <c r="G6" s="858">
        <v>1.29E-2</v>
      </c>
      <c r="H6" s="858">
        <v>8.0999999999999996E-3</v>
      </c>
      <c r="I6" s="858">
        <v>3.04E-2</v>
      </c>
      <c r="J6" s="858"/>
    </row>
    <row r="7" spans="2:10" ht="31.5">
      <c r="B7" s="862">
        <f t="shared" si="0"/>
        <v>4</v>
      </c>
      <c r="C7" s="865" t="s">
        <v>4037</v>
      </c>
      <c r="D7" s="862" t="s">
        <v>4038</v>
      </c>
      <c r="E7" s="862">
        <f>ROUND(1*0.8*4,3)</f>
        <v>3.2</v>
      </c>
      <c r="F7" s="862">
        <v>1</v>
      </c>
      <c r="G7" s="864">
        <v>1.0699999999999999E-2</v>
      </c>
      <c r="H7" s="864">
        <v>6.7000000000000002E-3</v>
      </c>
      <c r="I7" s="864">
        <v>2.53E-2</v>
      </c>
      <c r="J7" s="858"/>
    </row>
    <row r="8" spans="2:10">
      <c r="B8" s="862">
        <f t="shared" si="0"/>
        <v>5</v>
      </c>
      <c r="C8" s="865" t="s">
        <v>4040</v>
      </c>
      <c r="D8" s="862" t="s">
        <v>4041</v>
      </c>
      <c r="E8" s="862">
        <f>ROUND(1.5*0.8*2+1.3*0.8*2,3)</f>
        <v>4.4800000000000004</v>
      </c>
      <c r="F8" s="862">
        <v>71</v>
      </c>
      <c r="G8" s="866">
        <v>1.4999999999999999E-2</v>
      </c>
      <c r="H8" s="866">
        <v>9.4000000000000004E-3</v>
      </c>
      <c r="I8" s="866">
        <v>3.5499999999999997E-2</v>
      </c>
      <c r="J8" s="858"/>
    </row>
    <row r="9" spans="2:10" ht="31.5">
      <c r="B9" s="862">
        <f t="shared" si="0"/>
        <v>6</v>
      </c>
      <c r="C9" s="865" t="s">
        <v>4039</v>
      </c>
      <c r="D9" s="862" t="s">
        <v>4042</v>
      </c>
      <c r="E9" s="862">
        <f>ROUND(1.2*0.8*2+1.4*0.8*2,3)</f>
        <v>4.16</v>
      </c>
      <c r="F9" s="862">
        <v>15</v>
      </c>
      <c r="G9" s="866">
        <v>1.3899999999999999E-2</v>
      </c>
      <c r="H9" s="866">
        <v>8.6999999999999994E-3</v>
      </c>
      <c r="I9" s="866">
        <v>3.2899999999999999E-2</v>
      </c>
      <c r="J9" s="858"/>
    </row>
    <row r="10" spans="2:10">
      <c r="B10" s="862">
        <f t="shared" si="0"/>
        <v>7</v>
      </c>
      <c r="C10" s="865" t="s">
        <v>4043</v>
      </c>
      <c r="D10" s="862" t="s">
        <v>4044</v>
      </c>
      <c r="E10" s="862">
        <f>ROUND(1.8*1.2*2+1.5*1.2*2,3)</f>
        <v>7.92</v>
      </c>
      <c r="F10" s="862">
        <v>4</v>
      </c>
      <c r="G10" s="858">
        <v>2.6499999999999999E-2</v>
      </c>
      <c r="H10" s="858">
        <v>1.66E-2</v>
      </c>
      <c r="I10" s="858">
        <v>6.2700000000000006E-2</v>
      </c>
      <c r="J10" s="858"/>
    </row>
    <row r="11" spans="2:10">
      <c r="B11" s="857"/>
      <c r="C11" s="858"/>
      <c r="D11" s="857"/>
      <c r="E11" s="857"/>
      <c r="F11" s="857"/>
      <c r="G11" s="857"/>
      <c r="H11" s="857"/>
      <c r="I11" s="857"/>
      <c r="J11" s="858"/>
    </row>
    <row r="12" spans="2:10" hidden="1">
      <c r="B12" s="857"/>
      <c r="C12" s="858"/>
      <c r="D12" s="857"/>
      <c r="E12" s="857"/>
      <c r="F12" s="857"/>
      <c r="G12" s="857"/>
      <c r="H12" s="857"/>
      <c r="I12" s="857"/>
      <c r="J12" s="858"/>
    </row>
    <row r="13" spans="2:10" hidden="1">
      <c r="B13" s="857"/>
      <c r="C13" s="858"/>
      <c r="D13" s="857"/>
      <c r="E13" s="857"/>
      <c r="F13" s="857"/>
      <c r="G13" s="857"/>
      <c r="H13" s="857"/>
      <c r="I13" s="857"/>
      <c r="J13" s="858"/>
    </row>
    <row r="14" spans="2:10" hidden="1">
      <c r="B14" s="857"/>
      <c r="C14" s="858"/>
      <c r="D14" s="857"/>
      <c r="E14" s="857"/>
      <c r="F14" s="857"/>
      <c r="G14" s="857"/>
      <c r="H14" s="857"/>
      <c r="I14" s="857"/>
      <c r="J14" s="858"/>
    </row>
    <row r="15" spans="2:10" hidden="1">
      <c r="B15" s="857"/>
      <c r="C15" s="858"/>
      <c r="D15" s="857"/>
      <c r="E15" s="857"/>
      <c r="F15" s="857"/>
      <c r="G15" s="857"/>
      <c r="H15" s="857"/>
      <c r="I15" s="857"/>
      <c r="J15" s="858"/>
    </row>
    <row r="16" spans="2:10" hidden="1">
      <c r="B16" s="857"/>
      <c r="C16" s="858"/>
      <c r="D16" s="857"/>
      <c r="E16" s="857"/>
      <c r="F16" s="857"/>
      <c r="G16" s="857"/>
      <c r="H16" s="857"/>
      <c r="I16" s="857"/>
      <c r="J16" s="858"/>
    </row>
    <row r="17" spans="2:10" hidden="1">
      <c r="B17" s="857"/>
      <c r="C17" s="858"/>
      <c r="D17" s="857"/>
      <c r="E17" s="857"/>
      <c r="F17" s="857"/>
      <c r="G17" s="857"/>
      <c r="H17" s="857"/>
      <c r="I17" s="857"/>
      <c r="J17" s="858"/>
    </row>
    <row r="18" spans="2:10" hidden="1">
      <c r="B18" s="857"/>
      <c r="C18" s="858"/>
      <c r="D18" s="857"/>
      <c r="E18" s="857"/>
      <c r="F18" s="857"/>
      <c r="G18" s="857"/>
      <c r="H18" s="857"/>
      <c r="I18" s="857"/>
      <c r="J18" s="858"/>
    </row>
    <row r="19" spans="2:10" hidden="1">
      <c r="B19" s="857"/>
      <c r="C19" s="858"/>
      <c r="D19" s="857"/>
      <c r="E19" s="857"/>
      <c r="F19" s="857"/>
      <c r="G19" s="857"/>
      <c r="H19" s="857"/>
      <c r="I19" s="857"/>
      <c r="J19" s="858"/>
    </row>
    <row r="20" spans="2:10" hidden="1">
      <c r="B20" s="857"/>
      <c r="C20" s="858"/>
      <c r="D20" s="857"/>
      <c r="E20" s="857"/>
      <c r="F20" s="857"/>
      <c r="G20" s="857"/>
      <c r="H20" s="857"/>
      <c r="I20" s="857"/>
      <c r="J20" s="858"/>
    </row>
    <row r="21" spans="2:10" hidden="1">
      <c r="B21" s="857"/>
      <c r="C21" s="858"/>
      <c r="D21" s="857"/>
      <c r="E21" s="857"/>
      <c r="F21" s="857"/>
      <c r="G21" s="857"/>
      <c r="H21" s="857"/>
      <c r="I21" s="857"/>
      <c r="J21" s="858"/>
    </row>
    <row r="22" spans="2:10" hidden="1">
      <c r="B22" s="857"/>
      <c r="C22" s="858"/>
      <c r="D22" s="857"/>
      <c r="E22" s="857"/>
      <c r="F22" s="857"/>
      <c r="G22" s="857"/>
      <c r="H22" s="857"/>
      <c r="I22" s="857"/>
      <c r="J22" s="858"/>
    </row>
    <row r="23" spans="2:10" hidden="1">
      <c r="B23" s="857"/>
      <c r="C23" s="858"/>
      <c r="D23" s="857"/>
      <c r="E23" s="857"/>
      <c r="F23" s="857"/>
      <c r="G23" s="857"/>
      <c r="H23" s="857"/>
      <c r="I23" s="857"/>
      <c r="J23" s="858"/>
    </row>
    <row r="24" spans="2:10" hidden="1">
      <c r="B24" s="857"/>
      <c r="C24" s="858"/>
      <c r="D24" s="857"/>
      <c r="E24" s="857"/>
      <c r="F24" s="857"/>
      <c r="G24" s="857"/>
      <c r="H24" s="857"/>
      <c r="I24" s="857"/>
      <c r="J24" s="858"/>
    </row>
    <row r="25" spans="2:10" hidden="1">
      <c r="B25" s="857"/>
      <c r="C25" s="858"/>
      <c r="D25" s="857"/>
      <c r="E25" s="857"/>
      <c r="F25" s="857"/>
      <c r="G25" s="857"/>
      <c r="H25" s="857"/>
      <c r="I25" s="857"/>
      <c r="J25" s="858"/>
    </row>
    <row r="26" spans="2:10" hidden="1">
      <c r="B26" s="857"/>
      <c r="C26" s="858"/>
      <c r="D26" s="857"/>
      <c r="E26" s="857"/>
      <c r="F26" s="857"/>
      <c r="G26" s="857"/>
      <c r="H26" s="857"/>
      <c r="I26" s="857"/>
      <c r="J26" s="858"/>
    </row>
    <row r="27" spans="2:10" hidden="1">
      <c r="B27" s="857"/>
      <c r="C27" s="858"/>
      <c r="D27" s="857"/>
      <c r="E27" s="857"/>
      <c r="F27" s="857"/>
      <c r="G27" s="857"/>
      <c r="H27" s="857"/>
      <c r="I27" s="857"/>
      <c r="J27" s="858"/>
    </row>
    <row r="28" spans="2:10">
      <c r="B28" s="859"/>
      <c r="C28" s="859"/>
      <c r="D28" s="859"/>
      <c r="E28" s="859"/>
      <c r="F28" s="859"/>
      <c r="G28" s="859"/>
      <c r="H28" s="859"/>
      <c r="I28" s="859"/>
      <c r="J28" s="860"/>
    </row>
    <row r="29" spans="2:10">
      <c r="B29" s="19"/>
      <c r="C29" s="19"/>
      <c r="D29" s="19"/>
      <c r="E29" s="19"/>
      <c r="F29" s="19"/>
      <c r="G29" s="19"/>
      <c r="H29" s="19"/>
      <c r="I29" s="19"/>
    </row>
    <row r="30" spans="2:10">
      <c r="B30" s="19"/>
      <c r="C30" s="19"/>
      <c r="D30" s="19"/>
      <c r="E30" s="19"/>
      <c r="F30" s="19"/>
      <c r="G30" s="19"/>
      <c r="H30" s="19"/>
      <c r="I30" s="19"/>
    </row>
    <row r="31" spans="2:10">
      <c r="B31" s="19"/>
      <c r="C31" s="19"/>
      <c r="D31" s="19"/>
      <c r="E31" s="19"/>
      <c r="F31" s="19"/>
      <c r="G31" s="19"/>
      <c r="H31" s="19"/>
      <c r="I31" s="19"/>
    </row>
    <row r="32" spans="2:10">
      <c r="B32" s="19"/>
      <c r="C32" s="19"/>
      <c r="D32" s="19"/>
      <c r="E32" s="19"/>
      <c r="F32" s="19"/>
      <c r="G32" s="19"/>
      <c r="H32" s="19"/>
      <c r="I32" s="1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"/>
  <sheetViews>
    <sheetView workbookViewId="0">
      <pane xSplit="8" ySplit="1" topLeftCell="I2" activePane="bottomRight" state="frozen"/>
      <selection pane="topRight" activeCell="F1" sqref="F1"/>
      <selection pane="bottomLeft" activeCell="A2" sqref="A2"/>
      <selection pane="bottomRight" activeCell="L35" sqref="L35"/>
    </sheetView>
  </sheetViews>
  <sheetFormatPr defaultColWidth="9.140625" defaultRowHeight="15.75"/>
  <cols>
    <col min="2" max="2" width="56.42578125" style="1" customWidth="1"/>
    <col min="3" max="3" width="5.85546875" style="939" hidden="1" customWidth="1"/>
    <col min="4" max="5" width="15.140625" style="939" customWidth="1"/>
    <col min="6" max="11" width="11.7109375" style="1" customWidth="1"/>
    <col min="12" max="12" width="25.85546875" style="1" customWidth="1"/>
    <col min="13" max="13" width="16" style="1" customWidth="1"/>
    <col min="14" max="14" width="17.7109375" style="991" customWidth="1"/>
    <col min="15" max="15" width="17" style="1" customWidth="1"/>
    <col min="16" max="16384" width="9.140625" style="1"/>
  </cols>
  <sheetData>
    <row r="1" spans="1:15" ht="47.25">
      <c r="B1" s="990" t="s">
        <v>2134</v>
      </c>
      <c r="C1" s="940" t="s">
        <v>1763</v>
      </c>
      <c r="D1" s="940" t="s">
        <v>1418</v>
      </c>
      <c r="E1" s="878" t="s">
        <v>1525</v>
      </c>
      <c r="F1" s="878" t="s">
        <v>3007</v>
      </c>
      <c r="G1" s="879" t="s">
        <v>1526</v>
      </c>
      <c r="H1" s="879" t="s">
        <v>2599</v>
      </c>
      <c r="I1" s="879" t="s">
        <v>1530</v>
      </c>
      <c r="J1" s="879" t="s">
        <v>1590</v>
      </c>
      <c r="K1" s="879" t="s">
        <v>3438</v>
      </c>
      <c r="L1" s="873" t="s">
        <v>4050</v>
      </c>
      <c r="M1" s="873" t="s">
        <v>4051</v>
      </c>
      <c r="N1" s="992" t="s">
        <v>4190</v>
      </c>
    </row>
    <row r="2" spans="1:15">
      <c r="A2">
        <f>COLUMN()</f>
        <v>1</v>
      </c>
      <c r="B2">
        <f>COLUMN()</f>
        <v>2</v>
      </c>
      <c r="C2">
        <f>COLUMN()</f>
        <v>3</v>
      </c>
      <c r="D2">
        <f>COLUMN()</f>
        <v>4</v>
      </c>
      <c r="E2">
        <f>COLUMN()</f>
        <v>5</v>
      </c>
      <c r="F2">
        <f>COLUMN()</f>
        <v>6</v>
      </c>
      <c r="G2">
        <f>COLUMN()</f>
        <v>7</v>
      </c>
      <c r="H2">
        <f>COLUMN()</f>
        <v>8</v>
      </c>
      <c r="I2">
        <f>COLUMN()</f>
        <v>9</v>
      </c>
      <c r="J2">
        <f>COLUMN()</f>
        <v>10</v>
      </c>
      <c r="K2">
        <f>COLUMN()</f>
        <v>11</v>
      </c>
      <c r="L2">
        <f>COLUMN()</f>
        <v>12</v>
      </c>
      <c r="M2">
        <f>COLUMN()</f>
        <v>13</v>
      </c>
      <c r="N2">
        <f>COLUMN()</f>
        <v>14</v>
      </c>
      <c r="O2">
        <f>COLUMN()</f>
        <v>15</v>
      </c>
    </row>
    <row r="3" spans="1:15">
      <c r="C3" s="936" t="s">
        <v>1765</v>
      </c>
      <c r="D3" s="941" t="s">
        <v>4047</v>
      </c>
      <c r="E3" s="949"/>
      <c r="F3" s="949"/>
      <c r="G3" s="949"/>
      <c r="H3" s="949"/>
      <c r="I3" s="949"/>
      <c r="J3" s="949"/>
      <c r="K3" s="949"/>
      <c r="L3" s="874"/>
      <c r="M3" s="874"/>
    </row>
    <row r="4" spans="1:15">
      <c r="C4" s="937" t="s">
        <v>1631</v>
      </c>
      <c r="D4" s="942" t="s">
        <v>4107</v>
      </c>
      <c r="E4" s="950"/>
      <c r="F4" s="950"/>
      <c r="G4" s="950"/>
      <c r="H4" s="950"/>
      <c r="I4" s="950"/>
      <c r="J4" s="950"/>
      <c r="K4" s="950"/>
      <c r="L4" s="877"/>
      <c r="M4" s="877"/>
    </row>
    <row r="5" spans="1:15">
      <c r="A5" s="993" t="str">
        <f>B5&amp;D5</f>
        <v>Lưới điện trung thế 1 pha Xuân Tây 19A018</v>
      </c>
      <c r="B5" s="942" t="s">
        <v>4107</v>
      </c>
      <c r="C5" s="938">
        <v>1</v>
      </c>
      <c r="D5" s="983" t="s">
        <v>3040</v>
      </c>
      <c r="E5" s="984"/>
      <c r="F5" s="984"/>
      <c r="G5" s="984">
        <v>1</v>
      </c>
      <c r="H5" s="984"/>
      <c r="I5" s="984"/>
      <c r="J5" s="984"/>
      <c r="K5" s="984"/>
      <c r="L5" s="980" t="s">
        <v>4041</v>
      </c>
      <c r="M5" s="876"/>
      <c r="N5" s="991">
        <v>44037</v>
      </c>
      <c r="O5" s="19" t="s">
        <v>4181</v>
      </c>
    </row>
    <row r="6" spans="1:15">
      <c r="A6" s="993" t="str">
        <f t="shared" ref="A6:A69" si="0">B6&amp;D6</f>
        <v>Lưới điện trung thế 1 pha Xuân Tây 19A020</v>
      </c>
      <c r="B6" s="942" t="s">
        <v>4107</v>
      </c>
      <c r="C6" s="938">
        <f>C5+1</f>
        <v>2</v>
      </c>
      <c r="D6" s="983" t="s">
        <v>3042</v>
      </c>
      <c r="E6" s="984"/>
      <c r="F6" s="984"/>
      <c r="G6" s="984">
        <v>1</v>
      </c>
      <c r="H6" s="984"/>
      <c r="I6" s="984"/>
      <c r="J6" s="984"/>
      <c r="K6" s="984"/>
      <c r="L6" s="980" t="s">
        <v>4041</v>
      </c>
      <c r="M6" s="876"/>
      <c r="N6" s="991">
        <v>44037</v>
      </c>
      <c r="O6" s="19" t="s">
        <v>4181</v>
      </c>
    </row>
    <row r="7" spans="1:15">
      <c r="A7" s="993" t="str">
        <f t="shared" si="0"/>
        <v>Lưới điện trung thế 1 pha Xuân Tây 19A025</v>
      </c>
      <c r="B7" s="942" t="s">
        <v>4107</v>
      </c>
      <c r="C7" s="938">
        <f t="shared" ref="C7:C71" si="1">C6+1</f>
        <v>3</v>
      </c>
      <c r="D7" s="983" t="s">
        <v>3047</v>
      </c>
      <c r="E7" s="984"/>
      <c r="F7" s="984"/>
      <c r="G7" s="984">
        <v>1</v>
      </c>
      <c r="H7" s="984"/>
      <c r="I7" s="984"/>
      <c r="J7" s="984"/>
      <c r="K7" s="984"/>
      <c r="L7" s="980" t="s">
        <v>4041</v>
      </c>
      <c r="M7" s="876"/>
      <c r="N7" s="991">
        <v>44037</v>
      </c>
      <c r="O7" s="19" t="s">
        <v>4181</v>
      </c>
    </row>
    <row r="8" spans="1:15">
      <c r="A8" s="993" t="str">
        <f t="shared" si="0"/>
        <v>Lưới điện trung thế 1 pha Xuân Tây 19A027</v>
      </c>
      <c r="B8" s="942" t="s">
        <v>4107</v>
      </c>
      <c r="C8" s="938">
        <f t="shared" si="1"/>
        <v>4</v>
      </c>
      <c r="D8" s="983" t="s">
        <v>3049</v>
      </c>
      <c r="E8" s="984"/>
      <c r="F8" s="984"/>
      <c r="G8" s="984">
        <v>1</v>
      </c>
      <c r="H8" s="984"/>
      <c r="I8" s="984"/>
      <c r="J8" s="984"/>
      <c r="K8" s="984"/>
      <c r="L8" s="980" t="s">
        <v>4041</v>
      </c>
      <c r="M8" s="876"/>
      <c r="N8" s="991">
        <v>44037</v>
      </c>
      <c r="O8" s="19" t="s">
        <v>4181</v>
      </c>
    </row>
    <row r="9" spans="1:15">
      <c r="A9" s="993" t="str">
        <f t="shared" si="0"/>
        <v>Lưới điện trung thế 1 pha Xuân Tây 19A029</v>
      </c>
      <c r="B9" s="942" t="s">
        <v>4107</v>
      </c>
      <c r="C9" s="938">
        <f t="shared" si="1"/>
        <v>5</v>
      </c>
      <c r="D9" s="983" t="s">
        <v>3050</v>
      </c>
      <c r="E9" s="984"/>
      <c r="F9" s="984"/>
      <c r="G9" s="984">
        <v>1</v>
      </c>
      <c r="H9" s="984"/>
      <c r="I9" s="984"/>
      <c r="J9" s="984"/>
      <c r="K9" s="984"/>
      <c r="L9" s="980" t="s">
        <v>4041</v>
      </c>
      <c r="M9" s="876"/>
      <c r="N9" s="991">
        <v>44037</v>
      </c>
      <c r="O9" s="19" t="s">
        <v>4181</v>
      </c>
    </row>
    <row r="10" spans="1:15">
      <c r="A10" s="993" t="str">
        <f t="shared" si="0"/>
        <v>Lưới điện trung thế 1 pha Xuân Tây 19A033</v>
      </c>
      <c r="B10" s="942" t="s">
        <v>4107</v>
      </c>
      <c r="C10" s="938">
        <f t="shared" si="1"/>
        <v>6</v>
      </c>
      <c r="D10" s="983" t="s">
        <v>3029</v>
      </c>
      <c r="E10" s="984"/>
      <c r="F10" s="984"/>
      <c r="G10" s="984">
        <v>1</v>
      </c>
      <c r="H10" s="984"/>
      <c r="I10" s="984"/>
      <c r="J10" s="984"/>
      <c r="K10" s="984"/>
      <c r="L10" s="980" t="s">
        <v>4041</v>
      </c>
      <c r="M10" s="876"/>
      <c r="N10" s="991">
        <v>44037</v>
      </c>
      <c r="O10" s="19" t="s">
        <v>4181</v>
      </c>
    </row>
    <row r="11" spans="1:15">
      <c r="A11" s="993" t="str">
        <f t="shared" si="0"/>
        <v>Lưới điện trung thế 1 pha Thừa Đức 11A</v>
      </c>
      <c r="C11" s="937" t="s">
        <v>1663</v>
      </c>
      <c r="D11" s="943" t="s">
        <v>4109</v>
      </c>
      <c r="E11" s="951"/>
      <c r="F11" s="948"/>
      <c r="G11" s="948"/>
      <c r="H11" s="948"/>
      <c r="I11" s="948"/>
      <c r="J11" s="948"/>
      <c r="K11" s="948"/>
      <c r="L11" s="875"/>
      <c r="M11" s="876"/>
    </row>
    <row r="12" spans="1:15">
      <c r="A12" s="993" t="str">
        <f t="shared" si="0"/>
        <v>Lưới điện trung thế 1 pha Thừa Đức 11A011</v>
      </c>
      <c r="B12" s="943" t="s">
        <v>4109</v>
      </c>
      <c r="C12" s="938" t="s">
        <v>4108</v>
      </c>
      <c r="D12" s="983" t="s">
        <v>3000</v>
      </c>
      <c r="E12" s="984"/>
      <c r="F12" s="984"/>
      <c r="G12" s="984">
        <v>1</v>
      </c>
      <c r="H12" s="984"/>
      <c r="I12" s="984"/>
      <c r="J12" s="984"/>
      <c r="K12" s="984"/>
      <c r="L12" s="980" t="s">
        <v>4041</v>
      </c>
      <c r="M12" s="876"/>
      <c r="N12" s="991">
        <v>44057</v>
      </c>
      <c r="O12" s="19" t="s">
        <v>4181</v>
      </c>
    </row>
    <row r="13" spans="1:15">
      <c r="A13" s="993" t="str">
        <f t="shared" si="0"/>
        <v>Lưới điện trung thế 1 pha Thừa Đức 11A014</v>
      </c>
      <c r="B13" s="943" t="s">
        <v>4109</v>
      </c>
      <c r="C13" s="938">
        <f t="shared" si="1"/>
        <v>2</v>
      </c>
      <c r="D13" s="983" t="s">
        <v>3003</v>
      </c>
      <c r="E13" s="984"/>
      <c r="F13" s="984"/>
      <c r="G13" s="984">
        <v>1</v>
      </c>
      <c r="H13" s="984"/>
      <c r="I13" s="984"/>
      <c r="J13" s="984"/>
      <c r="K13" s="984"/>
      <c r="L13" s="980" t="s">
        <v>4041</v>
      </c>
      <c r="M13" s="876"/>
      <c r="N13" s="991">
        <v>44057</v>
      </c>
      <c r="O13" s="19" t="s">
        <v>4181</v>
      </c>
    </row>
    <row r="14" spans="1:15">
      <c r="A14" s="993" t="str">
        <f t="shared" si="0"/>
        <v>Lưới điện trung thế 1 pha Thừa Đức 11A015</v>
      </c>
      <c r="B14" s="943" t="s">
        <v>4109</v>
      </c>
      <c r="C14" s="938">
        <f t="shared" si="1"/>
        <v>3</v>
      </c>
      <c r="D14" s="983" t="s">
        <v>3004</v>
      </c>
      <c r="E14" s="984"/>
      <c r="F14" s="984"/>
      <c r="G14" s="984">
        <v>1</v>
      </c>
      <c r="H14" s="984"/>
      <c r="I14" s="984"/>
      <c r="J14" s="984"/>
      <c r="K14" s="984"/>
      <c r="L14" s="980" t="s">
        <v>4041</v>
      </c>
      <c r="M14" s="876"/>
      <c r="N14" s="991">
        <v>44057</v>
      </c>
      <c r="O14" s="19" t="s">
        <v>4181</v>
      </c>
    </row>
    <row r="15" spans="1:15">
      <c r="A15" s="993" t="str">
        <f t="shared" si="0"/>
        <v>Lưới điện trung thế 1 pha Thừa Đức 11A017</v>
      </c>
      <c r="B15" s="943" t="s">
        <v>4109</v>
      </c>
      <c r="C15" s="938">
        <f t="shared" si="1"/>
        <v>4</v>
      </c>
      <c r="D15" s="983" t="s">
        <v>3039</v>
      </c>
      <c r="E15" s="984"/>
      <c r="F15" s="984"/>
      <c r="G15" s="984"/>
      <c r="H15" s="984"/>
      <c r="I15" s="984">
        <v>1</v>
      </c>
      <c r="J15" s="984"/>
      <c r="K15" s="984"/>
      <c r="L15" s="875" t="s">
        <v>4044</v>
      </c>
      <c r="M15" s="876"/>
      <c r="N15" s="991">
        <v>44057</v>
      </c>
      <c r="O15" s="19" t="s">
        <v>4181</v>
      </c>
    </row>
    <row r="16" spans="1:15">
      <c r="A16" s="993" t="str">
        <f t="shared" si="0"/>
        <v>Lưới điện trung thế 1 pha Thừa Đức 11A019</v>
      </c>
      <c r="B16" s="943" t="s">
        <v>4109</v>
      </c>
      <c r="C16" s="938">
        <f t="shared" si="1"/>
        <v>5</v>
      </c>
      <c r="D16" s="983" t="s">
        <v>3041</v>
      </c>
      <c r="E16" s="984"/>
      <c r="F16" s="984"/>
      <c r="G16" s="984"/>
      <c r="H16" s="984"/>
      <c r="I16" s="984">
        <v>1</v>
      </c>
      <c r="J16" s="984"/>
      <c r="K16" s="984"/>
      <c r="L16" s="875" t="s">
        <v>4044</v>
      </c>
      <c r="M16" s="876"/>
      <c r="N16" s="991">
        <v>44057</v>
      </c>
      <c r="O16" s="19" t="s">
        <v>4181</v>
      </c>
    </row>
    <row r="17" spans="1:15">
      <c r="A17" s="993" t="str">
        <f t="shared" si="0"/>
        <v>Lưới điện trung thế 1 pha Thừa Đức 11A020</v>
      </c>
      <c r="B17" s="943" t="s">
        <v>4109</v>
      </c>
      <c r="C17" s="938">
        <f t="shared" si="1"/>
        <v>6</v>
      </c>
      <c r="D17" s="983" t="s">
        <v>3042</v>
      </c>
      <c r="E17" s="984"/>
      <c r="F17" s="984"/>
      <c r="G17" s="984"/>
      <c r="H17" s="984"/>
      <c r="I17" s="984">
        <v>1</v>
      </c>
      <c r="J17" s="984"/>
      <c r="K17" s="984"/>
      <c r="L17" s="875" t="s">
        <v>4044</v>
      </c>
      <c r="M17" s="876"/>
      <c r="N17" s="991">
        <v>44057</v>
      </c>
      <c r="O17" s="19" t="s">
        <v>4181</v>
      </c>
    </row>
    <row r="18" spans="1:15">
      <c r="A18" s="993" t="str">
        <f t="shared" si="0"/>
        <v>Lưới điện trung thế 1 pha Thừa Đức 11A021</v>
      </c>
      <c r="B18" s="943" t="s">
        <v>4109</v>
      </c>
      <c r="C18" s="938">
        <f t="shared" si="1"/>
        <v>7</v>
      </c>
      <c r="D18" s="983" t="s">
        <v>3043</v>
      </c>
      <c r="E18" s="984"/>
      <c r="F18" s="984"/>
      <c r="G18" s="984"/>
      <c r="H18" s="984"/>
      <c r="I18" s="984">
        <v>1</v>
      </c>
      <c r="J18" s="984"/>
      <c r="K18" s="984"/>
      <c r="L18" s="875" t="s">
        <v>4044</v>
      </c>
      <c r="M18" s="876"/>
      <c r="N18" s="991">
        <v>44057</v>
      </c>
      <c r="O18" s="19" t="s">
        <v>4181</v>
      </c>
    </row>
    <row r="19" spans="1:15">
      <c r="A19" s="993" t="str">
        <f t="shared" si="0"/>
        <v>Lưới điện trung thế 1 pha Thừa Đức 11A022</v>
      </c>
      <c r="B19" s="943" t="s">
        <v>4109</v>
      </c>
      <c r="C19" s="938">
        <f t="shared" si="1"/>
        <v>8</v>
      </c>
      <c r="D19" s="983" t="s">
        <v>3044</v>
      </c>
      <c r="E19" s="984"/>
      <c r="F19" s="984"/>
      <c r="G19" s="985">
        <v>1</v>
      </c>
      <c r="H19" s="984"/>
      <c r="I19" s="984"/>
      <c r="J19" s="984"/>
      <c r="K19" s="984"/>
      <c r="L19" s="980" t="s">
        <v>4041</v>
      </c>
      <c r="M19" s="876"/>
      <c r="N19" s="991">
        <v>44057</v>
      </c>
      <c r="O19" s="19" t="s">
        <v>4181</v>
      </c>
    </row>
    <row r="20" spans="1:15">
      <c r="A20" s="993" t="str">
        <f t="shared" si="0"/>
        <v>Lưới điện trung thế 1 pha Thừa Đức 11A023</v>
      </c>
      <c r="B20" s="943" t="s">
        <v>4109</v>
      </c>
      <c r="C20" s="938">
        <f t="shared" si="1"/>
        <v>9</v>
      </c>
      <c r="D20" s="983" t="s">
        <v>3045</v>
      </c>
      <c r="E20" s="984"/>
      <c r="F20" s="984"/>
      <c r="G20" s="985"/>
      <c r="H20" s="984"/>
      <c r="I20" s="984"/>
      <c r="J20" s="984"/>
      <c r="K20" s="984"/>
      <c r="L20" s="980" t="s">
        <v>4041</v>
      </c>
      <c r="M20" s="876"/>
      <c r="N20" s="991">
        <v>44057</v>
      </c>
    </row>
    <row r="21" spans="1:15">
      <c r="A21" s="993" t="str">
        <f t="shared" si="0"/>
        <v>Lưới điện trung thế 1 pha Thừa Đức 11A025</v>
      </c>
      <c r="B21" s="943" t="s">
        <v>4109</v>
      </c>
      <c r="C21" s="938">
        <f t="shared" si="1"/>
        <v>10</v>
      </c>
      <c r="D21" s="983" t="s">
        <v>3047</v>
      </c>
      <c r="E21" s="984"/>
      <c r="F21" s="984"/>
      <c r="G21" s="984">
        <v>1</v>
      </c>
      <c r="H21" s="984"/>
      <c r="I21" s="984"/>
      <c r="J21" s="984"/>
      <c r="K21" s="984"/>
      <c r="L21" s="980" t="s">
        <v>4041</v>
      </c>
      <c r="M21" s="876"/>
      <c r="N21" s="991">
        <v>44057</v>
      </c>
      <c r="O21" s="19" t="s">
        <v>4181</v>
      </c>
    </row>
    <row r="22" spans="1:15">
      <c r="A22" s="993" t="str">
        <f t="shared" si="0"/>
        <v>Lưới điện trung thế 1 pha Thừa Đức 11A026</v>
      </c>
      <c r="B22" s="943" t="s">
        <v>4109</v>
      </c>
      <c r="C22" s="938">
        <f t="shared" si="1"/>
        <v>11</v>
      </c>
      <c r="D22" s="983" t="s">
        <v>3048</v>
      </c>
      <c r="E22" s="984"/>
      <c r="F22" s="984"/>
      <c r="G22" s="984">
        <v>1</v>
      </c>
      <c r="H22" s="984"/>
      <c r="I22" s="984"/>
      <c r="J22" s="984"/>
      <c r="K22" s="984"/>
      <c r="L22" s="980" t="s">
        <v>4041</v>
      </c>
      <c r="M22" s="876"/>
      <c r="N22" s="991">
        <v>44057</v>
      </c>
      <c r="O22" s="19" t="s">
        <v>4181</v>
      </c>
    </row>
    <row r="23" spans="1:15">
      <c r="A23" s="993" t="str">
        <f t="shared" si="0"/>
        <v>Lưới điện trung thế 1 pha Thừa Đức 11A030</v>
      </c>
      <c r="B23" s="943" t="s">
        <v>4109</v>
      </c>
      <c r="C23" s="938">
        <f t="shared" si="1"/>
        <v>12</v>
      </c>
      <c r="D23" s="983" t="s">
        <v>3081</v>
      </c>
      <c r="E23" s="984"/>
      <c r="F23" s="984"/>
      <c r="G23" s="984">
        <v>1</v>
      </c>
      <c r="H23" s="984"/>
      <c r="I23" s="984"/>
      <c r="J23" s="984"/>
      <c r="K23" s="984"/>
      <c r="L23" s="980" t="s">
        <v>4041</v>
      </c>
      <c r="M23" s="876"/>
      <c r="N23" s="991">
        <v>44057</v>
      </c>
      <c r="O23" s="19" t="s">
        <v>4181</v>
      </c>
    </row>
    <row r="24" spans="1:15">
      <c r="A24" s="993" t="str">
        <f t="shared" si="0"/>
        <v>Lưới điện trung thế 1 pha Thừa Đức 11A031</v>
      </c>
      <c r="B24" s="943" t="s">
        <v>4109</v>
      </c>
      <c r="C24" s="938">
        <f t="shared" si="1"/>
        <v>13</v>
      </c>
      <c r="D24" s="983" t="s">
        <v>3022</v>
      </c>
      <c r="E24" s="984"/>
      <c r="F24" s="984"/>
      <c r="G24" s="984">
        <v>1</v>
      </c>
      <c r="H24" s="984"/>
      <c r="I24" s="984"/>
      <c r="J24" s="984"/>
      <c r="K24" s="984"/>
      <c r="L24" s="980" t="s">
        <v>4041</v>
      </c>
      <c r="M24" s="876"/>
      <c r="N24" s="991">
        <v>44057</v>
      </c>
      <c r="O24" s="19" t="s">
        <v>4181</v>
      </c>
    </row>
    <row r="25" spans="1:15">
      <c r="A25" s="993" t="str">
        <f t="shared" si="0"/>
        <v>Lưới điện trung thế 1 pha Thừa Đức 11A032</v>
      </c>
      <c r="B25" s="943" t="s">
        <v>4109</v>
      </c>
      <c r="C25" s="938">
        <f t="shared" si="1"/>
        <v>14</v>
      </c>
      <c r="D25" s="983" t="s">
        <v>3027</v>
      </c>
      <c r="E25" s="984"/>
      <c r="F25" s="984"/>
      <c r="G25" s="984">
        <v>1</v>
      </c>
      <c r="H25" s="984"/>
      <c r="I25" s="984"/>
      <c r="J25" s="984"/>
      <c r="K25" s="984"/>
      <c r="L25" s="980" t="s">
        <v>4041</v>
      </c>
      <c r="M25" s="876"/>
      <c r="N25" s="991">
        <v>44057</v>
      </c>
      <c r="O25" s="19" t="s">
        <v>4181</v>
      </c>
    </row>
    <row r="26" spans="1:15">
      <c r="A26" s="993" t="str">
        <f t="shared" si="0"/>
        <v>Lưới trung thế 1 pha Suối Râm 7A</v>
      </c>
      <c r="C26" s="944" t="s">
        <v>1673</v>
      </c>
      <c r="D26" s="943" t="s">
        <v>4110</v>
      </c>
      <c r="E26" s="951"/>
      <c r="F26" s="948"/>
      <c r="G26" s="948"/>
      <c r="H26" s="948"/>
      <c r="I26" s="948"/>
      <c r="J26" s="948"/>
      <c r="K26" s="948"/>
      <c r="L26" s="875"/>
      <c r="M26" s="876"/>
    </row>
    <row r="27" spans="1:15">
      <c r="A27" s="993" t="str">
        <f t="shared" si="0"/>
        <v>Lưới trung thế 1 pha Suối Râm 7A007</v>
      </c>
      <c r="B27" s="943" t="s">
        <v>4110</v>
      </c>
      <c r="C27" s="938" t="s">
        <v>4108</v>
      </c>
      <c r="D27" s="938" t="s">
        <v>2996</v>
      </c>
      <c r="E27" s="948">
        <v>1</v>
      </c>
      <c r="F27" s="948"/>
      <c r="G27" s="948"/>
      <c r="H27" s="948"/>
      <c r="I27" s="948"/>
      <c r="J27" s="948"/>
      <c r="K27" s="948"/>
      <c r="L27" s="979" t="s">
        <v>4034</v>
      </c>
      <c r="M27" s="876"/>
      <c r="N27" s="991">
        <v>44056</v>
      </c>
      <c r="O27" s="19" t="s">
        <v>4181</v>
      </c>
    </row>
    <row r="28" spans="1:15">
      <c r="A28" s="993" t="str">
        <f t="shared" si="0"/>
        <v>Lưới trung thế 1 pha Suối Râm 7A011</v>
      </c>
      <c r="B28" s="943" t="s">
        <v>4110</v>
      </c>
      <c r="C28" s="938">
        <f t="shared" si="1"/>
        <v>2</v>
      </c>
      <c r="D28" s="938" t="s">
        <v>3000</v>
      </c>
      <c r="E28" s="948"/>
      <c r="F28" s="948"/>
      <c r="G28" s="948">
        <v>1</v>
      </c>
      <c r="H28" s="948"/>
      <c r="I28" s="948"/>
      <c r="J28" s="948"/>
      <c r="K28" s="948"/>
      <c r="L28" s="980" t="s">
        <v>4041</v>
      </c>
      <c r="M28" s="876"/>
      <c r="N28" s="991">
        <v>44056</v>
      </c>
      <c r="O28" s="19" t="s">
        <v>4181</v>
      </c>
    </row>
    <row r="29" spans="1:15">
      <c r="A29" s="993" t="str">
        <f t="shared" si="0"/>
        <v>Lưới trung thế 1 pha Suối Râm 7A013</v>
      </c>
      <c r="B29" s="943" t="s">
        <v>4110</v>
      </c>
      <c r="C29" s="938">
        <f t="shared" si="1"/>
        <v>3</v>
      </c>
      <c r="D29" s="938" t="s">
        <v>3002</v>
      </c>
      <c r="E29" s="948"/>
      <c r="F29" s="948"/>
      <c r="G29" s="948">
        <v>1</v>
      </c>
      <c r="H29" s="948"/>
      <c r="I29" s="948"/>
      <c r="J29" s="948"/>
      <c r="K29" s="948"/>
      <c r="L29" s="980" t="s">
        <v>4041</v>
      </c>
      <c r="M29" s="876"/>
      <c r="N29" s="991">
        <v>44056</v>
      </c>
      <c r="O29" s="19" t="s">
        <v>4181</v>
      </c>
    </row>
    <row r="30" spans="1:15">
      <c r="A30" s="993" t="str">
        <f t="shared" si="0"/>
        <v>Lưới trung thế 1 pha Suối Râm 7A014</v>
      </c>
      <c r="B30" s="943" t="s">
        <v>4110</v>
      </c>
      <c r="C30" s="938">
        <f t="shared" si="1"/>
        <v>4</v>
      </c>
      <c r="D30" s="938" t="s">
        <v>3003</v>
      </c>
      <c r="E30" s="948"/>
      <c r="F30" s="948"/>
      <c r="G30" s="948">
        <v>1</v>
      </c>
      <c r="H30" s="948"/>
      <c r="I30" s="948"/>
      <c r="J30" s="948"/>
      <c r="K30" s="948"/>
      <c r="L30" s="980" t="s">
        <v>4041</v>
      </c>
      <c r="M30" s="876"/>
      <c r="N30" s="991">
        <v>44056</v>
      </c>
      <c r="O30" s="19" t="s">
        <v>4181</v>
      </c>
    </row>
    <row r="31" spans="1:15">
      <c r="A31" s="993" t="str">
        <f t="shared" si="0"/>
        <v>Lưới trung thế 1 pha Suối Râm 7A015</v>
      </c>
      <c r="B31" s="943" t="s">
        <v>4110</v>
      </c>
      <c r="C31" s="938">
        <f t="shared" si="1"/>
        <v>5</v>
      </c>
      <c r="D31" s="938" t="s">
        <v>3004</v>
      </c>
      <c r="E31" s="948"/>
      <c r="F31" s="948"/>
      <c r="G31" s="948">
        <v>1</v>
      </c>
      <c r="H31" s="948"/>
      <c r="I31" s="948"/>
      <c r="J31" s="948"/>
      <c r="K31" s="948"/>
      <c r="L31" s="980" t="s">
        <v>4041</v>
      </c>
      <c r="M31" s="876"/>
      <c r="N31" s="991">
        <v>44056</v>
      </c>
      <c r="O31" s="19" t="s">
        <v>4181</v>
      </c>
    </row>
    <row r="32" spans="1:15">
      <c r="A32" s="993" t="str">
        <f t="shared" si="0"/>
        <v>Lưới trung thế 1 pha Suối Râm 7A016</v>
      </c>
      <c r="B32" s="943" t="s">
        <v>4110</v>
      </c>
      <c r="C32" s="938">
        <f t="shared" si="1"/>
        <v>6</v>
      </c>
      <c r="D32" s="938" t="s">
        <v>3038</v>
      </c>
      <c r="E32" s="948"/>
      <c r="F32" s="948"/>
      <c r="G32" s="948">
        <v>1</v>
      </c>
      <c r="H32" s="948"/>
      <c r="I32" s="948"/>
      <c r="J32" s="948"/>
      <c r="K32" s="948"/>
      <c r="L32" s="980" t="s">
        <v>4041</v>
      </c>
      <c r="M32" s="876"/>
      <c r="N32" s="991">
        <v>44056</v>
      </c>
      <c r="O32" s="19" t="s">
        <v>4181</v>
      </c>
    </row>
    <row r="33" spans="1:15">
      <c r="A33" s="993" t="str">
        <f t="shared" si="0"/>
        <v>Lưới trung thế 1 pha Suối Râm 7A017</v>
      </c>
      <c r="B33" s="943" t="s">
        <v>4110</v>
      </c>
      <c r="C33" s="938">
        <f t="shared" si="1"/>
        <v>7</v>
      </c>
      <c r="D33" s="938" t="s">
        <v>3039</v>
      </c>
      <c r="E33" s="948"/>
      <c r="F33" s="948"/>
      <c r="G33" s="948">
        <v>1</v>
      </c>
      <c r="H33" s="948"/>
      <c r="I33" s="948"/>
      <c r="J33" s="948"/>
      <c r="K33" s="948"/>
      <c r="L33" s="980" t="s">
        <v>4041</v>
      </c>
      <c r="M33" s="876"/>
      <c r="N33" s="991">
        <v>44056</v>
      </c>
      <c r="O33" s="19" t="s">
        <v>4181</v>
      </c>
    </row>
    <row r="34" spans="1:15">
      <c r="A34" s="993" t="str">
        <f t="shared" si="0"/>
        <v>Lưới điện trung thế 1 pha Thoại Hương 4A</v>
      </c>
      <c r="C34" s="944" t="s">
        <v>1717</v>
      </c>
      <c r="D34" s="943" t="s">
        <v>4111</v>
      </c>
      <c r="E34" s="948"/>
      <c r="F34" s="948"/>
      <c r="G34" s="948"/>
      <c r="H34" s="948"/>
      <c r="I34" s="948"/>
      <c r="J34" s="948"/>
      <c r="K34" s="948"/>
      <c r="L34" s="875"/>
      <c r="M34" s="876"/>
    </row>
    <row r="35" spans="1:15">
      <c r="A35" s="993" t="str">
        <f t="shared" si="0"/>
        <v>Lưới điện trung thế 1 pha Thoại Hương 4A022</v>
      </c>
      <c r="B35" s="943" t="s">
        <v>4111</v>
      </c>
      <c r="C35" s="938" t="s">
        <v>4108</v>
      </c>
      <c r="D35" s="938" t="s">
        <v>3044</v>
      </c>
      <c r="E35" s="948"/>
      <c r="F35" s="948"/>
      <c r="G35" s="985">
        <v>1</v>
      </c>
      <c r="H35" s="985"/>
      <c r="I35" s="948"/>
      <c r="J35" s="948"/>
      <c r="K35" s="948"/>
      <c r="L35" s="980" t="s">
        <v>4041</v>
      </c>
      <c r="M35" s="876"/>
      <c r="N35" s="991">
        <v>44028</v>
      </c>
      <c r="O35" s="19" t="s">
        <v>4181</v>
      </c>
    </row>
    <row r="36" spans="1:15">
      <c r="A36" s="993" t="str">
        <f t="shared" si="0"/>
        <v>Lưới điện trung thế 1 pha Thoại Hương 4A025</v>
      </c>
      <c r="B36" s="943" t="s">
        <v>4111</v>
      </c>
      <c r="C36" s="938">
        <f t="shared" si="1"/>
        <v>2</v>
      </c>
      <c r="D36" s="938" t="s">
        <v>3047</v>
      </c>
      <c r="E36" s="985">
        <v>1</v>
      </c>
      <c r="F36" s="985"/>
      <c r="G36" s="948"/>
      <c r="H36" s="948"/>
      <c r="I36" s="948"/>
      <c r="J36" s="948"/>
      <c r="K36" s="948"/>
      <c r="L36" s="979" t="s">
        <v>4034</v>
      </c>
      <c r="M36" s="876"/>
      <c r="N36" s="991">
        <v>44028</v>
      </c>
      <c r="O36" s="19" t="s">
        <v>4181</v>
      </c>
    </row>
    <row r="37" spans="1:15">
      <c r="A37" s="993" t="str">
        <f t="shared" si="0"/>
        <v>Lưới điện trung thế 3 pha Cánh đồng Xuân Tây 1A</v>
      </c>
      <c r="C37" s="944" t="s">
        <v>1729</v>
      </c>
      <c r="D37" s="943" t="s">
        <v>4112</v>
      </c>
      <c r="E37" s="948"/>
      <c r="F37" s="948"/>
      <c r="G37" s="948"/>
      <c r="H37" s="948"/>
      <c r="I37" s="948"/>
      <c r="J37" s="948"/>
      <c r="K37" s="948"/>
      <c r="L37" s="875"/>
      <c r="M37" s="876"/>
    </row>
    <row r="38" spans="1:15">
      <c r="A38" s="993" t="str">
        <f t="shared" si="0"/>
        <v>Lưới điện trung thế 3 pha Cánh đồng Xuân Tây 1A014</v>
      </c>
      <c r="B38" s="943" t="s">
        <v>4112</v>
      </c>
      <c r="C38" s="938" t="s">
        <v>4108</v>
      </c>
      <c r="D38" s="938" t="s">
        <v>3003</v>
      </c>
      <c r="E38" s="948"/>
      <c r="F38" s="948"/>
      <c r="G38" s="948">
        <v>1</v>
      </c>
      <c r="H38" s="948"/>
      <c r="I38" s="948"/>
      <c r="J38" s="948"/>
      <c r="K38" s="948"/>
      <c r="L38" s="980" t="s">
        <v>4041</v>
      </c>
      <c r="M38" s="876"/>
      <c r="N38" s="991">
        <v>44037</v>
      </c>
      <c r="O38" s="19" t="s">
        <v>4181</v>
      </c>
    </row>
    <row r="39" spans="1:15">
      <c r="A39" s="993" t="str">
        <f t="shared" si="0"/>
        <v>Lưới điện trung thế 3 pha Cánh đồng Xuân Tây 1A015</v>
      </c>
      <c r="B39" s="943" t="s">
        <v>4112</v>
      </c>
      <c r="C39" s="938">
        <f t="shared" si="1"/>
        <v>2</v>
      </c>
      <c r="D39" s="938" t="s">
        <v>3004</v>
      </c>
      <c r="E39" s="948"/>
      <c r="F39" s="948"/>
      <c r="G39" s="948">
        <v>1</v>
      </c>
      <c r="H39" s="948"/>
      <c r="I39" s="948"/>
      <c r="J39" s="948"/>
      <c r="K39" s="948"/>
      <c r="L39" s="980" t="s">
        <v>4041</v>
      </c>
      <c r="M39" s="876"/>
      <c r="N39" s="991">
        <v>44037</v>
      </c>
      <c r="O39" s="19" t="s">
        <v>4181</v>
      </c>
    </row>
    <row r="40" spans="1:15">
      <c r="A40" s="993" t="str">
        <f t="shared" si="0"/>
        <v>Lưới điện trung thế 3 pha Cánh đồng Xuân Tây 1A016</v>
      </c>
      <c r="B40" s="943" t="s">
        <v>4112</v>
      </c>
      <c r="C40" s="938">
        <f t="shared" si="1"/>
        <v>3</v>
      </c>
      <c r="D40" s="938" t="s">
        <v>3038</v>
      </c>
      <c r="E40" s="948"/>
      <c r="F40" s="948"/>
      <c r="G40" s="948">
        <v>1</v>
      </c>
      <c r="H40" s="948"/>
      <c r="I40" s="948"/>
      <c r="J40" s="948"/>
      <c r="K40" s="948"/>
      <c r="L40" s="980" t="s">
        <v>4041</v>
      </c>
      <c r="M40" s="876"/>
      <c r="N40" s="991">
        <v>44037</v>
      </c>
      <c r="O40" s="19" t="s">
        <v>4181</v>
      </c>
    </row>
    <row r="41" spans="1:15">
      <c r="A41" s="993" t="str">
        <f t="shared" si="0"/>
        <v>Lưới điện trung thế 3 pha Cánh đồng Xuân Tây 1A017</v>
      </c>
      <c r="B41" s="943" t="s">
        <v>4112</v>
      </c>
      <c r="C41" s="938">
        <f t="shared" si="1"/>
        <v>4</v>
      </c>
      <c r="D41" s="938" t="s">
        <v>3039</v>
      </c>
      <c r="E41" s="948"/>
      <c r="F41" s="948"/>
      <c r="G41" s="948">
        <v>1</v>
      </c>
      <c r="H41" s="948"/>
      <c r="I41" s="948"/>
      <c r="J41" s="948"/>
      <c r="K41" s="948"/>
      <c r="L41" s="980" t="s">
        <v>4041</v>
      </c>
      <c r="M41" s="876"/>
      <c r="N41" s="991">
        <v>44037</v>
      </c>
      <c r="O41" s="19" t="s">
        <v>4181</v>
      </c>
    </row>
    <row r="42" spans="1:15">
      <c r="A42" s="993" t="str">
        <f t="shared" si="0"/>
        <v>Lưới điện trung thế 3 pha Cánh đồng Xuân Tây 1A018</v>
      </c>
      <c r="B42" s="943" t="s">
        <v>4112</v>
      </c>
      <c r="C42" s="938">
        <f t="shared" si="1"/>
        <v>5</v>
      </c>
      <c r="D42" s="938" t="s">
        <v>3040</v>
      </c>
      <c r="E42" s="948"/>
      <c r="F42" s="948"/>
      <c r="G42" s="948">
        <v>1</v>
      </c>
      <c r="H42" s="948"/>
      <c r="I42" s="948"/>
      <c r="J42" s="948"/>
      <c r="K42" s="948"/>
      <c r="L42" s="980" t="s">
        <v>4041</v>
      </c>
      <c r="M42" s="876"/>
      <c r="N42" s="991">
        <v>44037</v>
      </c>
      <c r="O42" s="19" t="s">
        <v>4181</v>
      </c>
    </row>
    <row r="43" spans="1:15">
      <c r="A43" s="993" t="str">
        <f t="shared" si="0"/>
        <v>Lưới điện trung thế 3 pha Cánh đồng Xuân Tây 1A019</v>
      </c>
      <c r="B43" s="943" t="s">
        <v>4112</v>
      </c>
      <c r="C43" s="938">
        <f t="shared" si="1"/>
        <v>6</v>
      </c>
      <c r="D43" s="938" t="s">
        <v>3041</v>
      </c>
      <c r="E43" s="948"/>
      <c r="F43" s="948"/>
      <c r="G43" s="948">
        <v>1</v>
      </c>
      <c r="H43" s="948"/>
      <c r="I43" s="948"/>
      <c r="J43" s="948"/>
      <c r="K43" s="948"/>
      <c r="L43" s="980" t="s">
        <v>4041</v>
      </c>
      <c r="M43" s="876"/>
      <c r="N43" s="991">
        <v>44037</v>
      </c>
      <c r="O43" s="19" t="s">
        <v>4181</v>
      </c>
    </row>
    <row r="44" spans="1:15">
      <c r="A44" s="993" t="str">
        <f t="shared" si="0"/>
        <v>Lưới điện trung thế 3 pha Cánh đồng Xuân Tây 1A020</v>
      </c>
      <c r="B44" s="943" t="s">
        <v>4112</v>
      </c>
      <c r="C44" s="938">
        <f t="shared" si="1"/>
        <v>7</v>
      </c>
      <c r="D44" s="938" t="s">
        <v>3042</v>
      </c>
      <c r="E44" s="948">
        <v>1</v>
      </c>
      <c r="F44" s="948"/>
      <c r="G44" s="948"/>
      <c r="H44" s="948"/>
      <c r="I44" s="948"/>
      <c r="J44" s="948"/>
      <c r="K44" s="948"/>
      <c r="L44" s="979" t="s">
        <v>4034</v>
      </c>
      <c r="M44" s="876"/>
      <c r="N44" s="991">
        <v>44037</v>
      </c>
      <c r="O44" s="19" t="s">
        <v>4181</v>
      </c>
    </row>
    <row r="45" spans="1:15">
      <c r="A45" s="993" t="str">
        <f t="shared" si="0"/>
        <v>Lưới điện trung thế 3 pha Cánh đồng Xuân Tây 1A021</v>
      </c>
      <c r="B45" s="943" t="s">
        <v>4112</v>
      </c>
      <c r="C45" s="938">
        <f t="shared" si="1"/>
        <v>8</v>
      </c>
      <c r="D45" s="938" t="s">
        <v>3043</v>
      </c>
      <c r="E45" s="948">
        <v>1</v>
      </c>
      <c r="F45" s="948"/>
      <c r="G45" s="948"/>
      <c r="H45" s="948"/>
      <c r="I45" s="948"/>
      <c r="J45" s="948"/>
      <c r="K45" s="948"/>
      <c r="L45" s="979" t="s">
        <v>4034</v>
      </c>
      <c r="M45" s="876"/>
      <c r="N45" s="991">
        <v>44037</v>
      </c>
      <c r="O45" s="19" t="s">
        <v>4181</v>
      </c>
    </row>
    <row r="46" spans="1:15">
      <c r="A46" s="993" t="str">
        <f t="shared" si="0"/>
        <v>Lưới điện trung thế 3 pha Cánh đồng Xuân Tây 1A022</v>
      </c>
      <c r="B46" s="943" t="s">
        <v>4112</v>
      </c>
      <c r="C46" s="938">
        <f t="shared" si="1"/>
        <v>9</v>
      </c>
      <c r="D46" s="938" t="s">
        <v>3044</v>
      </c>
      <c r="E46" s="948"/>
      <c r="F46" s="948"/>
      <c r="G46" s="948">
        <v>1</v>
      </c>
      <c r="H46" s="948"/>
      <c r="I46" s="948"/>
      <c r="J46" s="948"/>
      <c r="K46" s="948"/>
      <c r="L46" s="980" t="s">
        <v>4041</v>
      </c>
      <c r="M46" s="876"/>
      <c r="N46" s="991">
        <v>44037</v>
      </c>
      <c r="O46" s="19" t="s">
        <v>4181</v>
      </c>
    </row>
    <row r="47" spans="1:15">
      <c r="A47" s="993" t="str">
        <f t="shared" si="0"/>
        <v>Lưới điện trung thế 3 pha Cánh đồng Xuân Tây 1A023</v>
      </c>
      <c r="B47" s="943" t="s">
        <v>4112</v>
      </c>
      <c r="C47" s="938">
        <f t="shared" si="1"/>
        <v>10</v>
      </c>
      <c r="D47" s="938" t="s">
        <v>3045</v>
      </c>
      <c r="E47" s="948"/>
      <c r="F47" s="948"/>
      <c r="G47" s="948">
        <v>1</v>
      </c>
      <c r="H47" s="948"/>
      <c r="I47" s="948"/>
      <c r="J47" s="948"/>
      <c r="K47" s="948"/>
      <c r="L47" s="980" t="s">
        <v>4041</v>
      </c>
      <c r="M47" s="876"/>
      <c r="N47" s="991">
        <v>44037</v>
      </c>
      <c r="O47" s="19" t="s">
        <v>4181</v>
      </c>
    </row>
    <row r="48" spans="1:15">
      <c r="A48" s="993" t="str">
        <f t="shared" si="0"/>
        <v>Lưới điện trung thế 3 pha Cánh đồng Xuân Tây 1A024</v>
      </c>
      <c r="B48" s="943" t="s">
        <v>4112</v>
      </c>
      <c r="C48" s="938">
        <f t="shared" si="1"/>
        <v>11</v>
      </c>
      <c r="D48" s="938" t="s">
        <v>3046</v>
      </c>
      <c r="E48" s="948"/>
      <c r="F48" s="948"/>
      <c r="G48" s="948">
        <v>1</v>
      </c>
      <c r="H48" s="948"/>
      <c r="I48" s="948"/>
      <c r="J48" s="948"/>
      <c r="K48" s="948"/>
      <c r="L48" s="980" t="s">
        <v>4041</v>
      </c>
      <c r="M48" s="876"/>
      <c r="N48" s="991">
        <v>44037</v>
      </c>
      <c r="O48" s="19" t="s">
        <v>4181</v>
      </c>
    </row>
    <row r="49" spans="1:15">
      <c r="A49" s="993" t="str">
        <f t="shared" si="0"/>
        <v>Lưới điện trung thế 3 pha Cánh đồng Xuân Tây 1A025</v>
      </c>
      <c r="B49" s="943" t="s">
        <v>4112</v>
      </c>
      <c r="C49" s="938">
        <f t="shared" si="1"/>
        <v>12</v>
      </c>
      <c r="D49" s="938" t="s">
        <v>3047</v>
      </c>
      <c r="E49" s="948"/>
      <c r="F49" s="948"/>
      <c r="G49" s="948">
        <v>1</v>
      </c>
      <c r="H49" s="948"/>
      <c r="I49" s="948"/>
      <c r="J49" s="948"/>
      <c r="K49" s="948"/>
      <c r="L49" s="980" t="s">
        <v>4041</v>
      </c>
      <c r="M49" s="876"/>
      <c r="N49" s="991">
        <v>44037</v>
      </c>
      <c r="O49" s="19" t="s">
        <v>4181</v>
      </c>
    </row>
    <row r="50" spans="1:15">
      <c r="A50" s="993" t="str">
        <f t="shared" si="0"/>
        <v>Lưới điện trung thế 3 pha Cánh đồng Xuân Tây 1A026</v>
      </c>
      <c r="B50" s="943" t="s">
        <v>4112</v>
      </c>
      <c r="C50" s="938">
        <f t="shared" si="1"/>
        <v>13</v>
      </c>
      <c r="D50" s="938" t="s">
        <v>3048</v>
      </c>
      <c r="E50" s="948"/>
      <c r="F50" s="948"/>
      <c r="G50" s="948">
        <v>1</v>
      </c>
      <c r="H50" s="948"/>
      <c r="I50" s="948"/>
      <c r="J50" s="948"/>
      <c r="K50" s="948"/>
      <c r="L50" s="980" t="s">
        <v>4041</v>
      </c>
      <c r="M50" s="876"/>
      <c r="N50" s="991">
        <v>44037</v>
      </c>
      <c r="O50" s="19" t="s">
        <v>4181</v>
      </c>
    </row>
    <row r="51" spans="1:15">
      <c r="A51" s="993" t="str">
        <f t="shared" si="0"/>
        <v>Lưới điện trung thế 3 pha Cánh Đồng Xuân Tây 1B</v>
      </c>
      <c r="C51" s="944" t="s">
        <v>1732</v>
      </c>
      <c r="D51" s="943" t="s">
        <v>4113</v>
      </c>
      <c r="E51" s="948"/>
      <c r="F51" s="948"/>
      <c r="G51" s="948"/>
      <c r="H51" s="948"/>
      <c r="I51" s="948"/>
      <c r="J51" s="948"/>
      <c r="K51" s="948"/>
      <c r="L51" s="875"/>
      <c r="M51" s="876"/>
    </row>
    <row r="52" spans="1:15">
      <c r="A52" s="993" t="str">
        <f t="shared" si="0"/>
        <v>Lưới điện trung thế 3 pha Cánh Đồng Xuân Tây 1B009A</v>
      </c>
      <c r="B52" s="943" t="s">
        <v>4113</v>
      </c>
      <c r="C52" s="938" t="s">
        <v>4108</v>
      </c>
      <c r="D52" s="938" t="s">
        <v>4114</v>
      </c>
      <c r="E52" s="948"/>
      <c r="F52" s="986"/>
      <c r="G52" s="985"/>
      <c r="H52" s="985">
        <v>1</v>
      </c>
      <c r="I52" s="948"/>
      <c r="J52" s="948"/>
      <c r="K52" s="948"/>
      <c r="L52" s="982" t="s">
        <v>4042</v>
      </c>
      <c r="M52" s="876"/>
      <c r="N52" s="991">
        <v>44037</v>
      </c>
      <c r="O52" s="19" t="s">
        <v>4182</v>
      </c>
    </row>
    <row r="53" spans="1:15">
      <c r="A53" s="993" t="str">
        <f t="shared" si="0"/>
        <v>Lưới điện trung thế 3 pha Cánh Đồng Xuân Tây 1B001</v>
      </c>
      <c r="B53" s="943" t="s">
        <v>4113</v>
      </c>
      <c r="C53" s="938">
        <f t="shared" si="1"/>
        <v>2</v>
      </c>
      <c r="D53" s="938" t="s">
        <v>3006</v>
      </c>
      <c r="E53" s="948"/>
      <c r="F53" s="986"/>
      <c r="G53" s="986">
        <v>1</v>
      </c>
      <c r="H53" s="986"/>
      <c r="I53" s="948"/>
      <c r="J53" s="948"/>
      <c r="K53" s="948"/>
      <c r="L53" s="980" t="s">
        <v>4041</v>
      </c>
      <c r="M53" s="876"/>
      <c r="N53" s="991">
        <v>44037</v>
      </c>
      <c r="O53" s="19" t="s">
        <v>4181</v>
      </c>
    </row>
    <row r="54" spans="1:15">
      <c r="A54" s="993" t="str">
        <f t="shared" si="0"/>
        <v>Lưới điện trung thế 3 pha Cánh Đồng Xuân Tây 1B002</v>
      </c>
      <c r="B54" s="943" t="s">
        <v>4113</v>
      </c>
      <c r="C54" s="938">
        <f t="shared" si="1"/>
        <v>3</v>
      </c>
      <c r="D54" s="938" t="s">
        <v>2991</v>
      </c>
      <c r="E54" s="948"/>
      <c r="F54" s="948"/>
      <c r="G54" s="948">
        <v>1</v>
      </c>
      <c r="H54" s="948"/>
      <c r="I54" s="948"/>
      <c r="J54" s="948"/>
      <c r="K54" s="948"/>
      <c r="L54" s="980" t="s">
        <v>4041</v>
      </c>
      <c r="M54" s="876"/>
      <c r="N54" s="991">
        <v>44037</v>
      </c>
      <c r="O54" s="19" t="s">
        <v>4181</v>
      </c>
    </row>
    <row r="55" spans="1:15">
      <c r="A55" s="993" t="str">
        <f t="shared" si="0"/>
        <v>Lưới điện trung thế 3 pha Cánh Đồng Xuân Tây 1B003</v>
      </c>
      <c r="B55" s="943" t="s">
        <v>4113</v>
      </c>
      <c r="C55" s="938">
        <f t="shared" si="1"/>
        <v>4</v>
      </c>
      <c r="D55" s="938" t="s">
        <v>2992</v>
      </c>
      <c r="E55" s="948"/>
      <c r="F55" s="948"/>
      <c r="G55" s="948">
        <v>1</v>
      </c>
      <c r="H55" s="948"/>
      <c r="I55" s="948"/>
      <c r="J55" s="948"/>
      <c r="K55" s="948"/>
      <c r="L55" s="980" t="s">
        <v>4041</v>
      </c>
      <c r="M55" s="876"/>
      <c r="N55" s="991">
        <v>44037</v>
      </c>
      <c r="O55" s="19" t="s">
        <v>4181</v>
      </c>
    </row>
    <row r="56" spans="1:15">
      <c r="A56" s="993" t="str">
        <f t="shared" si="0"/>
        <v>Lưới điện trung thế 3 pha Cánh Đồng Xuân Tây 1B004</v>
      </c>
      <c r="B56" s="943" t="s">
        <v>4113</v>
      </c>
      <c r="C56" s="938">
        <f t="shared" si="1"/>
        <v>5</v>
      </c>
      <c r="D56" s="938" t="s">
        <v>2993</v>
      </c>
      <c r="E56" s="948"/>
      <c r="F56" s="948"/>
      <c r="G56" s="948">
        <v>1</v>
      </c>
      <c r="H56" s="948"/>
      <c r="I56" s="948"/>
      <c r="J56" s="948"/>
      <c r="K56" s="948"/>
      <c r="L56" s="980" t="s">
        <v>4041</v>
      </c>
      <c r="M56" s="876"/>
      <c r="N56" s="991">
        <v>44037</v>
      </c>
      <c r="O56" s="19" t="s">
        <v>4181</v>
      </c>
    </row>
    <row r="57" spans="1:15">
      <c r="A57" s="993" t="str">
        <f t="shared" si="0"/>
        <v>Lưới điện trung thế 3 pha Cánh Đồng Xuân Tây 1B005</v>
      </c>
      <c r="B57" s="943" t="s">
        <v>4113</v>
      </c>
      <c r="C57" s="938">
        <f t="shared" si="1"/>
        <v>6</v>
      </c>
      <c r="D57" s="938" t="s">
        <v>2994</v>
      </c>
      <c r="E57" s="948"/>
      <c r="F57" s="948"/>
      <c r="G57" s="948">
        <v>1</v>
      </c>
      <c r="H57" s="948"/>
      <c r="I57" s="948"/>
      <c r="J57" s="948"/>
      <c r="K57" s="948"/>
      <c r="L57" s="980" t="s">
        <v>4041</v>
      </c>
      <c r="M57" s="876"/>
      <c r="N57" s="991">
        <v>44037</v>
      </c>
      <c r="O57" s="19" t="s">
        <v>4181</v>
      </c>
    </row>
    <row r="58" spans="1:15">
      <c r="A58" s="993" t="str">
        <f t="shared" si="0"/>
        <v>Lưới điện trung thế 3 pha Cánh Đồng Xuân Tây 1B006</v>
      </c>
      <c r="B58" s="943" t="s">
        <v>4113</v>
      </c>
      <c r="C58" s="938">
        <f t="shared" si="1"/>
        <v>7</v>
      </c>
      <c r="D58" s="938" t="s">
        <v>2995</v>
      </c>
      <c r="E58" s="985"/>
      <c r="F58" s="985">
        <v>1</v>
      </c>
      <c r="G58" s="948"/>
      <c r="H58" s="948"/>
      <c r="I58" s="948"/>
      <c r="J58" s="948"/>
      <c r="K58" s="948"/>
      <c r="L58" s="981" t="s">
        <v>4038</v>
      </c>
      <c r="M58" s="876"/>
      <c r="N58" s="991">
        <v>44037</v>
      </c>
      <c r="O58" s="19" t="s">
        <v>4181</v>
      </c>
    </row>
    <row r="59" spans="1:15">
      <c r="A59" s="993" t="str">
        <f t="shared" si="0"/>
        <v>Lưới điện trung thế 3 pha Cánh Đồng Xuân Tây 1B007</v>
      </c>
      <c r="B59" s="943" t="s">
        <v>4113</v>
      </c>
      <c r="C59" s="938">
        <f t="shared" si="1"/>
        <v>8</v>
      </c>
      <c r="D59" s="938" t="s">
        <v>2996</v>
      </c>
      <c r="E59" s="948"/>
      <c r="F59" s="948"/>
      <c r="G59" s="948">
        <v>1</v>
      </c>
      <c r="H59" s="948"/>
      <c r="I59" s="948"/>
      <c r="J59" s="948"/>
      <c r="K59" s="948"/>
      <c r="L59" s="980" t="s">
        <v>4041</v>
      </c>
      <c r="M59" s="876"/>
      <c r="N59" s="991">
        <v>44037</v>
      </c>
      <c r="O59" s="19" t="s">
        <v>4181</v>
      </c>
    </row>
    <row r="60" spans="1:15">
      <c r="A60" s="993" t="str">
        <f t="shared" si="0"/>
        <v>Lưới điện trung thế 3 pha Cánh Đồng Xuân Tây 1B008</v>
      </c>
      <c r="B60" s="943" t="s">
        <v>4113</v>
      </c>
      <c r="C60" s="938">
        <f t="shared" si="1"/>
        <v>9</v>
      </c>
      <c r="D60" s="938" t="s">
        <v>2997</v>
      </c>
      <c r="E60" s="948"/>
      <c r="F60" s="948"/>
      <c r="G60" s="948">
        <v>1</v>
      </c>
      <c r="H60" s="948"/>
      <c r="I60" s="948"/>
      <c r="J60" s="948"/>
      <c r="K60" s="948"/>
      <c r="L60" s="980" t="s">
        <v>4041</v>
      </c>
      <c r="M60" s="876"/>
      <c r="N60" s="991">
        <v>44037</v>
      </c>
      <c r="O60" s="19" t="s">
        <v>4181</v>
      </c>
    </row>
    <row r="61" spans="1:15">
      <c r="A61" s="993" t="str">
        <f t="shared" si="0"/>
        <v>Lưới điện trung thế 3 pha Cánh Đồng Xuân Tây 1B009</v>
      </c>
      <c r="B61" s="943" t="s">
        <v>4113</v>
      </c>
      <c r="C61" s="938">
        <f t="shared" si="1"/>
        <v>10</v>
      </c>
      <c r="D61" s="938" t="s">
        <v>2998</v>
      </c>
      <c r="E61" s="948"/>
      <c r="F61" s="948"/>
      <c r="G61" s="948">
        <v>1</v>
      </c>
      <c r="H61" s="948"/>
      <c r="I61" s="948"/>
      <c r="J61" s="948"/>
      <c r="K61" s="948"/>
      <c r="L61" s="980" t="s">
        <v>4041</v>
      </c>
      <c r="M61" s="876"/>
      <c r="N61" s="991">
        <v>44037</v>
      </c>
      <c r="O61" s="19" t="s">
        <v>4181</v>
      </c>
    </row>
    <row r="62" spans="1:15">
      <c r="A62" s="993" t="str">
        <f t="shared" si="0"/>
        <v>Lưới điện trung thế 3 pha Cánh Đồng Xuân Tây 1B010</v>
      </c>
      <c r="B62" s="943" t="s">
        <v>4113</v>
      </c>
      <c r="C62" s="938">
        <f t="shared" si="1"/>
        <v>11</v>
      </c>
      <c r="D62" s="938" t="s">
        <v>2999</v>
      </c>
      <c r="E62" s="948">
        <v>1</v>
      </c>
      <c r="F62" s="948"/>
      <c r="G62" s="948"/>
      <c r="H62" s="948"/>
      <c r="I62" s="948"/>
      <c r="J62" s="948"/>
      <c r="K62" s="948"/>
      <c r="L62" s="979" t="s">
        <v>4034</v>
      </c>
      <c r="M62" s="876"/>
      <c r="N62" s="991">
        <v>44037</v>
      </c>
      <c r="O62" s="19" t="s">
        <v>4181</v>
      </c>
    </row>
    <row r="63" spans="1:15">
      <c r="A63" s="993" t="str">
        <f t="shared" si="0"/>
        <v>Lưới điện trung thế 3 pha Cánh Đồng Xuân Tây 1B011</v>
      </c>
      <c r="B63" s="943" t="s">
        <v>4113</v>
      </c>
      <c r="C63" s="938">
        <f t="shared" si="1"/>
        <v>12</v>
      </c>
      <c r="D63" s="938" t="s">
        <v>3000</v>
      </c>
      <c r="E63" s="948"/>
      <c r="F63" s="948"/>
      <c r="G63" s="948">
        <v>1</v>
      </c>
      <c r="H63" s="948"/>
      <c r="I63" s="948"/>
      <c r="J63" s="948"/>
      <c r="K63" s="948"/>
      <c r="L63" s="980" t="s">
        <v>4041</v>
      </c>
      <c r="M63" s="876"/>
      <c r="N63" s="991">
        <v>44037</v>
      </c>
      <c r="O63" s="19" t="s">
        <v>4181</v>
      </c>
    </row>
    <row r="64" spans="1:15">
      <c r="A64" s="993" t="str">
        <f t="shared" si="0"/>
        <v>Lưới điện trung thế 3 pha Cánh Đồng Xuân Tây 1B012</v>
      </c>
      <c r="B64" s="943" t="s">
        <v>4113</v>
      </c>
      <c r="C64" s="938">
        <f t="shared" si="1"/>
        <v>13</v>
      </c>
      <c r="D64" s="938" t="s">
        <v>3001</v>
      </c>
      <c r="E64" s="948"/>
      <c r="F64" s="948"/>
      <c r="G64" s="948">
        <v>1</v>
      </c>
      <c r="H64" s="948"/>
      <c r="I64" s="948"/>
      <c r="J64" s="948"/>
      <c r="K64" s="948"/>
      <c r="L64" s="980" t="s">
        <v>4041</v>
      </c>
      <c r="M64" s="876"/>
      <c r="N64" s="991">
        <v>44037</v>
      </c>
      <c r="O64" s="19" t="s">
        <v>4181</v>
      </c>
    </row>
    <row r="65" spans="1:15">
      <c r="A65" s="993" t="str">
        <f t="shared" si="0"/>
        <v>Lưới điện trung thế 3 pha Cánh Đồng Xuân Tây 1B013</v>
      </c>
      <c r="B65" s="943" t="s">
        <v>4113</v>
      </c>
      <c r="C65" s="938">
        <f t="shared" si="1"/>
        <v>14</v>
      </c>
      <c r="D65" s="938" t="s">
        <v>3002</v>
      </c>
      <c r="E65" s="948">
        <v>1</v>
      </c>
      <c r="F65" s="948"/>
      <c r="G65" s="948"/>
      <c r="H65" s="948"/>
      <c r="I65" s="948"/>
      <c r="J65" s="948"/>
      <c r="K65" s="948"/>
      <c r="L65" s="979" t="s">
        <v>4034</v>
      </c>
      <c r="M65" s="876"/>
      <c r="N65" s="991">
        <v>44037</v>
      </c>
      <c r="O65" s="19" t="s">
        <v>4181</v>
      </c>
    </row>
    <row r="66" spans="1:15">
      <c r="A66" s="993" t="str">
        <f t="shared" si="0"/>
        <v>Lưới điện trung thế 3 pha Cánh Đồng Xuân Tây 1B014</v>
      </c>
      <c r="B66" s="943" t="s">
        <v>4113</v>
      </c>
      <c r="C66" s="938">
        <f t="shared" si="1"/>
        <v>15</v>
      </c>
      <c r="D66" s="938" t="s">
        <v>3003</v>
      </c>
      <c r="E66" s="948"/>
      <c r="F66" s="948"/>
      <c r="G66" s="948">
        <v>1</v>
      </c>
      <c r="H66" s="948"/>
      <c r="I66" s="948"/>
      <c r="J66" s="948"/>
      <c r="K66" s="948"/>
      <c r="L66" s="980" t="s">
        <v>4041</v>
      </c>
      <c r="M66" s="876"/>
      <c r="N66" s="991">
        <v>44037</v>
      </c>
      <c r="O66" s="19" t="s">
        <v>4181</v>
      </c>
    </row>
    <row r="67" spans="1:15">
      <c r="A67" s="993" t="str">
        <f t="shared" si="0"/>
        <v>Lưới điện trung thế 3 pha Nam Hà 3B</v>
      </c>
      <c r="C67" s="944" t="s">
        <v>1771</v>
      </c>
      <c r="D67" s="943" t="s">
        <v>4115</v>
      </c>
      <c r="E67" s="948"/>
      <c r="F67" s="948"/>
      <c r="G67" s="948"/>
      <c r="H67" s="948"/>
      <c r="I67" s="948"/>
      <c r="J67" s="948"/>
      <c r="K67" s="948"/>
      <c r="L67" s="875"/>
      <c r="M67" s="876"/>
    </row>
    <row r="68" spans="1:15">
      <c r="A68" s="993" t="str">
        <f t="shared" si="0"/>
        <v>Lưới điện trung thế 3 pha Nam Hà 3B001</v>
      </c>
      <c r="B68" s="943" t="s">
        <v>4115</v>
      </c>
      <c r="C68" s="938" t="s">
        <v>4108</v>
      </c>
      <c r="D68" s="938" t="s">
        <v>3006</v>
      </c>
      <c r="E68" s="948"/>
      <c r="F68" s="948"/>
      <c r="G68" s="948">
        <v>1</v>
      </c>
      <c r="H68" s="948"/>
      <c r="I68" s="948"/>
      <c r="J68" s="948"/>
      <c r="K68" s="948"/>
      <c r="L68" s="980" t="s">
        <v>4041</v>
      </c>
      <c r="M68" s="876"/>
      <c r="N68" s="991">
        <v>44048</v>
      </c>
      <c r="O68" s="19" t="s">
        <v>4181</v>
      </c>
    </row>
    <row r="69" spans="1:15">
      <c r="A69" s="993" t="str">
        <f t="shared" si="0"/>
        <v>Lưới điện trung thế 3 pha Nam Hà 3B005</v>
      </c>
      <c r="B69" s="943" t="s">
        <v>4115</v>
      </c>
      <c r="C69" s="938">
        <f t="shared" si="1"/>
        <v>2</v>
      </c>
      <c r="D69" s="938" t="s">
        <v>2994</v>
      </c>
      <c r="E69" s="948"/>
      <c r="F69" s="948"/>
      <c r="G69" s="985"/>
      <c r="H69" s="948"/>
      <c r="I69" s="948"/>
      <c r="J69" s="948"/>
      <c r="K69" s="948"/>
      <c r="L69" s="980" t="s">
        <v>4041</v>
      </c>
      <c r="M69" s="876"/>
      <c r="N69" s="991">
        <v>44048</v>
      </c>
      <c r="O69" s="1" t="s">
        <v>4101</v>
      </c>
    </row>
    <row r="70" spans="1:15">
      <c r="A70" s="993" t="str">
        <f t="shared" ref="A70:A133" si="2">B70&amp;D70</f>
        <v>Lưới điện trung thế 3 pha Nam Hà 3B006</v>
      </c>
      <c r="B70" s="943" t="s">
        <v>4115</v>
      </c>
      <c r="C70" s="938">
        <f t="shared" si="1"/>
        <v>3</v>
      </c>
      <c r="D70" s="938" t="s">
        <v>2995</v>
      </c>
      <c r="E70" s="948"/>
      <c r="F70" s="948"/>
      <c r="G70" s="985"/>
      <c r="H70" s="948"/>
      <c r="I70" s="948"/>
      <c r="J70" s="948"/>
      <c r="K70" s="948"/>
      <c r="L70" s="980" t="s">
        <v>4041</v>
      </c>
      <c r="M70" s="876"/>
      <c r="N70" s="991">
        <v>44048</v>
      </c>
      <c r="O70" s="1" t="s">
        <v>4101</v>
      </c>
    </row>
    <row r="71" spans="1:15">
      <c r="A71" s="993" t="str">
        <f t="shared" si="2"/>
        <v>Lưới điện trung thế 3 pha Nam Hà 3B007</v>
      </c>
      <c r="B71" s="943" t="s">
        <v>4115</v>
      </c>
      <c r="C71" s="938">
        <f t="shared" si="1"/>
        <v>4</v>
      </c>
      <c r="D71" s="938" t="s">
        <v>2996</v>
      </c>
      <c r="E71" s="948"/>
      <c r="F71" s="948"/>
      <c r="G71" s="948">
        <v>1</v>
      </c>
      <c r="H71" s="948"/>
      <c r="I71" s="948"/>
      <c r="J71" s="948"/>
      <c r="K71" s="948"/>
      <c r="L71" s="980" t="s">
        <v>4041</v>
      </c>
      <c r="M71" s="876"/>
      <c r="N71" s="991">
        <v>44048</v>
      </c>
      <c r="O71" s="19" t="s">
        <v>4181</v>
      </c>
    </row>
    <row r="72" spans="1:15">
      <c r="A72" s="993" t="str">
        <f t="shared" si="2"/>
        <v>Lưới điện trung thế 3 pha Nam Hà 3B009</v>
      </c>
      <c r="B72" s="943" t="s">
        <v>4115</v>
      </c>
      <c r="C72" s="938">
        <f t="shared" ref="C72:C138" si="3">C71+1</f>
        <v>5</v>
      </c>
      <c r="D72" s="938" t="s">
        <v>2998</v>
      </c>
      <c r="E72" s="948"/>
      <c r="F72" s="948"/>
      <c r="G72" s="948">
        <v>1</v>
      </c>
      <c r="H72" s="948"/>
      <c r="I72" s="948"/>
      <c r="J72" s="948"/>
      <c r="K72" s="948"/>
      <c r="L72" s="980" t="s">
        <v>4041</v>
      </c>
      <c r="M72" s="876"/>
      <c r="N72" s="991">
        <v>44048</v>
      </c>
      <c r="O72" s="19" t="s">
        <v>4181</v>
      </c>
    </row>
    <row r="73" spans="1:15">
      <c r="A73" s="993" t="str">
        <f t="shared" si="2"/>
        <v>Lưới điện trung thế 3 pha Nam Hà 3B010</v>
      </c>
      <c r="B73" s="943" t="s">
        <v>4115</v>
      </c>
      <c r="C73" s="938">
        <f t="shared" si="3"/>
        <v>6</v>
      </c>
      <c r="D73" s="938" t="s">
        <v>2999</v>
      </c>
      <c r="E73" s="948"/>
      <c r="F73" s="948"/>
      <c r="G73" s="948">
        <v>1</v>
      </c>
      <c r="H73" s="948"/>
      <c r="I73" s="948"/>
      <c r="J73" s="948"/>
      <c r="K73" s="948"/>
      <c r="L73" s="980" t="s">
        <v>4041</v>
      </c>
      <c r="M73" s="876"/>
      <c r="N73" s="991">
        <v>44048</v>
      </c>
      <c r="O73" s="19" t="s">
        <v>4181</v>
      </c>
    </row>
    <row r="74" spans="1:15">
      <c r="A74" s="993" t="str">
        <f t="shared" si="2"/>
        <v>Lưới điện trung thế 3 pha Nam Hà 3B011</v>
      </c>
      <c r="B74" s="943" t="s">
        <v>4115</v>
      </c>
      <c r="C74" s="938">
        <f t="shared" si="3"/>
        <v>7</v>
      </c>
      <c r="D74" s="938" t="s">
        <v>3000</v>
      </c>
      <c r="E74" s="948"/>
      <c r="F74" s="948"/>
      <c r="G74" s="948">
        <v>1</v>
      </c>
      <c r="H74" s="948"/>
      <c r="I74" s="948"/>
      <c r="J74" s="948"/>
      <c r="K74" s="948"/>
      <c r="L74" s="980" t="s">
        <v>4041</v>
      </c>
      <c r="M74" s="876"/>
      <c r="N74" s="991">
        <v>44048</v>
      </c>
      <c r="O74" s="19" t="s">
        <v>4181</v>
      </c>
    </row>
    <row r="75" spans="1:15">
      <c r="A75" s="993" t="str">
        <f t="shared" si="2"/>
        <v>Lưới điện trung thế 3 pha Nam Hà 3B016</v>
      </c>
      <c r="B75" s="943" t="s">
        <v>4115</v>
      </c>
      <c r="C75" s="938">
        <f t="shared" si="3"/>
        <v>8</v>
      </c>
      <c r="D75" s="938" t="s">
        <v>3038</v>
      </c>
      <c r="E75" s="948"/>
      <c r="F75" s="948"/>
      <c r="G75" s="948">
        <v>1</v>
      </c>
      <c r="H75" s="948"/>
      <c r="I75" s="948"/>
      <c r="J75" s="948"/>
      <c r="K75" s="948"/>
      <c r="L75" s="980" t="s">
        <v>4041</v>
      </c>
      <c r="M75" s="876"/>
      <c r="N75" s="991">
        <v>44048</v>
      </c>
      <c r="O75" s="19" t="s">
        <v>4181</v>
      </c>
    </row>
    <row r="76" spans="1:15">
      <c r="A76" s="993" t="str">
        <f t="shared" si="2"/>
        <v>Lưới điện trung thế 3 pha Nam Hà 3B017</v>
      </c>
      <c r="B76" s="943" t="s">
        <v>4115</v>
      </c>
      <c r="C76" s="938">
        <f t="shared" si="3"/>
        <v>9</v>
      </c>
      <c r="D76" s="938" t="s">
        <v>3039</v>
      </c>
      <c r="E76" s="948"/>
      <c r="F76" s="948"/>
      <c r="G76" s="948">
        <v>1</v>
      </c>
      <c r="H76" s="948"/>
      <c r="I76" s="948"/>
      <c r="J76" s="948"/>
      <c r="K76" s="948"/>
      <c r="L76" s="980" t="s">
        <v>4041</v>
      </c>
      <c r="M76" s="876"/>
      <c r="N76" s="991">
        <v>44048</v>
      </c>
      <c r="O76" s="19" t="s">
        <v>4181</v>
      </c>
    </row>
    <row r="77" spans="1:15">
      <c r="A77" s="993" t="str">
        <f t="shared" si="2"/>
        <v>Lưới điện trung thế 3 pha Nam Hà 3B019</v>
      </c>
      <c r="B77" s="943" t="s">
        <v>4115</v>
      </c>
      <c r="C77" s="938">
        <f t="shared" si="3"/>
        <v>10</v>
      </c>
      <c r="D77" s="938" t="s">
        <v>3041</v>
      </c>
      <c r="E77" s="948"/>
      <c r="F77" s="948"/>
      <c r="G77" s="948">
        <v>1</v>
      </c>
      <c r="H77" s="948"/>
      <c r="I77" s="948"/>
      <c r="J77" s="948"/>
      <c r="K77" s="948"/>
      <c r="L77" s="980" t="s">
        <v>4041</v>
      </c>
      <c r="M77" s="876"/>
      <c r="N77" s="991">
        <v>44048</v>
      </c>
      <c r="O77" s="19" t="s">
        <v>4181</v>
      </c>
    </row>
    <row r="78" spans="1:15">
      <c r="A78" s="993" t="str">
        <f t="shared" si="2"/>
        <v>Lưới điện trung thế 3 pha Láng Me 5A-1</v>
      </c>
      <c r="C78" s="944" t="s">
        <v>4116</v>
      </c>
      <c r="D78" s="943" t="s">
        <v>4117</v>
      </c>
      <c r="E78" s="948"/>
      <c r="F78" s="948"/>
      <c r="G78" s="948"/>
      <c r="H78" s="948"/>
      <c r="I78" s="948"/>
      <c r="J78" s="948"/>
      <c r="K78" s="948"/>
      <c r="L78" s="875"/>
      <c r="M78" s="876"/>
    </row>
    <row r="79" spans="1:15">
      <c r="A79" s="993" t="str">
        <f t="shared" si="2"/>
        <v>Lưới điện trung thế 3 pha Láng Me 5A-1001</v>
      </c>
      <c r="B79" s="943" t="s">
        <v>4117</v>
      </c>
      <c r="C79" s="938" t="s">
        <v>4108</v>
      </c>
      <c r="D79" s="938" t="s">
        <v>3006</v>
      </c>
      <c r="E79" s="948"/>
      <c r="F79" s="948"/>
      <c r="G79" s="948">
        <v>1</v>
      </c>
      <c r="H79" s="948"/>
      <c r="I79" s="948"/>
      <c r="J79" s="948"/>
      <c r="K79" s="948"/>
      <c r="L79" s="980" t="s">
        <v>4041</v>
      </c>
      <c r="M79" s="876"/>
      <c r="N79" s="991">
        <v>44028</v>
      </c>
      <c r="O79" s="19" t="s">
        <v>4181</v>
      </c>
    </row>
    <row r="80" spans="1:15">
      <c r="A80" s="993" t="str">
        <f t="shared" si="2"/>
        <v>Lưới điện trung thế 3 pha Láng Me 5A-1002</v>
      </c>
      <c r="B80" s="943" t="s">
        <v>4117</v>
      </c>
      <c r="C80" s="938">
        <f t="shared" si="3"/>
        <v>2</v>
      </c>
      <c r="D80" s="938" t="s">
        <v>2991</v>
      </c>
      <c r="E80" s="948"/>
      <c r="F80" s="948"/>
      <c r="G80" s="948">
        <v>1</v>
      </c>
      <c r="H80" s="948"/>
      <c r="I80" s="948"/>
      <c r="J80" s="948"/>
      <c r="K80" s="948"/>
      <c r="L80" s="980" t="s">
        <v>4041</v>
      </c>
      <c r="M80" s="876"/>
      <c r="N80" s="991">
        <v>44028</v>
      </c>
      <c r="O80" s="19" t="s">
        <v>4181</v>
      </c>
    </row>
    <row r="81" spans="1:15">
      <c r="A81" s="993" t="str">
        <f t="shared" si="2"/>
        <v>Lưới điện trung thế 3 pha Láng Me 5A-1006</v>
      </c>
      <c r="B81" s="943" t="s">
        <v>4117</v>
      </c>
      <c r="C81" s="938">
        <f t="shared" si="3"/>
        <v>3</v>
      </c>
      <c r="D81" s="938" t="s">
        <v>2995</v>
      </c>
      <c r="E81" s="948"/>
      <c r="F81" s="948"/>
      <c r="G81" s="948">
        <v>1</v>
      </c>
      <c r="H81" s="948"/>
      <c r="I81" s="948"/>
      <c r="J81" s="948"/>
      <c r="K81" s="948"/>
      <c r="L81" s="980" t="s">
        <v>4041</v>
      </c>
      <c r="M81" s="876"/>
      <c r="N81" s="991">
        <v>44028</v>
      </c>
      <c r="O81" s="19" t="s">
        <v>4181</v>
      </c>
    </row>
    <row r="82" spans="1:15">
      <c r="A82" s="993" t="str">
        <f t="shared" si="2"/>
        <v>Lưới điện trung thế 3 pha Láng Me 3B</v>
      </c>
      <c r="C82" s="944" t="s">
        <v>4118</v>
      </c>
      <c r="D82" s="943" t="s">
        <v>4119</v>
      </c>
      <c r="E82" s="948"/>
      <c r="F82" s="948"/>
      <c r="G82" s="948"/>
      <c r="H82" s="948"/>
      <c r="I82" s="948"/>
      <c r="J82" s="948"/>
      <c r="K82" s="948"/>
      <c r="L82" s="875"/>
      <c r="M82" s="876"/>
    </row>
    <row r="83" spans="1:15">
      <c r="A83" s="993" t="str">
        <f t="shared" si="2"/>
        <v>Lưới điện trung thế 3 pha Láng Me 3B001</v>
      </c>
      <c r="B83" s="943" t="s">
        <v>4119</v>
      </c>
      <c r="C83" s="938" t="s">
        <v>4108</v>
      </c>
      <c r="D83" s="938" t="s">
        <v>3006</v>
      </c>
      <c r="E83" s="948"/>
      <c r="F83" s="948"/>
      <c r="G83" s="948">
        <v>1</v>
      </c>
      <c r="H83" s="948"/>
      <c r="I83" s="948"/>
      <c r="J83" s="948"/>
      <c r="K83" s="948"/>
      <c r="L83" s="980" t="s">
        <v>4041</v>
      </c>
      <c r="M83" s="876"/>
      <c r="N83" s="991">
        <v>44028</v>
      </c>
      <c r="O83" s="19" t="s">
        <v>4181</v>
      </c>
    </row>
    <row r="84" spans="1:15">
      <c r="A84" s="993" t="str">
        <f t="shared" si="2"/>
        <v>Lưới điện trung thế 3 pha Láng Me 3B006</v>
      </c>
      <c r="B84" s="943" t="s">
        <v>4119</v>
      </c>
      <c r="C84" s="938">
        <f t="shared" si="3"/>
        <v>2</v>
      </c>
      <c r="D84" s="938" t="s">
        <v>2995</v>
      </c>
      <c r="E84" s="948"/>
      <c r="F84" s="948"/>
      <c r="G84" s="948">
        <v>1</v>
      </c>
      <c r="H84" s="948"/>
      <c r="I84" s="948"/>
      <c r="J84" s="948"/>
      <c r="K84" s="948"/>
      <c r="L84" s="980" t="s">
        <v>4041</v>
      </c>
      <c r="M84" s="876"/>
      <c r="N84" s="991">
        <v>44028</v>
      </c>
      <c r="O84" s="19" t="s">
        <v>4181</v>
      </c>
    </row>
    <row r="85" spans="1:15">
      <c r="A85" s="993" t="str">
        <f t="shared" si="2"/>
        <v>Lưới điện trung thế 3 pha Sông Ray 4A</v>
      </c>
      <c r="C85" s="944" t="s">
        <v>4120</v>
      </c>
      <c r="D85" s="943" t="s">
        <v>4122</v>
      </c>
      <c r="E85" s="948"/>
      <c r="F85" s="948"/>
      <c r="G85" s="948"/>
      <c r="H85" s="948"/>
      <c r="I85" s="948"/>
      <c r="J85" s="948"/>
      <c r="K85" s="948"/>
      <c r="L85" s="875"/>
      <c r="M85" s="876"/>
    </row>
    <row r="86" spans="1:15">
      <c r="A86" s="993" t="str">
        <f t="shared" si="2"/>
        <v>Lưới điện trung thế 3 pha Sông Ray 4A072A</v>
      </c>
      <c r="B86" s="943" t="s">
        <v>4122</v>
      </c>
      <c r="C86" s="938" t="s">
        <v>4108</v>
      </c>
      <c r="D86" s="938" t="s">
        <v>3790</v>
      </c>
      <c r="E86" s="948"/>
      <c r="F86" s="948"/>
      <c r="G86" s="948"/>
      <c r="H86" s="948">
        <v>1</v>
      </c>
      <c r="I86" s="948"/>
      <c r="J86" s="948"/>
      <c r="K86" s="948"/>
      <c r="L86" s="982" t="s">
        <v>4042</v>
      </c>
      <c r="M86" s="876"/>
      <c r="N86" s="991">
        <v>44043</v>
      </c>
      <c r="O86" s="19" t="s">
        <v>4182</v>
      </c>
    </row>
    <row r="87" spans="1:15">
      <c r="A87" s="993" t="str">
        <f t="shared" si="2"/>
        <v>Lưới điện trung thế 3 pha Sông Ray 4A001</v>
      </c>
      <c r="B87" s="943" t="s">
        <v>4122</v>
      </c>
      <c r="C87" s="938">
        <f t="shared" si="3"/>
        <v>2</v>
      </c>
      <c r="D87" s="938" t="s">
        <v>3006</v>
      </c>
      <c r="E87" s="948"/>
      <c r="F87" s="948"/>
      <c r="G87" s="948"/>
      <c r="H87" s="948">
        <v>1</v>
      </c>
      <c r="I87" s="948"/>
      <c r="J87" s="948"/>
      <c r="K87" s="948"/>
      <c r="L87" s="982" t="s">
        <v>4042</v>
      </c>
      <c r="M87" s="876"/>
      <c r="N87" s="991">
        <v>44043</v>
      </c>
      <c r="O87" s="19" t="s">
        <v>4181</v>
      </c>
    </row>
    <row r="88" spans="1:15">
      <c r="A88" s="993" t="str">
        <f t="shared" si="2"/>
        <v>Lưới điện trung thế 3 pha Sông Ray 4A002</v>
      </c>
      <c r="B88" s="943" t="s">
        <v>4122</v>
      </c>
      <c r="C88" s="938">
        <f t="shared" si="3"/>
        <v>3</v>
      </c>
      <c r="D88" s="938" t="s">
        <v>2991</v>
      </c>
      <c r="E88" s="948"/>
      <c r="F88" s="948"/>
      <c r="G88" s="948"/>
      <c r="H88" s="948">
        <v>1</v>
      </c>
      <c r="I88" s="948"/>
      <c r="J88" s="948"/>
      <c r="K88" s="948"/>
      <c r="L88" s="982" t="s">
        <v>4042</v>
      </c>
      <c r="M88" s="876"/>
      <c r="N88" s="991">
        <v>44043</v>
      </c>
      <c r="O88" s="19" t="s">
        <v>4181</v>
      </c>
    </row>
    <row r="89" spans="1:15">
      <c r="A89" s="993" t="str">
        <f t="shared" si="2"/>
        <v>Lưới điện trung thế 3 pha Sông Ray 4A003</v>
      </c>
      <c r="B89" s="943" t="s">
        <v>4122</v>
      </c>
      <c r="C89" s="938">
        <f t="shared" si="3"/>
        <v>4</v>
      </c>
      <c r="D89" s="938" t="s">
        <v>2992</v>
      </c>
      <c r="E89" s="948"/>
      <c r="F89" s="948"/>
      <c r="G89" s="948"/>
      <c r="H89" s="948">
        <v>1</v>
      </c>
      <c r="I89" s="948"/>
      <c r="J89" s="948"/>
      <c r="K89" s="948"/>
      <c r="L89" s="982" t="s">
        <v>4042</v>
      </c>
      <c r="M89" s="876"/>
      <c r="N89" s="991">
        <v>44043</v>
      </c>
      <c r="O89" s="19" t="s">
        <v>4181</v>
      </c>
    </row>
    <row r="90" spans="1:15">
      <c r="A90" s="993" t="str">
        <f t="shared" si="2"/>
        <v>Lưới điện trung thế 3 pha Sông Ray 4A004</v>
      </c>
      <c r="B90" s="943" t="s">
        <v>4122</v>
      </c>
      <c r="C90" s="938">
        <f t="shared" si="3"/>
        <v>5</v>
      </c>
      <c r="D90" s="938" t="s">
        <v>2993</v>
      </c>
      <c r="E90" s="948"/>
      <c r="F90" s="948"/>
      <c r="G90" s="948"/>
      <c r="H90" s="948">
        <v>1</v>
      </c>
      <c r="I90" s="948"/>
      <c r="J90" s="948"/>
      <c r="K90" s="948"/>
      <c r="L90" s="982" t="s">
        <v>4042</v>
      </c>
      <c r="M90" s="876"/>
      <c r="N90" s="991">
        <v>44043</v>
      </c>
      <c r="O90" s="19" t="s">
        <v>4181</v>
      </c>
    </row>
    <row r="91" spans="1:15">
      <c r="A91" s="993" t="str">
        <f t="shared" si="2"/>
        <v>Lưới điện trung thế 3 pha Sông Ray 4A010</v>
      </c>
      <c r="B91" s="943" t="s">
        <v>4122</v>
      </c>
      <c r="C91" s="938">
        <f t="shared" si="3"/>
        <v>6</v>
      </c>
      <c r="D91" s="938" t="s">
        <v>2999</v>
      </c>
      <c r="E91" s="948"/>
      <c r="F91" s="948"/>
      <c r="G91" s="948"/>
      <c r="H91" s="948">
        <v>1</v>
      </c>
      <c r="I91" s="948"/>
      <c r="J91" s="948"/>
      <c r="K91" s="948"/>
      <c r="L91" s="982" t="s">
        <v>4042</v>
      </c>
      <c r="M91" s="876"/>
      <c r="N91" s="991">
        <v>44043</v>
      </c>
      <c r="O91" s="19" t="s">
        <v>4181</v>
      </c>
    </row>
    <row r="92" spans="1:15">
      <c r="A92" s="993" t="str">
        <f t="shared" si="2"/>
        <v>Lưới điện trung thế 3 pha Sông Ray 4A012</v>
      </c>
      <c r="B92" s="943" t="s">
        <v>4122</v>
      </c>
      <c r="C92" s="938">
        <f t="shared" si="3"/>
        <v>7</v>
      </c>
      <c r="D92" s="938" t="s">
        <v>3001</v>
      </c>
      <c r="E92" s="948"/>
      <c r="F92" s="948"/>
      <c r="G92" s="948"/>
      <c r="H92" s="948">
        <v>1</v>
      </c>
      <c r="I92" s="948"/>
      <c r="J92" s="948"/>
      <c r="K92" s="948"/>
      <c r="L92" s="982" t="s">
        <v>4042</v>
      </c>
      <c r="M92" s="876"/>
      <c r="N92" s="991">
        <v>44043</v>
      </c>
      <c r="O92" s="19" t="s">
        <v>4181</v>
      </c>
    </row>
    <row r="93" spans="1:15">
      <c r="A93" s="993" t="str">
        <f t="shared" si="2"/>
        <v>Lưới điện trung thế 3 pha Sông Ray 2B</v>
      </c>
      <c r="C93" s="944" t="s">
        <v>4121</v>
      </c>
      <c r="D93" s="943" t="s">
        <v>4123</v>
      </c>
      <c r="E93" s="948"/>
      <c r="F93" s="948"/>
      <c r="G93" s="948"/>
      <c r="H93" s="948"/>
      <c r="I93" s="948"/>
      <c r="J93" s="948"/>
      <c r="K93" s="948"/>
      <c r="L93" s="875"/>
      <c r="M93" s="876"/>
    </row>
    <row r="94" spans="1:15">
      <c r="A94" s="993" t="str">
        <f t="shared" si="2"/>
        <v>Lưới điện trung thế 3 pha Sông Ray 2B015A</v>
      </c>
      <c r="B94" s="943" t="s">
        <v>4123</v>
      </c>
      <c r="C94" s="944"/>
      <c r="D94" s="938" t="s">
        <v>4055</v>
      </c>
      <c r="E94" s="948"/>
      <c r="F94" s="948"/>
      <c r="G94" s="948"/>
      <c r="H94" s="948"/>
      <c r="I94" s="948"/>
      <c r="J94" s="948"/>
      <c r="K94" s="948"/>
      <c r="L94" s="1008" t="s">
        <v>4042</v>
      </c>
      <c r="M94" s="876"/>
      <c r="N94" s="991">
        <v>44043</v>
      </c>
    </row>
    <row r="95" spans="1:15">
      <c r="A95" s="993" t="str">
        <f t="shared" si="2"/>
        <v>Lưới điện trung thế 3 pha Sông Ray 2B001</v>
      </c>
      <c r="B95" s="943" t="s">
        <v>4123</v>
      </c>
      <c r="C95" s="938" t="s">
        <v>4108</v>
      </c>
      <c r="D95" s="938" t="s">
        <v>3006</v>
      </c>
      <c r="E95" s="948"/>
      <c r="F95" s="948"/>
      <c r="G95" s="948"/>
      <c r="H95" s="948">
        <v>1</v>
      </c>
      <c r="I95" s="948"/>
      <c r="J95" s="948"/>
      <c r="K95" s="948"/>
      <c r="L95" s="982" t="s">
        <v>4042</v>
      </c>
      <c r="M95" s="876"/>
      <c r="N95" s="991">
        <v>44043</v>
      </c>
      <c r="O95" s="19" t="s">
        <v>4181</v>
      </c>
    </row>
    <row r="96" spans="1:15">
      <c r="A96" s="993" t="str">
        <f t="shared" si="2"/>
        <v>Lưới điện trung thế 3 pha Sông Ray 2B002</v>
      </c>
      <c r="B96" s="943" t="s">
        <v>4123</v>
      </c>
      <c r="C96" s="938">
        <f t="shared" si="3"/>
        <v>2</v>
      </c>
      <c r="D96" s="938" t="s">
        <v>2991</v>
      </c>
      <c r="E96" s="948"/>
      <c r="F96" s="948"/>
      <c r="G96" s="948"/>
      <c r="H96" s="948">
        <v>1</v>
      </c>
      <c r="I96" s="948"/>
      <c r="J96" s="948"/>
      <c r="K96" s="948"/>
      <c r="L96" s="982" t="s">
        <v>4042</v>
      </c>
      <c r="M96" s="876"/>
      <c r="N96" s="991">
        <v>44043</v>
      </c>
      <c r="O96" s="19" t="s">
        <v>4181</v>
      </c>
    </row>
    <row r="97" spans="1:15">
      <c r="A97" s="993" t="str">
        <f t="shared" si="2"/>
        <v>Lưới điện trung thế 3 pha Sông Ray 2B003</v>
      </c>
      <c r="B97" s="943" t="s">
        <v>4123</v>
      </c>
      <c r="C97" s="938">
        <f t="shared" si="3"/>
        <v>3</v>
      </c>
      <c r="D97" s="938" t="s">
        <v>2992</v>
      </c>
      <c r="E97" s="948"/>
      <c r="F97" s="948"/>
      <c r="G97" s="948"/>
      <c r="H97" s="985"/>
      <c r="I97" s="948"/>
      <c r="J97" s="948"/>
      <c r="K97" s="948"/>
      <c r="L97" s="987"/>
      <c r="M97" s="876"/>
      <c r="N97" s="991">
        <v>44043</v>
      </c>
      <c r="O97" s="19" t="s">
        <v>4181</v>
      </c>
    </row>
    <row r="98" spans="1:15">
      <c r="A98" s="993" t="str">
        <f t="shared" si="2"/>
        <v>Lưới điện trung thế 3 pha Sông Ray 2B004</v>
      </c>
      <c r="B98" s="943" t="s">
        <v>4123</v>
      </c>
      <c r="C98" s="938">
        <f t="shared" si="3"/>
        <v>4</v>
      </c>
      <c r="D98" s="938" t="s">
        <v>2993</v>
      </c>
      <c r="E98" s="948"/>
      <c r="F98" s="948"/>
      <c r="G98" s="948"/>
      <c r="H98" s="985">
        <v>1</v>
      </c>
      <c r="I98" s="948"/>
      <c r="J98" s="948"/>
      <c r="K98" s="948"/>
      <c r="L98" s="982" t="s">
        <v>4042</v>
      </c>
      <c r="M98" s="876"/>
      <c r="N98" s="991">
        <v>44043</v>
      </c>
      <c r="O98" s="19" t="s">
        <v>4181</v>
      </c>
    </row>
    <row r="99" spans="1:15">
      <c r="A99" s="993" t="str">
        <f t="shared" si="2"/>
        <v>Lưới điện trung thế 3 pha Sông Ray 2B006</v>
      </c>
      <c r="B99" s="943" t="s">
        <v>4123</v>
      </c>
      <c r="C99" s="938">
        <f t="shared" si="3"/>
        <v>5</v>
      </c>
      <c r="D99" s="938" t="s">
        <v>2995</v>
      </c>
      <c r="E99" s="948"/>
      <c r="F99" s="948"/>
      <c r="G99" s="948"/>
      <c r="H99" s="948">
        <v>1</v>
      </c>
      <c r="I99" s="948"/>
      <c r="J99" s="948"/>
      <c r="K99" s="948"/>
      <c r="L99" s="982" t="s">
        <v>4042</v>
      </c>
      <c r="M99" s="876"/>
      <c r="N99" s="991">
        <v>44043</v>
      </c>
      <c r="O99" s="19" t="s">
        <v>4181</v>
      </c>
    </row>
    <row r="100" spans="1:15">
      <c r="A100" s="993" t="str">
        <f t="shared" si="2"/>
        <v>Lưới điện trung thế 3 pha Sông Ray 2B007</v>
      </c>
      <c r="B100" s="943" t="s">
        <v>4123</v>
      </c>
      <c r="C100" s="938">
        <f t="shared" si="3"/>
        <v>6</v>
      </c>
      <c r="D100" s="938" t="s">
        <v>2996</v>
      </c>
      <c r="E100" s="948"/>
      <c r="F100" s="948"/>
      <c r="G100" s="948"/>
      <c r="H100" s="948">
        <v>1</v>
      </c>
      <c r="I100" s="948"/>
      <c r="J100" s="948"/>
      <c r="K100" s="948"/>
      <c r="L100" s="982" t="s">
        <v>4042</v>
      </c>
      <c r="M100" s="876"/>
      <c r="N100" s="991">
        <v>44043</v>
      </c>
      <c r="O100" s="19" t="s">
        <v>4181</v>
      </c>
    </row>
    <row r="101" spans="1:15">
      <c r="A101" s="993" t="str">
        <f t="shared" si="2"/>
        <v>Lưới điện trung thế 3 pha Sông Ray 2B009</v>
      </c>
      <c r="B101" s="943" t="s">
        <v>4123</v>
      </c>
      <c r="C101" s="938">
        <f t="shared" si="3"/>
        <v>7</v>
      </c>
      <c r="D101" s="938" t="s">
        <v>2998</v>
      </c>
      <c r="E101" s="948"/>
      <c r="F101" s="948"/>
      <c r="G101" s="948"/>
      <c r="H101" s="985"/>
      <c r="I101" s="948"/>
      <c r="J101" s="948"/>
      <c r="K101" s="948"/>
      <c r="L101" s="987"/>
      <c r="M101" s="876"/>
      <c r="N101" s="991">
        <v>44043</v>
      </c>
      <c r="O101" s="19" t="s">
        <v>4181</v>
      </c>
    </row>
    <row r="102" spans="1:15">
      <c r="A102" s="993" t="str">
        <f t="shared" si="2"/>
        <v>Lưới điện trung thế 3 pha Sông Ray 2B010</v>
      </c>
      <c r="B102" s="943" t="s">
        <v>4123</v>
      </c>
      <c r="C102" s="938">
        <f t="shared" si="3"/>
        <v>8</v>
      </c>
      <c r="D102" s="938" t="s">
        <v>2999</v>
      </c>
      <c r="E102" s="948"/>
      <c r="F102" s="948"/>
      <c r="G102" s="948"/>
      <c r="H102" s="948">
        <v>1</v>
      </c>
      <c r="I102" s="948"/>
      <c r="J102" s="948"/>
      <c r="K102" s="948"/>
      <c r="L102" s="982" t="s">
        <v>4042</v>
      </c>
      <c r="M102" s="876"/>
      <c r="N102" s="991">
        <v>44043</v>
      </c>
      <c r="O102" s="19" t="s">
        <v>4181</v>
      </c>
    </row>
    <row r="103" spans="1:15">
      <c r="A103" s="993" t="str">
        <f t="shared" si="2"/>
        <v>Lưới điện trung thế 3 pha Sông Ray 7A</v>
      </c>
      <c r="C103" s="944" t="s">
        <v>4124</v>
      </c>
      <c r="D103" s="943" t="s">
        <v>4125</v>
      </c>
      <c r="E103" s="948"/>
      <c r="F103" s="948"/>
      <c r="G103" s="948"/>
      <c r="H103" s="948"/>
      <c r="I103" s="948"/>
      <c r="J103" s="948"/>
      <c r="K103" s="948"/>
      <c r="L103" s="875"/>
      <c r="M103" s="876"/>
    </row>
    <row r="104" spans="1:15">
      <c r="A104" s="993" t="str">
        <f t="shared" si="2"/>
        <v>Lưới điện trung thế 3 pha Sông Ray 7A001</v>
      </c>
      <c r="B104" s="943" t="s">
        <v>4125</v>
      </c>
      <c r="C104" s="938" t="s">
        <v>4108</v>
      </c>
      <c r="D104" s="938" t="s">
        <v>3006</v>
      </c>
      <c r="E104" s="948"/>
      <c r="F104" s="948"/>
      <c r="G104" s="948">
        <v>1</v>
      </c>
      <c r="H104" s="948"/>
      <c r="I104" s="948"/>
      <c r="J104" s="948"/>
      <c r="K104" s="948"/>
      <c r="L104" s="980" t="s">
        <v>4041</v>
      </c>
      <c r="M104" s="876"/>
      <c r="N104" s="991">
        <v>44043</v>
      </c>
      <c r="O104" s="19" t="s">
        <v>4181</v>
      </c>
    </row>
    <row r="105" spans="1:15">
      <c r="A105" s="993" t="str">
        <f t="shared" si="2"/>
        <v>Lưới điện trung thế 3 pha Láng Me 5B-5C</v>
      </c>
      <c r="C105" s="944" t="s">
        <v>4127</v>
      </c>
      <c r="D105" s="943" t="s">
        <v>4126</v>
      </c>
      <c r="E105" s="948"/>
      <c r="F105" s="948"/>
      <c r="G105" s="948"/>
      <c r="H105" s="948"/>
      <c r="I105" s="948"/>
      <c r="J105" s="948"/>
      <c r="K105" s="948"/>
      <c r="L105" s="875"/>
      <c r="M105" s="876"/>
    </row>
    <row r="106" spans="1:15">
      <c r="A106" s="993" t="str">
        <f t="shared" si="2"/>
        <v>Lưới điện trung thế 3 pha Láng Me 5B-5C119/001</v>
      </c>
      <c r="B106" s="943" t="s">
        <v>4126</v>
      </c>
      <c r="C106" s="938" t="s">
        <v>4108</v>
      </c>
      <c r="D106" s="938" t="s">
        <v>4128</v>
      </c>
      <c r="E106" s="948"/>
      <c r="F106" s="948"/>
      <c r="G106" s="948">
        <v>1</v>
      </c>
      <c r="H106" s="948"/>
      <c r="I106" s="948"/>
      <c r="J106" s="948"/>
      <c r="K106" s="948"/>
      <c r="L106" s="980" t="s">
        <v>4041</v>
      </c>
      <c r="M106" s="876"/>
      <c r="N106" s="991">
        <v>44028</v>
      </c>
      <c r="O106" s="19" t="s">
        <v>4181</v>
      </c>
    </row>
    <row r="107" spans="1:15">
      <c r="A107" s="993" t="str">
        <f t="shared" si="2"/>
        <v>Lưới điện trung thế 3 pha Láng Me 5B-5C120</v>
      </c>
      <c r="B107" s="943" t="s">
        <v>4126</v>
      </c>
      <c r="C107" s="938">
        <f t="shared" si="3"/>
        <v>2</v>
      </c>
      <c r="D107" s="938" t="s">
        <v>3737</v>
      </c>
      <c r="E107" s="948"/>
      <c r="F107" s="948"/>
      <c r="G107" s="948">
        <v>1</v>
      </c>
      <c r="H107" s="948"/>
      <c r="I107" s="948"/>
      <c r="J107" s="948"/>
      <c r="K107" s="948"/>
      <c r="L107" s="980" t="s">
        <v>4041</v>
      </c>
      <c r="M107" s="876"/>
      <c r="N107" s="991">
        <v>44028</v>
      </c>
      <c r="O107" s="19" t="s">
        <v>4181</v>
      </c>
    </row>
    <row r="108" spans="1:15">
      <c r="A108" s="993" t="str">
        <f t="shared" si="2"/>
        <v>Lưới điện trung thế 3 pha Láng Me 5B-5C126</v>
      </c>
      <c r="B108" s="943" t="s">
        <v>4126</v>
      </c>
      <c r="C108" s="938">
        <f t="shared" si="3"/>
        <v>3</v>
      </c>
      <c r="D108" s="938" t="s">
        <v>3743</v>
      </c>
      <c r="E108" s="948"/>
      <c r="F108" s="948"/>
      <c r="G108" s="948">
        <v>1</v>
      </c>
      <c r="H108" s="948"/>
      <c r="I108" s="948"/>
      <c r="J108" s="948"/>
      <c r="K108" s="948"/>
      <c r="L108" s="980" t="s">
        <v>4041</v>
      </c>
      <c r="M108" s="876"/>
      <c r="N108" s="991">
        <v>44028</v>
      </c>
      <c r="O108" s="19" t="s">
        <v>4182</v>
      </c>
    </row>
    <row r="109" spans="1:15">
      <c r="A109" s="993" t="str">
        <f t="shared" si="2"/>
        <v>Lưới điện trung thế 3 pha Láng Me 5B-5C136</v>
      </c>
      <c r="B109" s="943" t="s">
        <v>4126</v>
      </c>
      <c r="C109" s="938">
        <f t="shared" si="3"/>
        <v>4</v>
      </c>
      <c r="D109" s="938" t="s">
        <v>3755</v>
      </c>
      <c r="E109" s="948"/>
      <c r="F109" s="948"/>
      <c r="G109" s="948">
        <v>1</v>
      </c>
      <c r="H109" s="948"/>
      <c r="I109" s="948"/>
      <c r="J109" s="948"/>
      <c r="K109" s="948"/>
      <c r="L109" s="980" t="s">
        <v>4041</v>
      </c>
      <c r="M109" s="876"/>
      <c r="N109" s="991">
        <v>44028</v>
      </c>
      <c r="O109" s="19" t="s">
        <v>4181</v>
      </c>
    </row>
    <row r="110" spans="1:15">
      <c r="A110" s="993" t="str">
        <f t="shared" si="2"/>
        <v>Lưới điện trung thế 3 pha Láng Me 5B-5C142</v>
      </c>
      <c r="B110" s="943" t="s">
        <v>4126</v>
      </c>
      <c r="C110" s="938">
        <f t="shared" si="3"/>
        <v>5</v>
      </c>
      <c r="D110" s="938" t="s">
        <v>3795</v>
      </c>
      <c r="E110" s="948"/>
      <c r="F110" s="948"/>
      <c r="G110" s="948">
        <v>1</v>
      </c>
      <c r="H110" s="948"/>
      <c r="I110" s="948"/>
      <c r="J110" s="948"/>
      <c r="K110" s="948"/>
      <c r="L110" s="980" t="s">
        <v>4041</v>
      </c>
      <c r="M110" s="876"/>
      <c r="N110" s="991">
        <v>44028</v>
      </c>
      <c r="O110" s="19" t="s">
        <v>4181</v>
      </c>
    </row>
    <row r="111" spans="1:15">
      <c r="A111" s="993" t="str">
        <f t="shared" si="2"/>
        <v>Lưới điện trung thế 3 pha Láng Me 5B-5C143</v>
      </c>
      <c r="B111" s="943" t="s">
        <v>4126</v>
      </c>
      <c r="C111" s="938">
        <f t="shared" si="3"/>
        <v>6</v>
      </c>
      <c r="D111" s="938" t="s">
        <v>3796</v>
      </c>
      <c r="E111" s="948"/>
      <c r="F111" s="948"/>
      <c r="G111" s="948">
        <v>1</v>
      </c>
      <c r="H111" s="948"/>
      <c r="I111" s="948"/>
      <c r="J111" s="948"/>
      <c r="K111" s="948"/>
      <c r="L111" s="980" t="s">
        <v>4041</v>
      </c>
      <c r="M111" s="876"/>
      <c r="N111" s="991">
        <v>44028</v>
      </c>
      <c r="O111" s="19" t="s">
        <v>4181</v>
      </c>
    </row>
    <row r="112" spans="1:15">
      <c r="A112" s="993" t="str">
        <f t="shared" si="2"/>
        <v>Lưới điện trung thế 3 pha Láng Me 5B-5C146</v>
      </c>
      <c r="B112" s="943" t="s">
        <v>4126</v>
      </c>
      <c r="C112" s="938">
        <f t="shared" si="3"/>
        <v>7</v>
      </c>
      <c r="D112" s="938" t="s">
        <v>3799</v>
      </c>
      <c r="E112" s="948"/>
      <c r="F112" s="948"/>
      <c r="G112" s="948">
        <v>1</v>
      </c>
      <c r="H112" s="948"/>
      <c r="I112" s="948"/>
      <c r="J112" s="948"/>
      <c r="K112" s="948"/>
      <c r="L112" s="980" t="s">
        <v>4041</v>
      </c>
      <c r="M112" s="876"/>
      <c r="N112" s="991">
        <v>44028</v>
      </c>
      <c r="O112" s="19" t="s">
        <v>4181</v>
      </c>
    </row>
    <row r="113" spans="1:15">
      <c r="A113" s="993" t="str">
        <f t="shared" si="2"/>
        <v>Lưới điện trung thế 3 pha Láng Me 5B-5C147</v>
      </c>
      <c r="B113" s="943" t="s">
        <v>4126</v>
      </c>
      <c r="C113" s="938">
        <f t="shared" si="3"/>
        <v>8</v>
      </c>
      <c r="D113" s="938" t="s">
        <v>3800</v>
      </c>
      <c r="E113" s="948"/>
      <c r="F113" s="948"/>
      <c r="G113" s="948">
        <v>1</v>
      </c>
      <c r="H113" s="948"/>
      <c r="I113" s="948"/>
      <c r="J113" s="948"/>
      <c r="K113" s="948"/>
      <c r="L113" s="980" t="s">
        <v>4041</v>
      </c>
      <c r="M113" s="876"/>
      <c r="N113" s="991">
        <v>44028</v>
      </c>
      <c r="O113" s="19" t="s">
        <v>4181</v>
      </c>
    </row>
    <row r="114" spans="1:15">
      <c r="A114" s="993" t="str">
        <f t="shared" si="2"/>
        <v>Lưới điện trung thế 3 pha Láng Me 5B-5C150</v>
      </c>
      <c r="B114" s="943" t="s">
        <v>4126</v>
      </c>
      <c r="C114" s="938">
        <f t="shared" si="3"/>
        <v>9</v>
      </c>
      <c r="D114" s="938" t="s">
        <v>3803</v>
      </c>
      <c r="E114" s="948"/>
      <c r="F114" s="948"/>
      <c r="G114" s="948">
        <v>1</v>
      </c>
      <c r="H114" s="948"/>
      <c r="I114" s="948"/>
      <c r="J114" s="948"/>
      <c r="K114" s="948"/>
      <c r="L114" s="980" t="s">
        <v>4041</v>
      </c>
      <c r="M114" s="876"/>
      <c r="N114" s="991">
        <v>44028</v>
      </c>
      <c r="O114" s="19" t="s">
        <v>4181</v>
      </c>
    </row>
    <row r="115" spans="1:15">
      <c r="A115" s="993" t="str">
        <f t="shared" si="2"/>
        <v>Lưới hạ thế sau TBA Nam Hà 1</v>
      </c>
      <c r="C115" s="944" t="s">
        <v>4129</v>
      </c>
      <c r="D115" s="943" t="s">
        <v>3659</v>
      </c>
      <c r="E115" s="948"/>
      <c r="F115" s="948"/>
      <c r="G115" s="948"/>
      <c r="H115" s="948"/>
      <c r="I115" s="948"/>
      <c r="J115" s="948"/>
      <c r="K115" s="948"/>
      <c r="L115" s="875"/>
      <c r="M115" s="876"/>
    </row>
    <row r="116" spans="1:15">
      <c r="A116" s="993" t="str">
        <f t="shared" si="2"/>
        <v>Lưới hạ thế sau TBA Nam Hà 1344</v>
      </c>
      <c r="B116" s="943" t="s">
        <v>3659</v>
      </c>
      <c r="C116" s="938" t="s">
        <v>4108</v>
      </c>
      <c r="D116" s="938" t="s">
        <v>3670</v>
      </c>
      <c r="E116" s="948"/>
      <c r="F116" s="948"/>
      <c r="G116" s="948">
        <v>1</v>
      </c>
      <c r="H116" s="948"/>
      <c r="I116" s="948"/>
      <c r="J116" s="948"/>
      <c r="K116" s="948"/>
      <c r="L116" s="980" t="s">
        <v>4041</v>
      </c>
      <c r="M116" s="876"/>
      <c r="N116" s="991">
        <v>44048</v>
      </c>
      <c r="O116" s="19" t="s">
        <v>4182</v>
      </c>
    </row>
    <row r="117" spans="1:15">
      <c r="A117" s="993" t="str">
        <f t="shared" si="2"/>
        <v>Lưới hạ thế sau TBA Nam Hà 1344/01</v>
      </c>
      <c r="B117" s="943" t="s">
        <v>3659</v>
      </c>
      <c r="C117" s="945">
        <f t="shared" si="3"/>
        <v>2</v>
      </c>
      <c r="D117" s="945" t="s">
        <v>4072</v>
      </c>
      <c r="E117" s="970"/>
      <c r="F117" s="970"/>
      <c r="G117" s="970">
        <v>1</v>
      </c>
      <c r="H117" s="970"/>
      <c r="I117" s="970"/>
      <c r="J117" s="970"/>
      <c r="K117" s="970"/>
      <c r="L117" s="980" t="s">
        <v>4041</v>
      </c>
      <c r="M117" s="947"/>
      <c r="N117" s="991">
        <v>44048</v>
      </c>
      <c r="O117" s="19" t="s">
        <v>4181</v>
      </c>
    </row>
    <row r="118" spans="1:15">
      <c r="A118" s="993" t="str">
        <f t="shared" si="2"/>
        <v/>
      </c>
      <c r="C118" s="966" t="s">
        <v>4130</v>
      </c>
      <c r="D118" s="967"/>
      <c r="E118" s="974">
        <f t="shared" ref="E118:K118" si="4">SUM(E3:E117)</f>
        <v>6</v>
      </c>
      <c r="F118" s="974">
        <f t="shared" si="4"/>
        <v>1</v>
      </c>
      <c r="G118" s="974">
        <f t="shared" si="4"/>
        <v>69</v>
      </c>
      <c r="H118" s="974">
        <f t="shared" si="4"/>
        <v>14</v>
      </c>
      <c r="I118" s="974">
        <f t="shared" si="4"/>
        <v>4</v>
      </c>
      <c r="J118" s="974">
        <f t="shared" si="4"/>
        <v>0</v>
      </c>
      <c r="K118" s="974">
        <f t="shared" si="4"/>
        <v>0</v>
      </c>
      <c r="L118" s="975"/>
      <c r="M118" s="976"/>
    </row>
    <row r="119" spans="1:15">
      <c r="A119" s="993" t="str">
        <f t="shared" si="2"/>
        <v>PHẦN ĐƯỜNG DÂY HẠ THẾ</v>
      </c>
      <c r="C119" s="937" t="s">
        <v>1764</v>
      </c>
      <c r="D119" s="942" t="s">
        <v>4058</v>
      </c>
      <c r="E119" s="971"/>
      <c r="F119" s="972"/>
      <c r="G119" s="972"/>
      <c r="H119" s="972"/>
      <c r="I119" s="972"/>
      <c r="J119" s="972"/>
      <c r="K119" s="972"/>
      <c r="L119" s="972"/>
      <c r="M119" s="973"/>
    </row>
    <row r="120" spans="1:15">
      <c r="A120" s="993" t="str">
        <f t="shared" si="2"/>
        <v>Lưới hạ thế sau TBA Lâm San 11A</v>
      </c>
      <c r="C120" s="944" t="s">
        <v>1631</v>
      </c>
      <c r="D120" s="943" t="s">
        <v>3603</v>
      </c>
      <c r="E120" s="938"/>
      <c r="F120" s="875"/>
      <c r="G120" s="875"/>
      <c r="H120" s="875"/>
      <c r="I120" s="875"/>
      <c r="J120" s="875"/>
      <c r="K120" s="875"/>
      <c r="L120" s="875"/>
      <c r="M120" s="876"/>
    </row>
    <row r="121" spans="1:15">
      <c r="A121" s="993" t="str">
        <f t="shared" si="2"/>
        <v>Lưới hạ thế sau TBA Lâm San 11A058/08</v>
      </c>
      <c r="B121" s="943" t="s">
        <v>3603</v>
      </c>
      <c r="C121" s="938" t="s">
        <v>4108</v>
      </c>
      <c r="D121" s="938" t="s">
        <v>4131</v>
      </c>
      <c r="E121" s="938"/>
      <c r="F121" s="875"/>
      <c r="G121" s="875"/>
      <c r="H121" s="875"/>
      <c r="I121" s="875"/>
      <c r="J121" s="875">
        <v>1</v>
      </c>
      <c r="K121" s="875"/>
      <c r="L121" s="977" t="s">
        <v>4031</v>
      </c>
      <c r="M121" s="876"/>
      <c r="N121" s="991">
        <v>44043</v>
      </c>
      <c r="O121" s="19" t="s">
        <v>4181</v>
      </c>
    </row>
    <row r="122" spans="1:15">
      <c r="A122" s="993" t="str">
        <f t="shared" si="2"/>
        <v>Lưới hạ thế sau TBA Lâm San 11A058/10</v>
      </c>
      <c r="B122" s="943" t="s">
        <v>3603</v>
      </c>
      <c r="C122" s="938">
        <f t="shared" si="3"/>
        <v>2</v>
      </c>
      <c r="D122" s="938" t="s">
        <v>4132</v>
      </c>
      <c r="E122" s="945"/>
      <c r="F122" s="946"/>
      <c r="G122" s="946"/>
      <c r="H122" s="946"/>
      <c r="I122" s="946"/>
      <c r="J122" s="946">
        <v>1</v>
      </c>
      <c r="K122" s="946"/>
      <c r="L122" s="977" t="s">
        <v>4031</v>
      </c>
      <c r="M122" s="947"/>
      <c r="N122" s="991">
        <v>44043</v>
      </c>
      <c r="O122" s="19" t="s">
        <v>4181</v>
      </c>
    </row>
    <row r="123" spans="1:15">
      <c r="A123" s="993" t="str">
        <f t="shared" si="2"/>
        <v>Lưới hạ thế sau TBA Lâm San 11A058/11</v>
      </c>
      <c r="B123" s="943" t="s">
        <v>3603</v>
      </c>
      <c r="C123" s="938">
        <f t="shared" si="3"/>
        <v>3</v>
      </c>
      <c r="D123" s="938" t="s">
        <v>4133</v>
      </c>
      <c r="E123" s="945"/>
      <c r="F123" s="946"/>
      <c r="G123" s="946"/>
      <c r="H123" s="946"/>
      <c r="I123" s="946"/>
      <c r="J123" s="946">
        <v>1</v>
      </c>
      <c r="K123" s="946"/>
      <c r="L123" s="977" t="s">
        <v>4031</v>
      </c>
      <c r="M123" s="947"/>
      <c r="N123" s="991">
        <v>44043</v>
      </c>
      <c r="O123" s="19" t="s">
        <v>4181</v>
      </c>
    </row>
    <row r="124" spans="1:15">
      <c r="A124" s="993" t="str">
        <f t="shared" si="2"/>
        <v>Lưới hạ thế sau TBA Lâm San 11A046/03</v>
      </c>
      <c r="B124" s="943" t="s">
        <v>3603</v>
      </c>
      <c r="C124" s="938">
        <f t="shared" si="3"/>
        <v>4</v>
      </c>
      <c r="D124" s="945" t="s">
        <v>4134</v>
      </c>
      <c r="E124" s="945"/>
      <c r="F124" s="946"/>
      <c r="G124" s="946"/>
      <c r="H124" s="946"/>
      <c r="I124" s="946"/>
      <c r="J124" s="946">
        <v>1</v>
      </c>
      <c r="K124" s="946"/>
      <c r="L124" s="977" t="s">
        <v>4031</v>
      </c>
      <c r="M124" s="947"/>
      <c r="N124" s="991">
        <v>44043</v>
      </c>
      <c r="O124" s="19" t="s">
        <v>4181</v>
      </c>
    </row>
    <row r="125" spans="1:15">
      <c r="A125" s="993" t="str">
        <f t="shared" si="2"/>
        <v>Lưới hạ thế sau TBA Sông Ray 4A</v>
      </c>
      <c r="C125" s="944" t="s">
        <v>1663</v>
      </c>
      <c r="D125" s="962" t="s">
        <v>3643</v>
      </c>
      <c r="E125" s="945"/>
      <c r="F125" s="946"/>
      <c r="G125" s="946"/>
      <c r="H125" s="946"/>
      <c r="I125" s="946"/>
      <c r="J125" s="946"/>
      <c r="K125" s="946"/>
      <c r="L125" s="946"/>
      <c r="M125" s="947"/>
    </row>
    <row r="126" spans="1:15">
      <c r="A126" s="993" t="str">
        <f t="shared" si="2"/>
        <v>Lưới hạ thế sau TBA Sông Ray 4A012/02</v>
      </c>
      <c r="B126" s="962" t="s">
        <v>3643</v>
      </c>
      <c r="C126" s="938" t="s">
        <v>4108</v>
      </c>
      <c r="D126" s="945" t="s">
        <v>4135</v>
      </c>
      <c r="E126" s="945"/>
      <c r="F126" s="946"/>
      <c r="G126" s="946"/>
      <c r="H126" s="946"/>
      <c r="I126" s="946"/>
      <c r="J126" s="946"/>
      <c r="K126" s="946">
        <v>1</v>
      </c>
      <c r="L126" s="978" t="s">
        <v>4032</v>
      </c>
      <c r="M126" s="947"/>
      <c r="N126" s="991">
        <v>44043</v>
      </c>
      <c r="O126" s="19" t="s">
        <v>4181</v>
      </c>
    </row>
    <row r="127" spans="1:15">
      <c r="A127" s="993" t="str">
        <f t="shared" si="2"/>
        <v>Lưới hạ thế sau TBA Sông Ray 4A012/03</v>
      </c>
      <c r="B127" s="962" t="s">
        <v>3643</v>
      </c>
      <c r="C127" s="938">
        <f t="shared" si="3"/>
        <v>2</v>
      </c>
      <c r="D127" s="945" t="s">
        <v>4136</v>
      </c>
      <c r="E127" s="945"/>
      <c r="F127" s="946"/>
      <c r="G127" s="946"/>
      <c r="H127" s="946"/>
      <c r="I127" s="946"/>
      <c r="J127" s="946"/>
      <c r="K127" s="946">
        <v>1</v>
      </c>
      <c r="L127" s="978" t="s">
        <v>4032</v>
      </c>
      <c r="M127" s="947"/>
      <c r="N127" s="991">
        <v>44043</v>
      </c>
      <c r="O127" s="19" t="s">
        <v>4181</v>
      </c>
    </row>
    <row r="128" spans="1:15">
      <c r="A128" s="993" t="str">
        <f t="shared" si="2"/>
        <v>Lưới hạ thế sau TBA Nam Hà 1</v>
      </c>
      <c r="C128" s="944" t="s">
        <v>1673</v>
      </c>
      <c r="D128" s="962" t="s">
        <v>3659</v>
      </c>
      <c r="E128" s="945"/>
      <c r="F128" s="946"/>
      <c r="G128" s="946"/>
      <c r="H128" s="946"/>
      <c r="I128" s="946"/>
      <c r="J128" s="946"/>
      <c r="K128" s="946"/>
      <c r="L128" s="946"/>
      <c r="M128" s="947"/>
    </row>
    <row r="129" spans="1:15">
      <c r="A129" s="993" t="str">
        <f t="shared" si="2"/>
        <v>Lưới hạ thế sau TBA Nam Hà 1344/03</v>
      </c>
      <c r="B129" s="962" t="s">
        <v>3659</v>
      </c>
      <c r="C129" s="938" t="s">
        <v>4108</v>
      </c>
      <c r="D129" s="945" t="s">
        <v>4073</v>
      </c>
      <c r="E129" s="945"/>
      <c r="F129" s="946"/>
      <c r="G129" s="946"/>
      <c r="H129" s="946"/>
      <c r="I129" s="946"/>
      <c r="J129" s="946">
        <v>1</v>
      </c>
      <c r="K129" s="946"/>
      <c r="L129" s="977" t="s">
        <v>4031</v>
      </c>
      <c r="M129" s="947"/>
      <c r="N129" s="991">
        <v>44048</v>
      </c>
      <c r="O129" s="19" t="s">
        <v>4181</v>
      </c>
    </row>
    <row r="130" spans="1:15">
      <c r="A130" s="993" t="str">
        <f t="shared" si="2"/>
        <v>Lưới hạ thế sau TBA Nam Hà 1344/08</v>
      </c>
      <c r="B130" s="962" t="s">
        <v>3659</v>
      </c>
      <c r="C130" s="938">
        <f t="shared" si="3"/>
        <v>2</v>
      </c>
      <c r="D130" s="945" t="s">
        <v>4137</v>
      </c>
      <c r="E130" s="945"/>
      <c r="F130" s="946"/>
      <c r="G130" s="946"/>
      <c r="H130" s="946"/>
      <c r="I130" s="946"/>
      <c r="J130" s="988"/>
      <c r="K130" s="946"/>
      <c r="L130" s="977" t="s">
        <v>4031</v>
      </c>
      <c r="M130" s="947"/>
      <c r="N130" s="991">
        <v>44048</v>
      </c>
    </row>
    <row r="131" spans="1:15" ht="31.5">
      <c r="A131" s="993" t="str">
        <f t="shared" si="2"/>
        <v>Lưới hạ thế sau TBA Nam Hà 1344/09</v>
      </c>
      <c r="B131" s="962" t="s">
        <v>3659</v>
      </c>
      <c r="C131" s="938">
        <f>C130+1</f>
        <v>3</v>
      </c>
      <c r="D131" s="945" t="s">
        <v>4183</v>
      </c>
      <c r="E131" s="945"/>
      <c r="F131" s="946"/>
      <c r="G131" s="946"/>
      <c r="H131" s="946"/>
      <c r="I131" s="946"/>
      <c r="J131" s="988">
        <v>1</v>
      </c>
      <c r="K131" s="946"/>
      <c r="L131" s="1008" t="s">
        <v>4031</v>
      </c>
      <c r="M131" s="989" t="s">
        <v>4184</v>
      </c>
      <c r="N131" s="991">
        <v>44048</v>
      </c>
      <c r="O131" s="18" t="s">
        <v>4181</v>
      </c>
    </row>
    <row r="132" spans="1:15">
      <c r="A132" s="993" t="str">
        <f t="shared" si="2"/>
        <v>Lưới hạ thế sau TBA Nam Hà 1344/11</v>
      </c>
      <c r="B132" s="962" t="s">
        <v>3659</v>
      </c>
      <c r="C132" s="938">
        <f>C131+1</f>
        <v>4</v>
      </c>
      <c r="D132" s="945" t="s">
        <v>4138</v>
      </c>
      <c r="E132" s="945"/>
      <c r="F132" s="946"/>
      <c r="G132" s="946"/>
      <c r="H132" s="946"/>
      <c r="I132" s="946"/>
      <c r="J132" s="946">
        <v>1</v>
      </c>
      <c r="K132" s="946"/>
      <c r="L132" s="977" t="s">
        <v>4031</v>
      </c>
      <c r="M132" s="947"/>
      <c r="N132" s="991">
        <v>44048</v>
      </c>
      <c r="O132" s="18" t="s">
        <v>4181</v>
      </c>
    </row>
    <row r="133" spans="1:15">
      <c r="A133" s="993" t="str">
        <f t="shared" si="2"/>
        <v>Lưới hạ thế sau TBA Nam Hà 1344/13</v>
      </c>
      <c r="B133" s="962" t="s">
        <v>3659</v>
      </c>
      <c r="C133" s="948">
        <f t="shared" si="3"/>
        <v>5</v>
      </c>
      <c r="D133" s="945" t="s">
        <v>4076</v>
      </c>
      <c r="E133" s="945"/>
      <c r="F133" s="946"/>
      <c r="G133" s="946"/>
      <c r="H133" s="946"/>
      <c r="I133" s="946"/>
      <c r="J133" s="946">
        <v>1</v>
      </c>
      <c r="K133" s="946"/>
      <c r="L133" s="977" t="s">
        <v>4031</v>
      </c>
      <c r="M133" s="947"/>
      <c r="N133" s="991">
        <v>44048</v>
      </c>
      <c r="O133" s="18" t="s">
        <v>4181</v>
      </c>
    </row>
    <row r="134" spans="1:15">
      <c r="A134" s="993" t="str">
        <f t="shared" ref="A134:A197" si="5">B134&amp;D134</f>
        <v>Lưới hạ thế sau TBA Nam Hà 1344/14</v>
      </c>
      <c r="B134" s="962" t="s">
        <v>3659</v>
      </c>
      <c r="C134" s="948">
        <f t="shared" si="3"/>
        <v>6</v>
      </c>
      <c r="D134" s="945" t="s">
        <v>4139</v>
      </c>
      <c r="E134" s="945"/>
      <c r="F134" s="946"/>
      <c r="G134" s="946"/>
      <c r="H134" s="946"/>
      <c r="I134" s="946"/>
      <c r="J134" s="946">
        <v>1</v>
      </c>
      <c r="K134" s="946"/>
      <c r="L134" s="977" t="s">
        <v>4031</v>
      </c>
      <c r="M134" s="947"/>
      <c r="N134" s="991">
        <v>44048</v>
      </c>
      <c r="O134" s="18" t="s">
        <v>4181</v>
      </c>
    </row>
    <row r="135" spans="1:15">
      <c r="A135" s="993" t="str">
        <f t="shared" si="5"/>
        <v>Lưới hạ thế sau TBA Nam Hà 1344/15</v>
      </c>
      <c r="B135" s="962" t="s">
        <v>3659</v>
      </c>
      <c r="C135" s="948">
        <f t="shared" si="3"/>
        <v>7</v>
      </c>
      <c r="D135" s="945" t="s">
        <v>4140</v>
      </c>
      <c r="E135" s="945"/>
      <c r="F135" s="946"/>
      <c r="G135" s="946"/>
      <c r="H135" s="946"/>
      <c r="I135" s="946"/>
      <c r="J135" s="946">
        <v>1</v>
      </c>
      <c r="K135" s="946"/>
      <c r="L135" s="977" t="s">
        <v>4031</v>
      </c>
      <c r="M135" s="947"/>
      <c r="N135" s="991">
        <v>44048</v>
      </c>
      <c r="O135" s="18" t="s">
        <v>4181</v>
      </c>
    </row>
    <row r="136" spans="1:15">
      <c r="A136" s="993" t="str">
        <f t="shared" si="5"/>
        <v>Lưới hạ thế sau TBA Nam Hà 1344/16</v>
      </c>
      <c r="B136" s="962" t="s">
        <v>3659</v>
      </c>
      <c r="C136" s="948">
        <f t="shared" si="3"/>
        <v>8</v>
      </c>
      <c r="D136" s="945" t="s">
        <v>4141</v>
      </c>
      <c r="E136" s="945"/>
      <c r="F136" s="946"/>
      <c r="G136" s="946"/>
      <c r="H136" s="946"/>
      <c r="I136" s="946"/>
      <c r="J136" s="946">
        <v>1</v>
      </c>
      <c r="K136" s="946"/>
      <c r="L136" s="977" t="s">
        <v>4031</v>
      </c>
      <c r="M136" s="947"/>
      <c r="N136" s="991">
        <v>44048</v>
      </c>
      <c r="O136" s="18" t="s">
        <v>4181</v>
      </c>
    </row>
    <row r="137" spans="1:15">
      <c r="A137" s="993" t="str">
        <f t="shared" si="5"/>
        <v>Lưới hạ thế sau TBA Nam Hà 1344/22</v>
      </c>
      <c r="B137" s="962" t="s">
        <v>3659</v>
      </c>
      <c r="C137" s="948">
        <f t="shared" si="3"/>
        <v>9</v>
      </c>
      <c r="D137" s="945" t="s">
        <v>4075</v>
      </c>
      <c r="E137" s="945"/>
      <c r="F137" s="946"/>
      <c r="G137" s="946"/>
      <c r="H137" s="946"/>
      <c r="I137" s="946"/>
      <c r="J137" s="946">
        <v>1</v>
      </c>
      <c r="K137" s="946"/>
      <c r="L137" s="977" t="s">
        <v>4031</v>
      </c>
      <c r="M137" s="947"/>
      <c r="N137" s="991">
        <v>44048</v>
      </c>
      <c r="O137" s="18" t="s">
        <v>4181</v>
      </c>
    </row>
    <row r="138" spans="1:15">
      <c r="A138" s="993" t="str">
        <f t="shared" si="5"/>
        <v>Lưới hạ thế sau TBA Nam Hà 1347/06</v>
      </c>
      <c r="B138" s="962" t="s">
        <v>3659</v>
      </c>
      <c r="C138" s="948">
        <f t="shared" si="3"/>
        <v>10</v>
      </c>
      <c r="D138" s="945" t="s">
        <v>4061</v>
      </c>
      <c r="E138" s="945"/>
      <c r="F138" s="946"/>
      <c r="G138" s="946"/>
      <c r="H138" s="946"/>
      <c r="I138" s="946"/>
      <c r="J138" s="946">
        <v>1</v>
      </c>
      <c r="K138" s="946"/>
      <c r="L138" s="977" t="s">
        <v>4031</v>
      </c>
      <c r="M138" s="947"/>
      <c r="N138" s="991">
        <v>44048</v>
      </c>
      <c r="O138" s="18" t="s">
        <v>4181</v>
      </c>
    </row>
    <row r="139" spans="1:15">
      <c r="A139" s="993" t="str">
        <f t="shared" si="5"/>
        <v>Lưới hạ thế sau TBA Nam Hà 1347/08</v>
      </c>
      <c r="B139" s="962" t="s">
        <v>3659</v>
      </c>
      <c r="C139" s="948">
        <f t="shared" ref="C139:C162" si="6">C138+1</f>
        <v>11</v>
      </c>
      <c r="D139" s="945" t="s">
        <v>4062</v>
      </c>
      <c r="E139" s="945"/>
      <c r="F139" s="946"/>
      <c r="G139" s="946"/>
      <c r="H139" s="946"/>
      <c r="I139" s="946"/>
      <c r="J139" s="946">
        <v>1</v>
      </c>
      <c r="K139" s="946"/>
      <c r="L139" s="977" t="s">
        <v>4031</v>
      </c>
      <c r="M139" s="947"/>
      <c r="N139" s="991">
        <v>44048</v>
      </c>
      <c r="O139" s="18" t="s">
        <v>4181</v>
      </c>
    </row>
    <row r="140" spans="1:15">
      <c r="A140" s="993" t="str">
        <f t="shared" si="5"/>
        <v>Lưới hạ thế sau TBA Nam Hà 1347/09</v>
      </c>
      <c r="B140" s="962" t="s">
        <v>3659</v>
      </c>
      <c r="C140" s="948">
        <f t="shared" si="6"/>
        <v>12</v>
      </c>
      <c r="D140" s="945" t="s">
        <v>4063</v>
      </c>
      <c r="E140" s="945"/>
      <c r="F140" s="946"/>
      <c r="G140" s="946"/>
      <c r="H140" s="946"/>
      <c r="I140" s="946"/>
      <c r="J140" s="946">
        <v>1</v>
      </c>
      <c r="K140" s="946"/>
      <c r="L140" s="977" t="s">
        <v>4031</v>
      </c>
      <c r="M140" s="947"/>
      <c r="N140" s="991">
        <v>44048</v>
      </c>
      <c r="O140" s="18" t="s">
        <v>4181</v>
      </c>
    </row>
    <row r="141" spans="1:15">
      <c r="A141" s="993" t="str">
        <f t="shared" si="5"/>
        <v>Lưới hạ thế sau TBA Nam Hà 1347/10</v>
      </c>
      <c r="B141" s="962" t="s">
        <v>3659</v>
      </c>
      <c r="C141" s="948">
        <f t="shared" si="6"/>
        <v>13</v>
      </c>
      <c r="D141" s="945" t="s">
        <v>4064</v>
      </c>
      <c r="E141" s="945"/>
      <c r="F141" s="946"/>
      <c r="G141" s="946"/>
      <c r="H141" s="946"/>
      <c r="I141" s="946"/>
      <c r="J141" s="946">
        <v>1</v>
      </c>
      <c r="K141" s="946"/>
      <c r="L141" s="977" t="s">
        <v>4031</v>
      </c>
      <c r="M141" s="947"/>
      <c r="N141" s="991">
        <v>44048</v>
      </c>
      <c r="O141" s="18" t="s">
        <v>4181</v>
      </c>
    </row>
    <row r="142" spans="1:15">
      <c r="A142" s="993" t="str">
        <f t="shared" si="5"/>
        <v>Lưới hạ thế sau TBA Nam Hà 1347/12</v>
      </c>
      <c r="B142" s="962" t="s">
        <v>3659</v>
      </c>
      <c r="C142" s="948">
        <f t="shared" si="6"/>
        <v>14</v>
      </c>
      <c r="D142" s="945" t="s">
        <v>4065</v>
      </c>
      <c r="E142" s="945"/>
      <c r="F142" s="946"/>
      <c r="G142" s="946"/>
      <c r="H142" s="946"/>
      <c r="I142" s="946"/>
      <c r="J142" s="946">
        <v>1</v>
      </c>
      <c r="K142" s="946"/>
      <c r="L142" s="977" t="s">
        <v>4031</v>
      </c>
      <c r="M142" s="947"/>
      <c r="N142" s="991">
        <v>44048</v>
      </c>
      <c r="O142" s="18" t="s">
        <v>4181</v>
      </c>
    </row>
    <row r="143" spans="1:15">
      <c r="A143" s="993" t="str">
        <f t="shared" si="5"/>
        <v>Lưới hạ thế sau TBA Nam Hà 1347/14</v>
      </c>
      <c r="B143" s="962" t="s">
        <v>3659</v>
      </c>
      <c r="C143" s="948">
        <f t="shared" si="6"/>
        <v>15</v>
      </c>
      <c r="D143" s="945" t="s">
        <v>4066</v>
      </c>
      <c r="E143" s="945"/>
      <c r="F143" s="946"/>
      <c r="G143" s="946"/>
      <c r="H143" s="946"/>
      <c r="I143" s="946"/>
      <c r="J143" s="946">
        <v>1</v>
      </c>
      <c r="K143" s="946"/>
      <c r="L143" s="977" t="s">
        <v>4031</v>
      </c>
      <c r="M143" s="947"/>
      <c r="N143" s="991">
        <v>44048</v>
      </c>
      <c r="O143" s="18" t="s">
        <v>4181</v>
      </c>
    </row>
    <row r="144" spans="1:15">
      <c r="A144" s="993" t="str">
        <f t="shared" si="5"/>
        <v>Lưới hạ thế sau TBA Nam Hà 1347/15</v>
      </c>
      <c r="B144" s="962" t="s">
        <v>3659</v>
      </c>
      <c r="C144" s="948">
        <f t="shared" si="6"/>
        <v>16</v>
      </c>
      <c r="D144" s="945" t="s">
        <v>4067</v>
      </c>
      <c r="E144" s="945"/>
      <c r="F144" s="946"/>
      <c r="G144" s="946"/>
      <c r="H144" s="946"/>
      <c r="I144" s="946"/>
      <c r="J144" s="946">
        <v>1</v>
      </c>
      <c r="K144" s="946"/>
      <c r="L144" s="977" t="s">
        <v>4031</v>
      </c>
      <c r="M144" s="947"/>
      <c r="N144" s="991">
        <v>44048</v>
      </c>
      <c r="O144" s="18" t="s">
        <v>4181</v>
      </c>
    </row>
    <row r="145" spans="1:15">
      <c r="A145" s="993" t="str">
        <f t="shared" si="5"/>
        <v>Lưới hạ thế sau TBA Nam Hà 1347/16</v>
      </c>
      <c r="B145" s="962" t="s">
        <v>3659</v>
      </c>
      <c r="C145" s="948">
        <f t="shared" si="6"/>
        <v>17</v>
      </c>
      <c r="D145" s="945" t="s">
        <v>4068</v>
      </c>
      <c r="E145" s="945"/>
      <c r="F145" s="946"/>
      <c r="G145" s="946"/>
      <c r="H145" s="946"/>
      <c r="I145" s="946"/>
      <c r="J145" s="946">
        <v>1</v>
      </c>
      <c r="K145" s="946"/>
      <c r="L145" s="977" t="s">
        <v>4031</v>
      </c>
      <c r="M145" s="947"/>
      <c r="N145" s="991">
        <v>44048</v>
      </c>
      <c r="O145" s="18" t="s">
        <v>4181</v>
      </c>
    </row>
    <row r="146" spans="1:15">
      <c r="A146" s="993" t="str">
        <f t="shared" si="5"/>
        <v>Lưới hạ thế sau TBA Nam Hà 1347/17</v>
      </c>
      <c r="B146" s="962" t="s">
        <v>3659</v>
      </c>
      <c r="C146" s="948">
        <f t="shared" si="6"/>
        <v>18</v>
      </c>
      <c r="D146" s="945" t="s">
        <v>4069</v>
      </c>
      <c r="E146" s="945"/>
      <c r="F146" s="946"/>
      <c r="G146" s="946"/>
      <c r="H146" s="946"/>
      <c r="I146" s="946"/>
      <c r="J146" s="946">
        <v>1</v>
      </c>
      <c r="K146" s="946"/>
      <c r="L146" s="977" t="s">
        <v>4031</v>
      </c>
      <c r="M146" s="947"/>
      <c r="N146" s="991">
        <v>44048</v>
      </c>
      <c r="O146" s="18" t="s">
        <v>4181</v>
      </c>
    </row>
    <row r="147" spans="1:15">
      <c r="A147" s="993" t="str">
        <f t="shared" si="5"/>
        <v>Lưới hạ thế sau TBA Nam Hà 1347/21</v>
      </c>
      <c r="B147" s="962" t="s">
        <v>3659</v>
      </c>
      <c r="C147" s="948">
        <f t="shared" si="6"/>
        <v>19</v>
      </c>
      <c r="D147" s="945" t="s">
        <v>4070</v>
      </c>
      <c r="E147" s="945"/>
      <c r="F147" s="946"/>
      <c r="G147" s="946"/>
      <c r="H147" s="946"/>
      <c r="I147" s="946"/>
      <c r="J147" s="988"/>
      <c r="K147" s="946"/>
      <c r="L147" s="977" t="s">
        <v>4031</v>
      </c>
      <c r="M147" s="947"/>
      <c r="N147" s="991">
        <v>44048</v>
      </c>
      <c r="O147" s="18" t="s">
        <v>4185</v>
      </c>
    </row>
    <row r="148" spans="1:15">
      <c r="A148" s="993" t="str">
        <f t="shared" si="5"/>
        <v>Lưới hạ thế sau TBA Nam Hà 1348/01</v>
      </c>
      <c r="B148" s="962" t="s">
        <v>3659</v>
      </c>
      <c r="C148" s="948">
        <f t="shared" si="6"/>
        <v>20</v>
      </c>
      <c r="D148" s="945" t="s">
        <v>4077</v>
      </c>
      <c r="E148" s="945"/>
      <c r="F148" s="946"/>
      <c r="G148" s="946"/>
      <c r="H148" s="946"/>
      <c r="I148" s="946"/>
      <c r="J148" s="946">
        <v>1</v>
      </c>
      <c r="K148" s="946"/>
      <c r="L148" s="977" t="s">
        <v>4031</v>
      </c>
      <c r="M148" s="947"/>
      <c r="N148" s="991">
        <v>44048</v>
      </c>
      <c r="O148" s="18" t="s">
        <v>4181</v>
      </c>
    </row>
    <row r="149" spans="1:15">
      <c r="A149" s="993" t="str">
        <f t="shared" si="5"/>
        <v>Lưới hạ thế sau TBA Nam Hà 1350/01</v>
      </c>
      <c r="B149" s="962" t="s">
        <v>3659</v>
      </c>
      <c r="C149" s="948">
        <f t="shared" si="6"/>
        <v>21</v>
      </c>
      <c r="D149" s="945" t="s">
        <v>4142</v>
      </c>
      <c r="E149" s="945"/>
      <c r="F149" s="946"/>
      <c r="G149" s="946"/>
      <c r="H149" s="946"/>
      <c r="I149" s="946"/>
      <c r="J149" s="946">
        <v>1</v>
      </c>
      <c r="K149" s="946"/>
      <c r="L149" s="977" t="s">
        <v>4031</v>
      </c>
      <c r="M149" s="947"/>
      <c r="N149" s="991">
        <v>44048</v>
      </c>
      <c r="O149" s="18" t="s">
        <v>4181</v>
      </c>
    </row>
    <row r="150" spans="1:15">
      <c r="A150" s="993" t="str">
        <f t="shared" si="5"/>
        <v>Lưới hạ thế sau TBA Nam Hà 1350/06</v>
      </c>
      <c r="B150" s="962" t="s">
        <v>3659</v>
      </c>
      <c r="C150" s="948">
        <f t="shared" si="6"/>
        <v>22</v>
      </c>
      <c r="D150" s="945" t="s">
        <v>4078</v>
      </c>
      <c r="E150" s="945"/>
      <c r="F150" s="946"/>
      <c r="G150" s="946"/>
      <c r="H150" s="946"/>
      <c r="I150" s="946"/>
      <c r="J150" s="946">
        <v>1</v>
      </c>
      <c r="K150" s="946"/>
      <c r="L150" s="977" t="s">
        <v>4031</v>
      </c>
      <c r="M150" s="947"/>
      <c r="N150" s="991">
        <v>44048</v>
      </c>
      <c r="O150" s="18" t="s">
        <v>4181</v>
      </c>
    </row>
    <row r="151" spans="1:15">
      <c r="A151" s="993" t="str">
        <f t="shared" si="5"/>
        <v>Lưới hạ thế sau TBA Nam Hà 1350/07</v>
      </c>
      <c r="B151" s="962" t="s">
        <v>3659</v>
      </c>
      <c r="C151" s="948">
        <f t="shared" si="6"/>
        <v>23</v>
      </c>
      <c r="D151" s="945" t="s">
        <v>4079</v>
      </c>
      <c r="E151" s="945"/>
      <c r="F151" s="946"/>
      <c r="G151" s="946"/>
      <c r="H151" s="946"/>
      <c r="I151" s="946"/>
      <c r="J151" s="946">
        <v>1</v>
      </c>
      <c r="K151" s="946"/>
      <c r="L151" s="977" t="s">
        <v>4031</v>
      </c>
      <c r="M151" s="947"/>
      <c r="N151" s="991">
        <v>44048</v>
      </c>
      <c r="O151" s="18" t="s">
        <v>4181</v>
      </c>
    </row>
    <row r="152" spans="1:15">
      <c r="A152" s="993" t="str">
        <f t="shared" si="5"/>
        <v>Lưới hạ thế sau TBA Nam Hà 1350/08</v>
      </c>
      <c r="B152" s="962" t="s">
        <v>3659</v>
      </c>
      <c r="C152" s="948">
        <f t="shared" si="6"/>
        <v>24</v>
      </c>
      <c r="D152" s="945" t="s">
        <v>4080</v>
      </c>
      <c r="E152" s="945"/>
      <c r="F152" s="946"/>
      <c r="G152" s="946"/>
      <c r="H152" s="946"/>
      <c r="I152" s="946"/>
      <c r="J152" s="988"/>
      <c r="K152" s="946"/>
      <c r="L152" s="977" t="s">
        <v>4031</v>
      </c>
      <c r="M152" s="947"/>
      <c r="N152" s="991">
        <v>44048</v>
      </c>
      <c r="O152" s="18" t="s">
        <v>4185</v>
      </c>
    </row>
    <row r="153" spans="1:15">
      <c r="A153" s="993" t="str">
        <f t="shared" si="5"/>
        <v>Lưới hạ thế sau TBA Nam Hà 1350/09</v>
      </c>
      <c r="B153" s="962" t="s">
        <v>3659</v>
      </c>
      <c r="C153" s="948">
        <f t="shared" si="6"/>
        <v>25</v>
      </c>
      <c r="D153" s="945" t="s">
        <v>4081</v>
      </c>
      <c r="E153" s="945"/>
      <c r="F153" s="946"/>
      <c r="G153" s="946"/>
      <c r="H153" s="946"/>
      <c r="I153" s="946"/>
      <c r="J153" s="988"/>
      <c r="K153" s="946"/>
      <c r="L153" s="977" t="s">
        <v>4031</v>
      </c>
      <c r="M153" s="947"/>
      <c r="N153" s="991">
        <v>44048</v>
      </c>
      <c r="O153" s="18" t="s">
        <v>4185</v>
      </c>
    </row>
    <row r="154" spans="1:15">
      <c r="A154" s="993" t="str">
        <f t="shared" si="5"/>
        <v>Lưới hạ thế sau TBA Nam Hà 1350/11</v>
      </c>
      <c r="B154" s="962" t="s">
        <v>3659</v>
      </c>
      <c r="C154" s="948">
        <f t="shared" si="6"/>
        <v>26</v>
      </c>
      <c r="D154" s="945" t="s">
        <v>4082</v>
      </c>
      <c r="E154" s="945"/>
      <c r="F154" s="946"/>
      <c r="G154" s="946"/>
      <c r="H154" s="946"/>
      <c r="I154" s="946"/>
      <c r="J154" s="988"/>
      <c r="K154" s="946"/>
      <c r="L154" s="977" t="s">
        <v>4031</v>
      </c>
      <c r="M154" s="947"/>
      <c r="N154" s="991">
        <v>44048</v>
      </c>
      <c r="O154" s="18" t="s">
        <v>4185</v>
      </c>
    </row>
    <row r="155" spans="1:15">
      <c r="A155" s="993" t="str">
        <f t="shared" si="5"/>
        <v>Lưới hạ thế sau TBA Sông Ray 2</v>
      </c>
      <c r="C155" s="944" t="s">
        <v>1717</v>
      </c>
      <c r="D155" s="962" t="s">
        <v>3723</v>
      </c>
      <c r="E155" s="963"/>
      <c r="F155" s="964"/>
      <c r="G155" s="964"/>
      <c r="H155" s="964"/>
      <c r="I155" s="964"/>
      <c r="J155" s="964"/>
      <c r="K155" s="964"/>
      <c r="L155" s="964"/>
      <c r="M155" s="965"/>
    </row>
    <row r="156" spans="1:15">
      <c r="A156" s="993" t="str">
        <f t="shared" si="5"/>
        <v>Lưới hạ thế sau TBA Sông Ray 212</v>
      </c>
      <c r="B156" s="962" t="s">
        <v>3723</v>
      </c>
      <c r="C156" s="938" t="s">
        <v>4108</v>
      </c>
      <c r="D156" s="945" t="s">
        <v>3648</v>
      </c>
      <c r="E156" s="945"/>
      <c r="F156" s="946"/>
      <c r="G156" s="946"/>
      <c r="H156" s="946"/>
      <c r="I156" s="946"/>
      <c r="J156" s="946"/>
      <c r="K156" s="946">
        <v>1</v>
      </c>
      <c r="L156" s="978" t="s">
        <v>4032</v>
      </c>
      <c r="M156" s="947"/>
      <c r="N156" s="991">
        <v>44043</v>
      </c>
      <c r="O156" s="19" t="s">
        <v>4182</v>
      </c>
    </row>
    <row r="157" spans="1:15">
      <c r="A157" s="993" t="str">
        <f t="shared" si="5"/>
        <v>Lưới hạ thế sau TBA Sông Ray 2/13 HH</v>
      </c>
      <c r="B157" s="962" t="s">
        <v>3723</v>
      </c>
      <c r="C157" s="938">
        <f t="shared" si="6"/>
        <v>2</v>
      </c>
      <c r="D157" s="945" t="s">
        <v>3992</v>
      </c>
      <c r="E157" s="945"/>
      <c r="F157" s="946"/>
      <c r="G157" s="946"/>
      <c r="H157" s="946"/>
      <c r="I157" s="946"/>
      <c r="J157" s="946"/>
      <c r="K157" s="946">
        <v>1</v>
      </c>
      <c r="L157" s="978" t="s">
        <v>4032</v>
      </c>
      <c r="M157" s="947"/>
      <c r="N157" s="991">
        <v>44043</v>
      </c>
      <c r="O157" s="19" t="s">
        <v>4182</v>
      </c>
    </row>
    <row r="158" spans="1:15">
      <c r="A158" s="993" t="str">
        <f t="shared" si="5"/>
        <v>Lưới điện hạ thế sau TBA Sông Ray 7</v>
      </c>
      <c r="C158" s="944" t="s">
        <v>1729</v>
      </c>
      <c r="D158" s="962" t="s">
        <v>3728</v>
      </c>
      <c r="E158" s="945"/>
      <c r="F158" s="946"/>
      <c r="G158" s="946"/>
      <c r="H158" s="946"/>
      <c r="I158" s="946"/>
      <c r="J158" s="946"/>
      <c r="K158" s="946"/>
      <c r="L158" s="946"/>
      <c r="M158" s="947"/>
    </row>
    <row r="159" spans="1:15">
      <c r="A159" s="993" t="str">
        <f t="shared" si="5"/>
        <v>Lưới điện hạ thế sau TBA Sông Ray 7374/07</v>
      </c>
      <c r="B159" s="962" t="s">
        <v>3728</v>
      </c>
      <c r="C159" s="938" t="s">
        <v>4108</v>
      </c>
      <c r="D159" s="945" t="s">
        <v>4143</v>
      </c>
      <c r="E159" s="945"/>
      <c r="F159" s="946"/>
      <c r="G159" s="946"/>
      <c r="H159" s="946"/>
      <c r="I159" s="946"/>
      <c r="J159" s="946"/>
      <c r="K159" s="946">
        <v>1</v>
      </c>
      <c r="L159" s="978" t="s">
        <v>4032</v>
      </c>
      <c r="M159" s="947"/>
      <c r="N159" s="991">
        <v>44043</v>
      </c>
      <c r="O159" s="19" t="s">
        <v>4181</v>
      </c>
    </row>
    <row r="160" spans="1:15">
      <c r="A160" s="993" t="str">
        <f t="shared" si="5"/>
        <v>Lưới điện hạ thế sau TBA Sông Ray 7374/09</v>
      </c>
      <c r="B160" s="962" t="s">
        <v>3728</v>
      </c>
      <c r="C160" s="938">
        <f t="shared" si="6"/>
        <v>2</v>
      </c>
      <c r="D160" s="945" t="s">
        <v>4144</v>
      </c>
      <c r="E160" s="945"/>
      <c r="F160" s="946"/>
      <c r="G160" s="946"/>
      <c r="H160" s="946"/>
      <c r="I160" s="946"/>
      <c r="J160" s="946"/>
      <c r="K160" s="946">
        <v>1</v>
      </c>
      <c r="L160" s="978" t="s">
        <v>4032</v>
      </c>
      <c r="M160" s="947"/>
      <c r="N160" s="991">
        <v>44043</v>
      </c>
      <c r="O160" s="19" t="s">
        <v>4182</v>
      </c>
    </row>
    <row r="161" spans="1:15">
      <c r="A161" s="993" t="str">
        <f t="shared" si="5"/>
        <v>Lưới điện hạ thế sau TBA Sông Ray 7374/10</v>
      </c>
      <c r="B161" s="962" t="s">
        <v>3728</v>
      </c>
      <c r="C161" s="938">
        <f t="shared" si="6"/>
        <v>3</v>
      </c>
      <c r="D161" s="945" t="s">
        <v>4145</v>
      </c>
      <c r="E161" s="945"/>
      <c r="F161" s="946"/>
      <c r="G161" s="946"/>
      <c r="H161" s="946"/>
      <c r="I161" s="946"/>
      <c r="J161" s="946"/>
      <c r="K161" s="946">
        <v>1</v>
      </c>
      <c r="L161" s="978" t="s">
        <v>4032</v>
      </c>
      <c r="M161" s="947"/>
      <c r="N161" s="991">
        <v>44043</v>
      </c>
      <c r="O161" s="19" t="s">
        <v>4181</v>
      </c>
    </row>
    <row r="162" spans="1:15">
      <c r="A162" s="993" t="str">
        <f t="shared" si="5"/>
        <v>Lưới điện hạ thế sau TBA Sông Ray 7381/21</v>
      </c>
      <c r="B162" s="962" t="s">
        <v>3728</v>
      </c>
      <c r="C162" s="938">
        <f t="shared" si="6"/>
        <v>4</v>
      </c>
      <c r="D162" s="945" t="s">
        <v>4146</v>
      </c>
      <c r="E162" s="945"/>
      <c r="F162" s="946"/>
      <c r="G162" s="946"/>
      <c r="H162" s="946"/>
      <c r="I162" s="946"/>
      <c r="J162" s="946"/>
      <c r="K162" s="946">
        <v>1</v>
      </c>
      <c r="L162" s="978" t="s">
        <v>4032</v>
      </c>
      <c r="M162" s="947"/>
      <c r="N162" s="991">
        <v>44043</v>
      </c>
      <c r="O162" s="19" t="s">
        <v>4181</v>
      </c>
    </row>
    <row r="163" spans="1:15">
      <c r="A163" s="993" t="str">
        <f t="shared" si="5"/>
        <v>Lưới điện hạ thế sau TBA Sông Ray 8A</v>
      </c>
      <c r="C163" s="944" t="s">
        <v>1732</v>
      </c>
      <c r="D163" s="962" t="s">
        <v>3729</v>
      </c>
      <c r="E163" s="945"/>
      <c r="F163" s="946"/>
      <c r="G163" s="946"/>
      <c r="H163" s="946"/>
      <c r="I163" s="946"/>
      <c r="J163" s="946"/>
      <c r="K163" s="946"/>
      <c r="L163" s="946"/>
      <c r="M163" s="947"/>
    </row>
    <row r="164" spans="1:15">
      <c r="A164" s="993" t="str">
        <f t="shared" si="5"/>
        <v>Lưới điện hạ thế sau TBA Sông Ray 8A348/01</v>
      </c>
      <c r="B164" s="962" t="s">
        <v>3729</v>
      </c>
      <c r="C164" s="938" t="s">
        <v>4108</v>
      </c>
      <c r="D164" s="945" t="s">
        <v>4077</v>
      </c>
      <c r="E164" s="945"/>
      <c r="F164" s="946"/>
      <c r="G164" s="946"/>
      <c r="H164" s="946"/>
      <c r="I164" s="946"/>
      <c r="J164" s="946"/>
      <c r="K164" s="946">
        <v>1</v>
      </c>
      <c r="L164" s="978" t="s">
        <v>4032</v>
      </c>
      <c r="M164" s="947"/>
      <c r="N164" s="991">
        <v>44043</v>
      </c>
      <c r="O164" s="19" t="s">
        <v>4181</v>
      </c>
    </row>
    <row r="165" spans="1:15">
      <c r="A165" s="993" t="str">
        <f t="shared" si="5"/>
        <v>Lưới điện hạ thế sau TBA Sông Ray 8A348/04</v>
      </c>
      <c r="B165" s="962" t="s">
        <v>3729</v>
      </c>
      <c r="C165" s="938">
        <f t="shared" ref="C165:C166" si="7">C164+1</f>
        <v>2</v>
      </c>
      <c r="D165" s="945" t="s">
        <v>4147</v>
      </c>
      <c r="E165" s="945"/>
      <c r="F165" s="946"/>
      <c r="G165" s="946"/>
      <c r="H165" s="946"/>
      <c r="I165" s="946"/>
      <c r="J165" s="946"/>
      <c r="K165" s="946">
        <v>1</v>
      </c>
      <c r="L165" s="978" t="s">
        <v>4032</v>
      </c>
      <c r="M165" s="947"/>
      <c r="N165" s="991">
        <v>44043</v>
      </c>
      <c r="O165" s="19" t="s">
        <v>4181</v>
      </c>
    </row>
    <row r="166" spans="1:15">
      <c r="A166" s="993" t="str">
        <f t="shared" si="5"/>
        <v>Lưới điện hạ thế sau TBA Sông Ray 8A348/07</v>
      </c>
      <c r="B166" s="962" t="s">
        <v>3729</v>
      </c>
      <c r="C166" s="938">
        <f t="shared" si="7"/>
        <v>3</v>
      </c>
      <c r="D166" s="945" t="s">
        <v>4148</v>
      </c>
      <c r="E166" s="945"/>
      <c r="F166" s="946"/>
      <c r="G166" s="946"/>
      <c r="H166" s="946"/>
      <c r="I166" s="946"/>
      <c r="J166" s="946"/>
      <c r="K166" s="946">
        <v>1</v>
      </c>
      <c r="L166" s="978" t="s">
        <v>4032</v>
      </c>
      <c r="M166" s="947"/>
      <c r="N166" s="991">
        <v>44043</v>
      </c>
      <c r="O166" s="19" t="s">
        <v>4181</v>
      </c>
    </row>
    <row r="167" spans="1:15">
      <c r="A167" s="993" t="str">
        <f t="shared" si="5"/>
        <v>Lưới điện hạ thế sau TBA Tân Bảo 3</v>
      </c>
      <c r="C167" s="944" t="s">
        <v>1771</v>
      </c>
      <c r="D167" s="962" t="s">
        <v>3730</v>
      </c>
      <c r="E167" s="945"/>
      <c r="F167" s="946"/>
      <c r="G167" s="946"/>
      <c r="H167" s="946"/>
      <c r="I167" s="946"/>
      <c r="J167" s="946"/>
      <c r="K167" s="946"/>
      <c r="L167" s="946"/>
      <c r="M167" s="947"/>
    </row>
    <row r="168" spans="1:15">
      <c r="A168" s="993" t="str">
        <f t="shared" si="5"/>
        <v>Lưới điện hạ thế sau TBA Tân Bảo 3136/01</v>
      </c>
      <c r="B168" s="962" t="s">
        <v>3730</v>
      </c>
      <c r="C168" s="938" t="s">
        <v>4108</v>
      </c>
      <c r="D168" s="945" t="s">
        <v>4149</v>
      </c>
      <c r="E168" s="945"/>
      <c r="F168" s="946"/>
      <c r="G168" s="946"/>
      <c r="H168" s="946"/>
      <c r="I168" s="946"/>
      <c r="J168" s="946">
        <v>1</v>
      </c>
      <c r="K168" s="946"/>
      <c r="L168" s="977" t="s">
        <v>4031</v>
      </c>
      <c r="M168" s="947"/>
      <c r="N168" s="991">
        <v>44048</v>
      </c>
      <c r="O168" s="19" t="s">
        <v>4181</v>
      </c>
    </row>
    <row r="169" spans="1:15">
      <c r="A169" s="993" t="str">
        <f t="shared" si="5"/>
        <v>Lưới điện hạ thế sau TBA Tân Bảo 3136/02</v>
      </c>
      <c r="B169" s="962" t="s">
        <v>3730</v>
      </c>
      <c r="C169" s="938">
        <f t="shared" ref="C169:C202" si="8">C168+1</f>
        <v>2</v>
      </c>
      <c r="D169" s="945" t="s">
        <v>4150</v>
      </c>
      <c r="E169" s="945"/>
      <c r="F169" s="946"/>
      <c r="G169" s="946"/>
      <c r="H169" s="946"/>
      <c r="I169" s="946"/>
      <c r="J169" s="946">
        <v>1</v>
      </c>
      <c r="K169" s="946"/>
      <c r="L169" s="977" t="s">
        <v>4031</v>
      </c>
      <c r="M169" s="947"/>
      <c r="N169" s="991">
        <v>44048</v>
      </c>
      <c r="O169" s="19" t="s">
        <v>4181</v>
      </c>
    </row>
    <row r="170" spans="1:15">
      <c r="A170" s="993" t="str">
        <f t="shared" si="5"/>
        <v>Lưới điện hạ thế sau TBA Tân Bảo 3136/03</v>
      </c>
      <c r="B170" s="962" t="s">
        <v>3730</v>
      </c>
      <c r="C170" s="938">
        <f t="shared" si="8"/>
        <v>3</v>
      </c>
      <c r="D170" s="945" t="s">
        <v>4151</v>
      </c>
      <c r="E170" s="945"/>
      <c r="F170" s="946"/>
      <c r="G170" s="946"/>
      <c r="H170" s="946"/>
      <c r="I170" s="946"/>
      <c r="J170" s="946">
        <v>1</v>
      </c>
      <c r="K170" s="946"/>
      <c r="L170" s="977" t="s">
        <v>4031</v>
      </c>
      <c r="M170" s="947"/>
      <c r="N170" s="991">
        <v>44048</v>
      </c>
      <c r="O170" s="19" t="s">
        <v>4181</v>
      </c>
    </row>
    <row r="171" spans="1:15">
      <c r="A171" s="993" t="str">
        <f t="shared" si="5"/>
        <v>Lưới điện hạ thế sau TBA Tân Bảo 3136/04</v>
      </c>
      <c r="B171" s="962" t="s">
        <v>3730</v>
      </c>
      <c r="C171" s="938">
        <f t="shared" si="8"/>
        <v>4</v>
      </c>
      <c r="D171" s="945" t="s">
        <v>4152</v>
      </c>
      <c r="E171" s="945"/>
      <c r="F171" s="946"/>
      <c r="G171" s="946"/>
      <c r="H171" s="946"/>
      <c r="I171" s="946"/>
      <c r="J171" s="946">
        <v>1</v>
      </c>
      <c r="K171" s="946"/>
      <c r="L171" s="977" t="s">
        <v>4031</v>
      </c>
      <c r="M171" s="947"/>
      <c r="N171" s="991">
        <v>44048</v>
      </c>
      <c r="O171" s="19" t="s">
        <v>4181</v>
      </c>
    </row>
    <row r="172" spans="1:15">
      <c r="A172" s="993" t="str">
        <f t="shared" si="5"/>
        <v>Lưới điện hạ thế sau TBA Tân Bảo 3136/05</v>
      </c>
      <c r="B172" s="962" t="s">
        <v>3730</v>
      </c>
      <c r="C172" s="938">
        <f t="shared" si="8"/>
        <v>5</v>
      </c>
      <c r="D172" s="945" t="s">
        <v>4153</v>
      </c>
      <c r="E172" s="945"/>
      <c r="F172" s="946"/>
      <c r="G172" s="946"/>
      <c r="H172" s="946"/>
      <c r="I172" s="946"/>
      <c r="J172" s="946">
        <v>1</v>
      </c>
      <c r="K172" s="946"/>
      <c r="L172" s="977" t="s">
        <v>4031</v>
      </c>
      <c r="M172" s="947"/>
      <c r="N172" s="991">
        <v>44048</v>
      </c>
      <c r="O172" s="19" t="s">
        <v>4181</v>
      </c>
    </row>
    <row r="173" spans="1:15">
      <c r="A173" s="993" t="str">
        <f t="shared" si="5"/>
        <v>Lưới điện hạ thế sau TBA Tân Bảo 3136/07</v>
      </c>
      <c r="B173" s="962" t="s">
        <v>3730</v>
      </c>
      <c r="C173" s="938">
        <f t="shared" si="8"/>
        <v>6</v>
      </c>
      <c r="D173" s="945" t="s">
        <v>4154</v>
      </c>
      <c r="E173" s="945"/>
      <c r="F173" s="946"/>
      <c r="G173" s="946"/>
      <c r="H173" s="946"/>
      <c r="I173" s="946"/>
      <c r="J173" s="946">
        <v>1</v>
      </c>
      <c r="K173" s="946"/>
      <c r="L173" s="977" t="s">
        <v>4031</v>
      </c>
      <c r="M173" s="947"/>
      <c r="N173" s="991">
        <v>44048</v>
      </c>
      <c r="O173" s="19" t="s">
        <v>4181</v>
      </c>
    </row>
    <row r="174" spans="1:15">
      <c r="A174" s="993" t="str">
        <f t="shared" si="5"/>
        <v>Lưới điện hạ thế sau TBA Tân Bảo 3136/08</v>
      </c>
      <c r="B174" s="962" t="s">
        <v>3730</v>
      </c>
      <c r="C174" s="938">
        <f t="shared" si="8"/>
        <v>7</v>
      </c>
      <c r="D174" s="945" t="s">
        <v>4155</v>
      </c>
      <c r="E174" s="945"/>
      <c r="F174" s="946"/>
      <c r="G174" s="946"/>
      <c r="H174" s="946"/>
      <c r="I174" s="946"/>
      <c r="J174" s="946">
        <v>1</v>
      </c>
      <c r="K174" s="946"/>
      <c r="L174" s="977" t="s">
        <v>4031</v>
      </c>
      <c r="M174" s="947"/>
      <c r="N174" s="991">
        <v>44048</v>
      </c>
      <c r="O174" s="19" t="s">
        <v>4181</v>
      </c>
    </row>
    <row r="175" spans="1:15">
      <c r="A175" s="993" t="str">
        <f t="shared" si="5"/>
        <v>Lưới điện hạ thế sau TBA Tân Bảo 3136/09</v>
      </c>
      <c r="B175" s="962" t="s">
        <v>3730</v>
      </c>
      <c r="C175" s="938">
        <f t="shared" si="8"/>
        <v>8</v>
      </c>
      <c r="D175" s="945" t="s">
        <v>4156</v>
      </c>
      <c r="E175" s="945"/>
      <c r="F175" s="946"/>
      <c r="G175" s="946"/>
      <c r="H175" s="946"/>
      <c r="I175" s="946"/>
      <c r="J175" s="946">
        <v>1</v>
      </c>
      <c r="K175" s="946"/>
      <c r="L175" s="977" t="s">
        <v>4031</v>
      </c>
      <c r="M175" s="947"/>
      <c r="N175" s="991">
        <v>44048</v>
      </c>
      <c r="O175" s="19" t="s">
        <v>4181</v>
      </c>
    </row>
    <row r="176" spans="1:15">
      <c r="A176" s="993" t="str">
        <f t="shared" si="5"/>
        <v>Lưới điện hạ thế sau TBA Tân Bảo 3118/01</v>
      </c>
      <c r="B176" s="962" t="s">
        <v>3730</v>
      </c>
      <c r="C176" s="938">
        <f t="shared" si="8"/>
        <v>9</v>
      </c>
      <c r="D176" s="945" t="s">
        <v>4157</v>
      </c>
      <c r="E176" s="945"/>
      <c r="F176" s="946"/>
      <c r="G176" s="946"/>
      <c r="H176" s="946"/>
      <c r="I176" s="946"/>
      <c r="J176" s="946">
        <v>1</v>
      </c>
      <c r="K176" s="946"/>
      <c r="L176" s="977" t="s">
        <v>4031</v>
      </c>
      <c r="M176" s="947"/>
      <c r="N176" s="991">
        <v>44048</v>
      </c>
      <c r="O176" s="19" t="s">
        <v>4181</v>
      </c>
    </row>
    <row r="177" spans="1:15">
      <c r="A177" s="993" t="str">
        <f t="shared" si="5"/>
        <v>Lưới điện hạ thế sau TBA Tân Bảo 3118/03</v>
      </c>
      <c r="B177" s="962" t="s">
        <v>3730</v>
      </c>
      <c r="C177" s="938">
        <f t="shared" si="8"/>
        <v>10</v>
      </c>
      <c r="D177" s="945" t="s">
        <v>4158</v>
      </c>
      <c r="E177" s="945"/>
      <c r="F177" s="946"/>
      <c r="G177" s="946"/>
      <c r="H177" s="946"/>
      <c r="I177" s="946"/>
      <c r="J177" s="946">
        <v>1</v>
      </c>
      <c r="K177" s="946"/>
      <c r="L177" s="977" t="s">
        <v>4031</v>
      </c>
      <c r="M177" s="947"/>
      <c r="N177" s="991">
        <v>44048</v>
      </c>
      <c r="O177" s="19" t="s">
        <v>4181</v>
      </c>
    </row>
    <row r="178" spans="1:15">
      <c r="A178" s="993" t="str">
        <f t="shared" si="5"/>
        <v>Lưới điện hạ thế sau TBA Tân Bảo 3118/05</v>
      </c>
      <c r="B178" s="962" t="s">
        <v>3730</v>
      </c>
      <c r="C178" s="938">
        <f t="shared" si="8"/>
        <v>11</v>
      </c>
      <c r="D178" s="945" t="s">
        <v>4159</v>
      </c>
      <c r="E178" s="945"/>
      <c r="F178" s="946"/>
      <c r="G178" s="946"/>
      <c r="H178" s="946"/>
      <c r="I178" s="946"/>
      <c r="J178" s="946">
        <v>1</v>
      </c>
      <c r="K178" s="946"/>
      <c r="L178" s="977" t="s">
        <v>4031</v>
      </c>
      <c r="M178" s="947"/>
      <c r="N178" s="991">
        <v>44048</v>
      </c>
      <c r="O178" s="19" t="s">
        <v>4181</v>
      </c>
    </row>
    <row r="179" spans="1:15">
      <c r="A179" s="993" t="str">
        <f t="shared" si="5"/>
        <v>Lưới điện hạ thế sau TBA Tân Bảo 3118/06</v>
      </c>
      <c r="B179" s="962" t="s">
        <v>3730</v>
      </c>
      <c r="C179" s="938">
        <f t="shared" si="8"/>
        <v>12</v>
      </c>
      <c r="D179" s="945" t="s">
        <v>4160</v>
      </c>
      <c r="E179" s="945"/>
      <c r="F179" s="946"/>
      <c r="G179" s="946"/>
      <c r="H179" s="946"/>
      <c r="I179" s="946"/>
      <c r="J179" s="946">
        <v>1</v>
      </c>
      <c r="K179" s="946"/>
      <c r="L179" s="977" t="s">
        <v>4031</v>
      </c>
      <c r="M179" s="947"/>
      <c r="N179" s="991">
        <v>44048</v>
      </c>
      <c r="O179" s="19" t="s">
        <v>4181</v>
      </c>
    </row>
    <row r="180" spans="1:15">
      <c r="A180" s="993" t="str">
        <f t="shared" si="5"/>
        <v>Lưới điện hạ thế sau TBA Tân Bảo 3118/07</v>
      </c>
      <c r="B180" s="962" t="s">
        <v>3730</v>
      </c>
      <c r="C180" s="938">
        <f t="shared" si="8"/>
        <v>13</v>
      </c>
      <c r="D180" s="945" t="s">
        <v>4161</v>
      </c>
      <c r="E180" s="945"/>
      <c r="F180" s="946"/>
      <c r="G180" s="946"/>
      <c r="H180" s="946"/>
      <c r="I180" s="946"/>
      <c r="J180" s="946">
        <v>1</v>
      </c>
      <c r="K180" s="946"/>
      <c r="L180" s="977" t="s">
        <v>4031</v>
      </c>
      <c r="M180" s="947"/>
      <c r="N180" s="991">
        <v>44048</v>
      </c>
      <c r="O180" s="19" t="s">
        <v>4181</v>
      </c>
    </row>
    <row r="181" spans="1:15">
      <c r="A181" s="993" t="str">
        <f t="shared" si="5"/>
        <v>Lưới điện hạ thế sau TBA Tân Bảo 3118/09</v>
      </c>
      <c r="B181" s="962" t="s">
        <v>3730</v>
      </c>
      <c r="C181" s="938">
        <f t="shared" si="8"/>
        <v>14</v>
      </c>
      <c r="D181" s="945" t="s">
        <v>4162</v>
      </c>
      <c r="E181" s="945"/>
      <c r="F181" s="946"/>
      <c r="G181" s="946"/>
      <c r="H181" s="946"/>
      <c r="I181" s="946"/>
      <c r="J181" s="946">
        <v>1</v>
      </c>
      <c r="K181" s="946"/>
      <c r="L181" s="977" t="s">
        <v>4031</v>
      </c>
      <c r="M181" s="947"/>
      <c r="N181" s="991">
        <v>44048</v>
      </c>
      <c r="O181" s="19" t="s">
        <v>4181</v>
      </c>
    </row>
    <row r="182" spans="1:15">
      <c r="A182" s="993" t="str">
        <f t="shared" si="5"/>
        <v>NC lưới hạ thế sau TBA Xuân Tây 10A</v>
      </c>
      <c r="C182" s="944" t="s">
        <v>4116</v>
      </c>
      <c r="D182" s="962" t="s">
        <v>3836</v>
      </c>
      <c r="E182" s="945"/>
      <c r="F182" s="946"/>
      <c r="G182" s="946"/>
      <c r="H182" s="946"/>
      <c r="I182" s="946"/>
      <c r="J182" s="946"/>
      <c r="K182" s="946"/>
      <c r="L182" s="946"/>
      <c r="M182" s="947"/>
    </row>
    <row r="183" spans="1:15">
      <c r="A183" s="993" t="str">
        <f t="shared" si="5"/>
        <v>NC lưới hạ thế sau TBA Xuân Tây 10A07A</v>
      </c>
      <c r="B183" s="962" t="s">
        <v>3836</v>
      </c>
      <c r="C183" s="938" t="s">
        <v>4108</v>
      </c>
      <c r="D183" s="945" t="s">
        <v>3839</v>
      </c>
      <c r="E183" s="945"/>
      <c r="F183" s="946"/>
      <c r="G183" s="946"/>
      <c r="H183" s="946"/>
      <c r="I183" s="946"/>
      <c r="J183" s="946"/>
      <c r="K183" s="988"/>
      <c r="L183" s="978" t="s">
        <v>4032</v>
      </c>
      <c r="M183" s="947"/>
      <c r="N183" s="991">
        <v>44037</v>
      </c>
      <c r="O183" s="19" t="s">
        <v>4186</v>
      </c>
    </row>
    <row r="184" spans="1:15">
      <c r="A184" s="993" t="str">
        <f t="shared" si="5"/>
        <v>NC lưới hạ thế sau TBA Láng Me 5B, Láng Me 5C</v>
      </c>
      <c r="C184" s="944" t="s">
        <v>4118</v>
      </c>
      <c r="D184" s="962" t="s">
        <v>3837</v>
      </c>
      <c r="E184" s="945"/>
      <c r="F184" s="946"/>
      <c r="G184" s="946"/>
      <c r="H184" s="946"/>
      <c r="I184" s="946"/>
      <c r="J184" s="946"/>
      <c r="K184" s="946"/>
      <c r="L184" s="946"/>
      <c r="M184" s="947"/>
    </row>
    <row r="185" spans="1:15">
      <c r="A185" s="993" t="str">
        <f t="shared" si="5"/>
        <v>NC lưới hạ thế sau TBA Láng Me 5B, Láng Me 5C150/08</v>
      </c>
      <c r="B185" s="962" t="s">
        <v>3837</v>
      </c>
      <c r="C185" s="938" t="s">
        <v>4108</v>
      </c>
      <c r="D185" s="945" t="s">
        <v>4163</v>
      </c>
      <c r="E185" s="945"/>
      <c r="F185" s="946"/>
      <c r="G185" s="946"/>
      <c r="H185" s="946"/>
      <c r="I185" s="946"/>
      <c r="J185" s="946">
        <v>1</v>
      </c>
      <c r="K185" s="946"/>
      <c r="L185" s="977" t="s">
        <v>4031</v>
      </c>
      <c r="M185" s="947"/>
      <c r="N185" s="991">
        <v>44029</v>
      </c>
      <c r="O185" s="19" t="s">
        <v>4181</v>
      </c>
    </row>
    <row r="186" spans="1:15">
      <c r="A186" s="993" t="str">
        <f t="shared" si="5"/>
        <v>NC lưới hạ thế sau TBA Láng Me 5B, Láng Me 5C150/11</v>
      </c>
      <c r="B186" s="962" t="s">
        <v>3837</v>
      </c>
      <c r="C186" s="938">
        <f t="shared" si="8"/>
        <v>2</v>
      </c>
      <c r="D186" s="945" t="s">
        <v>4164</v>
      </c>
      <c r="E186" s="945"/>
      <c r="F186" s="946"/>
      <c r="G186" s="946"/>
      <c r="H186" s="946"/>
      <c r="I186" s="946"/>
      <c r="J186" s="946">
        <v>1</v>
      </c>
      <c r="K186" s="946"/>
      <c r="L186" s="977" t="s">
        <v>4031</v>
      </c>
      <c r="M186" s="947"/>
      <c r="N186" s="991">
        <v>44029</v>
      </c>
      <c r="O186" s="19" t="s">
        <v>4181</v>
      </c>
    </row>
    <row r="187" spans="1:15">
      <c r="A187" s="993" t="str">
        <f t="shared" si="5"/>
        <v>NC lưới hạ thế sau TBA Láng Me 5B, Láng Me 5C150/12</v>
      </c>
      <c r="B187" s="962" t="s">
        <v>3837</v>
      </c>
      <c r="C187" s="938">
        <f t="shared" si="8"/>
        <v>3</v>
      </c>
      <c r="D187" s="945" t="s">
        <v>4165</v>
      </c>
      <c r="E187" s="945"/>
      <c r="F187" s="946"/>
      <c r="G187" s="946"/>
      <c r="H187" s="946"/>
      <c r="I187" s="946"/>
      <c r="J187" s="946">
        <v>1</v>
      </c>
      <c r="K187" s="946"/>
      <c r="L187" s="977" t="s">
        <v>4031</v>
      </c>
      <c r="M187" s="947"/>
      <c r="N187" s="991">
        <v>44029</v>
      </c>
      <c r="O187" s="19" t="s">
        <v>4181</v>
      </c>
    </row>
    <row r="188" spans="1:15">
      <c r="A188" s="993" t="str">
        <f t="shared" si="5"/>
        <v>NC lưới hạ thế sau TBA Láng Me 5B, Láng Me 5C150/15</v>
      </c>
      <c r="B188" s="962" t="s">
        <v>3837</v>
      </c>
      <c r="C188" s="938">
        <f t="shared" si="8"/>
        <v>4</v>
      </c>
      <c r="D188" s="945" t="s">
        <v>4166</v>
      </c>
      <c r="E188" s="945"/>
      <c r="F188" s="946"/>
      <c r="G188" s="946"/>
      <c r="H188" s="946"/>
      <c r="I188" s="946"/>
      <c r="J188" s="946">
        <v>1</v>
      </c>
      <c r="K188" s="946"/>
      <c r="L188" s="977" t="s">
        <v>4031</v>
      </c>
      <c r="M188" s="947"/>
      <c r="N188" s="991">
        <v>44029</v>
      </c>
      <c r="O188" s="19" t="s">
        <v>4181</v>
      </c>
    </row>
    <row r="189" spans="1:15">
      <c r="A189" s="993" t="str">
        <f t="shared" si="5"/>
        <v>NC lưới hạ thế sau TBA Láng Me 5B, Láng Me 5C150/18</v>
      </c>
      <c r="B189" s="962" t="s">
        <v>3837</v>
      </c>
      <c r="C189" s="938">
        <f t="shared" si="8"/>
        <v>5</v>
      </c>
      <c r="D189" s="945" t="s">
        <v>4167</v>
      </c>
      <c r="E189" s="945"/>
      <c r="F189" s="946"/>
      <c r="G189" s="946"/>
      <c r="H189" s="946"/>
      <c r="I189" s="946"/>
      <c r="J189" s="946">
        <v>1</v>
      </c>
      <c r="K189" s="946"/>
      <c r="L189" s="977" t="s">
        <v>4031</v>
      </c>
      <c r="M189" s="947"/>
      <c r="N189" s="991">
        <v>44029</v>
      </c>
      <c r="O189" s="19" t="s">
        <v>4181</v>
      </c>
    </row>
    <row r="190" spans="1:15">
      <c r="A190" s="993" t="str">
        <f t="shared" si="5"/>
        <v>NC lưới hạ thế sau TBA Láng Me 5B, Láng Me 5C150/21</v>
      </c>
      <c r="B190" s="962" t="s">
        <v>3837</v>
      </c>
      <c r="C190" s="938">
        <f t="shared" si="8"/>
        <v>6</v>
      </c>
      <c r="D190" s="945" t="s">
        <v>4168</v>
      </c>
      <c r="E190" s="945"/>
      <c r="F190" s="946"/>
      <c r="G190" s="946"/>
      <c r="H190" s="946"/>
      <c r="I190" s="946"/>
      <c r="J190" s="946">
        <v>1</v>
      </c>
      <c r="K190" s="946"/>
      <c r="L190" s="977" t="s">
        <v>4031</v>
      </c>
      <c r="M190" s="947"/>
      <c r="N190" s="991">
        <v>44029</v>
      </c>
      <c r="O190" s="19" t="s">
        <v>4181</v>
      </c>
    </row>
    <row r="191" spans="1:15">
      <c r="A191" s="993" t="str">
        <f t="shared" si="5"/>
        <v>NC lưới hạ thế sau TBA Láng Me 5B, Láng Me 5C150/22</v>
      </c>
      <c r="B191" s="962" t="s">
        <v>3837</v>
      </c>
      <c r="C191" s="938">
        <f t="shared" si="8"/>
        <v>7</v>
      </c>
      <c r="D191" s="945" t="s">
        <v>4169</v>
      </c>
      <c r="E191" s="945"/>
      <c r="F191" s="946"/>
      <c r="G191" s="946"/>
      <c r="H191" s="946"/>
      <c r="I191" s="946"/>
      <c r="J191" s="946">
        <v>1</v>
      </c>
      <c r="K191" s="946"/>
      <c r="L191" s="977" t="s">
        <v>4031</v>
      </c>
      <c r="M191" s="947"/>
      <c r="N191" s="991">
        <v>44029</v>
      </c>
      <c r="O191" s="19" t="s">
        <v>4181</v>
      </c>
    </row>
    <row r="192" spans="1:15">
      <c r="A192" s="993" t="str">
        <f t="shared" si="5"/>
        <v>NC lưới hạ thế sau TBA Láng Me 5B, Láng Me 5C150/23</v>
      </c>
      <c r="B192" s="962" t="s">
        <v>3837</v>
      </c>
      <c r="C192" s="938">
        <f t="shared" si="8"/>
        <v>8</v>
      </c>
      <c r="D192" s="945" t="s">
        <v>4170</v>
      </c>
      <c r="E192" s="945"/>
      <c r="F192" s="946"/>
      <c r="G192" s="946"/>
      <c r="H192" s="946"/>
      <c r="I192" s="946"/>
      <c r="J192" s="946">
        <v>1</v>
      </c>
      <c r="K192" s="946"/>
      <c r="L192" s="977" t="s">
        <v>4031</v>
      </c>
      <c r="M192" s="947"/>
      <c r="N192" s="991">
        <v>44029</v>
      </c>
      <c r="O192" s="19" t="s">
        <v>4181</v>
      </c>
    </row>
    <row r="193" spans="1:15">
      <c r="A193" s="993" t="str">
        <f t="shared" si="5"/>
        <v>NC lưới hạ thế sau TBA Láng Me 5B, Láng Me 5C150/24</v>
      </c>
      <c r="B193" s="962" t="s">
        <v>3837</v>
      </c>
      <c r="C193" s="938">
        <f t="shared" si="8"/>
        <v>9</v>
      </c>
      <c r="D193" s="945" t="s">
        <v>4171</v>
      </c>
      <c r="E193" s="945"/>
      <c r="F193" s="946"/>
      <c r="G193" s="946"/>
      <c r="H193" s="946"/>
      <c r="I193" s="946"/>
      <c r="J193" s="946">
        <v>1</v>
      </c>
      <c r="K193" s="946"/>
      <c r="L193" s="977" t="s">
        <v>4031</v>
      </c>
      <c r="M193" s="947"/>
      <c r="N193" s="991">
        <v>44029</v>
      </c>
      <c r="O193" s="19" t="s">
        <v>4181</v>
      </c>
    </row>
    <row r="194" spans="1:15">
      <c r="A194" s="993" t="str">
        <f t="shared" si="5"/>
        <v>NC lưới hạ thế sau TBA Láng Me 5B, Láng Me 5C150/25</v>
      </c>
      <c r="B194" s="962" t="s">
        <v>3837</v>
      </c>
      <c r="C194" s="938">
        <f t="shared" si="8"/>
        <v>10</v>
      </c>
      <c r="D194" s="945" t="s">
        <v>4172</v>
      </c>
      <c r="E194" s="945"/>
      <c r="F194" s="946"/>
      <c r="G194" s="946"/>
      <c r="H194" s="946"/>
      <c r="I194" s="946"/>
      <c r="J194" s="946">
        <v>1</v>
      </c>
      <c r="K194" s="946"/>
      <c r="L194" s="977" t="s">
        <v>4031</v>
      </c>
      <c r="M194" s="947"/>
      <c r="N194" s="991">
        <v>44029</v>
      </c>
      <c r="O194" s="19" t="s">
        <v>4181</v>
      </c>
    </row>
    <row r="195" spans="1:15">
      <c r="A195" s="993" t="str">
        <f t="shared" si="5"/>
        <v>NC lưới hạ thế sau TBA Láng Me 5B, Láng Me 5C150/26</v>
      </c>
      <c r="B195" s="962" t="s">
        <v>3837</v>
      </c>
      <c r="C195" s="938">
        <f>C194+1</f>
        <v>11</v>
      </c>
      <c r="D195" s="945" t="s">
        <v>4187</v>
      </c>
      <c r="E195" s="945"/>
      <c r="F195" s="946"/>
      <c r="G195" s="946"/>
      <c r="H195" s="946"/>
      <c r="I195" s="946"/>
      <c r="J195" s="946">
        <v>1</v>
      </c>
      <c r="K195" s="946"/>
      <c r="L195" s="977" t="s">
        <v>4031</v>
      </c>
      <c r="M195" s="947"/>
      <c r="N195" s="991">
        <v>44029</v>
      </c>
      <c r="O195" s="19" t="s">
        <v>4181</v>
      </c>
    </row>
    <row r="196" spans="1:15">
      <c r="A196" s="993" t="str">
        <f t="shared" si="5"/>
        <v>NC lưới hạ thế sau TBA Láng Me 5B, Láng Me 5C150/28</v>
      </c>
      <c r="B196" s="962" t="s">
        <v>3837</v>
      </c>
      <c r="C196" s="938">
        <f>C195+1</f>
        <v>12</v>
      </c>
      <c r="D196" s="945" t="s">
        <v>4173</v>
      </c>
      <c r="E196" s="945"/>
      <c r="F196" s="946"/>
      <c r="G196" s="946"/>
      <c r="H196" s="946"/>
      <c r="I196" s="946"/>
      <c r="J196" s="946"/>
      <c r="K196" s="946"/>
      <c r="L196" s="977" t="s">
        <v>4031</v>
      </c>
      <c r="M196" s="965" t="s">
        <v>4188</v>
      </c>
      <c r="N196" s="991">
        <v>44029</v>
      </c>
    </row>
    <row r="197" spans="1:15">
      <c r="A197" s="993" t="str">
        <f t="shared" si="5"/>
        <v>NC lưới hạ thế sau TBA Láng Me 5B, Láng Me 5C150/08/01</v>
      </c>
      <c r="B197" s="962" t="s">
        <v>3837</v>
      </c>
      <c r="C197" s="938">
        <f t="shared" si="8"/>
        <v>13</v>
      </c>
      <c r="D197" s="945" t="s">
        <v>4174</v>
      </c>
      <c r="E197" s="945"/>
      <c r="F197" s="946"/>
      <c r="G197" s="946"/>
      <c r="H197" s="946"/>
      <c r="I197" s="946"/>
      <c r="J197" s="946">
        <v>1</v>
      </c>
      <c r="K197" s="946"/>
      <c r="L197" s="977" t="s">
        <v>4031</v>
      </c>
      <c r="M197" s="947"/>
      <c r="N197" s="991">
        <v>44029</v>
      </c>
      <c r="O197" s="19" t="s">
        <v>4181</v>
      </c>
    </row>
    <row r="198" spans="1:15">
      <c r="A198" s="993" t="str">
        <f t="shared" ref="A198:A202" si="9">B198&amp;D198</f>
        <v>NC lưới hạ thế sau TBA Láng Me 5B, Láng Me 5C150/08/02</v>
      </c>
      <c r="B198" s="962" t="s">
        <v>3837</v>
      </c>
      <c r="C198" s="938">
        <f t="shared" si="8"/>
        <v>14</v>
      </c>
      <c r="D198" s="945" t="s">
        <v>4175</v>
      </c>
      <c r="E198" s="945"/>
      <c r="F198" s="946"/>
      <c r="G198" s="946"/>
      <c r="H198" s="946"/>
      <c r="I198" s="946"/>
      <c r="J198" s="946">
        <v>1</v>
      </c>
      <c r="K198" s="946"/>
      <c r="L198" s="977" t="s">
        <v>4031</v>
      </c>
      <c r="M198" s="947"/>
      <c r="N198" s="991">
        <v>44029</v>
      </c>
      <c r="O198" s="19" t="s">
        <v>4181</v>
      </c>
    </row>
    <row r="199" spans="1:15">
      <c r="A199" s="993" t="str">
        <f t="shared" si="9"/>
        <v>NC lưới hạ thế sau TBA Láng Me 5B, Láng Me 5C150/08/04</v>
      </c>
      <c r="B199" s="962" t="s">
        <v>3837</v>
      </c>
      <c r="C199" s="938">
        <f t="shared" si="8"/>
        <v>15</v>
      </c>
      <c r="D199" s="945" t="s">
        <v>4176</v>
      </c>
      <c r="E199" s="945"/>
      <c r="F199" s="946"/>
      <c r="G199" s="946"/>
      <c r="H199" s="946"/>
      <c r="I199" s="946"/>
      <c r="J199" s="946">
        <v>1</v>
      </c>
      <c r="K199" s="946"/>
      <c r="L199" s="977" t="s">
        <v>4031</v>
      </c>
      <c r="M199" s="947"/>
      <c r="N199" s="991">
        <v>44029</v>
      </c>
      <c r="O199" s="19" t="s">
        <v>4181</v>
      </c>
    </row>
    <row r="200" spans="1:15">
      <c r="A200" s="993" t="str">
        <f t="shared" si="9"/>
        <v>NC lưới hạ thế sau TBA Láng Me 5B, Láng Me 5C150/08/06</v>
      </c>
      <c r="B200" s="962" t="s">
        <v>3837</v>
      </c>
      <c r="C200" s="938">
        <f t="shared" si="8"/>
        <v>16</v>
      </c>
      <c r="D200" s="945" t="s">
        <v>4177</v>
      </c>
      <c r="E200" s="945"/>
      <c r="F200" s="946"/>
      <c r="G200" s="946"/>
      <c r="H200" s="946"/>
      <c r="I200" s="946"/>
      <c r="J200" s="946">
        <v>1</v>
      </c>
      <c r="K200" s="946"/>
      <c r="L200" s="977" t="s">
        <v>4031</v>
      </c>
      <c r="M200" s="947"/>
      <c r="N200" s="991">
        <v>44029</v>
      </c>
      <c r="O200" s="19" t="s">
        <v>4181</v>
      </c>
    </row>
    <row r="201" spans="1:15">
      <c r="A201" s="993" t="str">
        <f t="shared" si="9"/>
        <v>NC lưới hạ thế sau TBA Láng Me 5B, Láng Me 5C150/08/07</v>
      </c>
      <c r="B201" s="962" t="s">
        <v>3837</v>
      </c>
      <c r="C201" s="938">
        <f t="shared" si="8"/>
        <v>17</v>
      </c>
      <c r="D201" s="945" t="s">
        <v>4178</v>
      </c>
      <c r="E201" s="945"/>
      <c r="F201" s="946"/>
      <c r="G201" s="946"/>
      <c r="H201" s="946"/>
      <c r="I201" s="946"/>
      <c r="J201" s="946">
        <v>1</v>
      </c>
      <c r="K201" s="946"/>
      <c r="L201" s="977" t="s">
        <v>4031</v>
      </c>
      <c r="M201" s="947"/>
      <c r="N201" s="991">
        <v>44029</v>
      </c>
      <c r="O201" s="19" t="s">
        <v>4181</v>
      </c>
    </row>
    <row r="202" spans="1:15">
      <c r="A202" s="993" t="str">
        <f t="shared" si="9"/>
        <v>NC lưới hạ thế sau TBA Láng Me 5B, Láng Me 5C150/08/10</v>
      </c>
      <c r="B202" s="962" t="s">
        <v>3837</v>
      </c>
      <c r="C202" s="945">
        <f t="shared" si="8"/>
        <v>18</v>
      </c>
      <c r="D202" s="945" t="s">
        <v>4179</v>
      </c>
      <c r="E202" s="945"/>
      <c r="F202" s="946"/>
      <c r="G202" s="946"/>
      <c r="H202" s="946"/>
      <c r="I202" s="946"/>
      <c r="J202" s="946">
        <v>1</v>
      </c>
      <c r="K202" s="946"/>
      <c r="L202" s="977" t="s">
        <v>4031</v>
      </c>
      <c r="M202" s="947"/>
      <c r="N202" s="991">
        <v>44029</v>
      </c>
      <c r="O202" s="19" t="s">
        <v>4181</v>
      </c>
    </row>
    <row r="203" spans="1:15">
      <c r="C203" s="966"/>
      <c r="D203" s="966" t="s">
        <v>4180</v>
      </c>
      <c r="E203" s="967"/>
      <c r="F203" s="968"/>
      <c r="G203" s="968"/>
      <c r="H203" s="968"/>
      <c r="I203" s="968"/>
      <c r="J203" s="975">
        <f>SUM(J120:J202)</f>
        <v>56</v>
      </c>
      <c r="K203" s="975">
        <f>SUM(K120:K202)</f>
        <v>11</v>
      </c>
      <c r="L203" s="968"/>
      <c r="M203" s="969"/>
    </row>
  </sheetData>
  <autoFilter ref="B1:O203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93"/>
  <sheetViews>
    <sheetView tabSelected="1" topLeftCell="E73" workbookViewId="0">
      <selection activeCell="K90" sqref="K90"/>
    </sheetView>
  </sheetViews>
  <sheetFormatPr defaultRowHeight="15"/>
  <cols>
    <col min="2" max="2" width="32.5703125" customWidth="1"/>
    <col min="3" max="3" width="45.7109375" customWidth="1"/>
    <col min="4" max="4" width="10.7109375" customWidth="1"/>
    <col min="5" max="5" width="8.85546875" style="994"/>
    <col min="6" max="6" width="28.5703125" bestFit="1" customWidth="1"/>
    <col min="7" max="7" width="17.28515625" style="996" customWidth="1"/>
    <col min="8" max="8" width="13" customWidth="1"/>
    <col min="9" max="9" width="21.140625" customWidth="1"/>
    <col min="10" max="10" width="19.28515625" customWidth="1"/>
    <col min="11" max="11" width="13.7109375" customWidth="1"/>
    <col min="12" max="12" width="14" customWidth="1"/>
  </cols>
  <sheetData>
    <row r="1" spans="2:11" s="995" customFormat="1" ht="28.15" customHeight="1">
      <c r="C1" s="997" t="str">
        <f>'BANG KE MONG TRU THUC TE'!$B$1</f>
        <v>Vị trí</v>
      </c>
      <c r="D1" s="997" t="s">
        <v>4191</v>
      </c>
      <c r="E1" s="997" t="s">
        <v>4025</v>
      </c>
      <c r="F1" s="997" t="s">
        <v>4192</v>
      </c>
      <c r="G1" s="998" t="s">
        <v>4190</v>
      </c>
      <c r="H1" s="997" t="s">
        <v>4193</v>
      </c>
      <c r="I1" s="995" t="s">
        <v>4194</v>
      </c>
      <c r="J1" s="995" t="s">
        <v>4202</v>
      </c>
      <c r="K1" s="995" t="s">
        <v>1623</v>
      </c>
    </row>
    <row r="2" spans="2:11">
      <c r="B2" t="str">
        <f>C2&amp;D2</f>
        <v>Lưới trung thế 1 pha Suối Râm 7A007</v>
      </c>
      <c r="C2" s="999" t="str">
        <f>'BANG KE MONG TRU THUC TE'!$B$27</f>
        <v>Lưới trung thế 1 pha Suối Râm 7A</v>
      </c>
      <c r="D2" s="1000" t="str">
        <f>'BANG KE MONG TRU THUC TE'!D27</f>
        <v>007</v>
      </c>
      <c r="E2" s="1001">
        <f>'BANG KE MONG TRU THUC TE'!E27</f>
        <v>1</v>
      </c>
      <c r="F2" s="999" t="s">
        <v>1525</v>
      </c>
      <c r="G2" s="1002">
        <v>44056</v>
      </c>
      <c r="H2" s="1000" t="str">
        <f>VLOOKUP(B2,'BANG KE MONG TRU THUC TE'!A:O,15,0)</f>
        <v>Đổ đủ</v>
      </c>
      <c r="I2" t="s">
        <v>4199</v>
      </c>
      <c r="J2" t="str">
        <f>VLOOKUP(B2,'BANG KE MONG TRU THUC TE'!A:O,12,0)</f>
        <v>1200x1200x800</v>
      </c>
    </row>
    <row r="3" spans="2:11">
      <c r="B3" t="str">
        <f t="shared" ref="B3:B66" si="0">C3&amp;D3</f>
        <v>Lưới điện trung thế 1 pha Thoại Hương 4A025</v>
      </c>
      <c r="C3" s="999" t="str">
        <f>'BANG KE MONG TRU THUC TE'!$B$36</f>
        <v>Lưới điện trung thế 1 pha Thoại Hương 4A</v>
      </c>
      <c r="D3" s="1000" t="str">
        <f>'BANG KE MONG TRU THUC TE'!D36</f>
        <v>025</v>
      </c>
      <c r="E3" s="1001">
        <f>'BANG KE MONG TRU THUC TE'!E36</f>
        <v>1</v>
      </c>
      <c r="F3" s="999" t="s">
        <v>1525</v>
      </c>
      <c r="G3" s="1002">
        <v>44028</v>
      </c>
      <c r="H3" s="1000" t="str">
        <f>VLOOKUP(B3,'BANG KE MONG TRU THUC TE'!A:O,15,0)</f>
        <v>Đổ đủ</v>
      </c>
      <c r="I3" t="s">
        <v>4200</v>
      </c>
      <c r="J3" t="str">
        <f>VLOOKUP(B3,'BANG KE MONG TRU THUC TE'!A:O,12,0)</f>
        <v>1200x1200x800</v>
      </c>
    </row>
    <row r="4" spans="2:11">
      <c r="B4" t="str">
        <f t="shared" si="0"/>
        <v>Lưới điện trung thế 3 pha Cánh đồng Xuân Tây 1A020</v>
      </c>
      <c r="C4" s="999" t="str">
        <f>'BANG KE MONG TRU THUC TE'!B44</f>
        <v>Lưới điện trung thế 3 pha Cánh đồng Xuân Tây 1A</v>
      </c>
      <c r="D4" s="1000" t="str">
        <f>'BANG KE MONG TRU THUC TE'!D44</f>
        <v>020</v>
      </c>
      <c r="E4" s="1001">
        <f>'BANG KE MONG TRU THUC TE'!E44</f>
        <v>1</v>
      </c>
      <c r="F4" s="999" t="s">
        <v>1525</v>
      </c>
      <c r="G4" s="1002">
        <v>44037</v>
      </c>
      <c r="H4" s="1000" t="str">
        <f>VLOOKUP(B4,'BANG KE MONG TRU THUC TE'!A:O,15,0)</f>
        <v>Đổ đủ</v>
      </c>
      <c r="I4" t="s">
        <v>4195</v>
      </c>
      <c r="J4" t="str">
        <f>VLOOKUP(B4,'BANG KE MONG TRU THUC TE'!A:O,12,0)</f>
        <v>1200x1200x800</v>
      </c>
    </row>
    <row r="5" spans="2:11">
      <c r="B5" t="str">
        <f t="shared" si="0"/>
        <v>Lưới điện trung thế 3 pha Cánh đồng Xuân Tây 1A021</v>
      </c>
      <c r="C5" s="999" t="str">
        <f>'BANG KE MONG TRU THUC TE'!B45</f>
        <v>Lưới điện trung thế 3 pha Cánh đồng Xuân Tây 1A</v>
      </c>
      <c r="D5" s="1000" t="str">
        <f>'BANG KE MONG TRU THUC TE'!D45</f>
        <v>021</v>
      </c>
      <c r="E5" s="1001">
        <f>'BANG KE MONG TRU THUC TE'!E45</f>
        <v>1</v>
      </c>
      <c r="F5" s="999" t="s">
        <v>1525</v>
      </c>
      <c r="G5" s="1002">
        <v>44037</v>
      </c>
      <c r="H5" s="1000" t="str">
        <f>VLOOKUP(B5,'BANG KE MONG TRU THUC TE'!A:O,15,0)</f>
        <v>Đổ đủ</v>
      </c>
      <c r="I5" t="s">
        <v>4195</v>
      </c>
      <c r="J5" t="str">
        <f>VLOOKUP(B5,'BANG KE MONG TRU THUC TE'!A:O,12,0)</f>
        <v>1200x1200x800</v>
      </c>
    </row>
    <row r="6" spans="2:11">
      <c r="B6" t="str">
        <f t="shared" si="0"/>
        <v>Lưới điện trung thế 3 pha Cánh Đồng Xuân Tây 1B010</v>
      </c>
      <c r="C6" s="999" t="str">
        <f>'BANG KE MONG TRU THUC TE'!$B$62</f>
        <v>Lưới điện trung thế 3 pha Cánh Đồng Xuân Tây 1B</v>
      </c>
      <c r="D6" s="1000" t="str">
        <f>'BANG KE MONG TRU THUC TE'!D62</f>
        <v>010</v>
      </c>
      <c r="E6" s="1001">
        <f>'BANG KE MONG TRU THUC TE'!E62</f>
        <v>1</v>
      </c>
      <c r="F6" s="999" t="s">
        <v>1525</v>
      </c>
      <c r="G6" s="1002">
        <v>44037</v>
      </c>
      <c r="H6" s="1000" t="str">
        <f>VLOOKUP(B6,'BANG KE MONG TRU THUC TE'!A:O,15,0)</f>
        <v>Đổ đủ</v>
      </c>
      <c r="I6" t="s">
        <v>4195</v>
      </c>
      <c r="J6" t="str">
        <f>VLOOKUP(B6,'BANG KE MONG TRU THUC TE'!A:O,12,0)</f>
        <v>1200x1200x800</v>
      </c>
    </row>
    <row r="7" spans="2:11">
      <c r="B7" t="str">
        <f t="shared" si="0"/>
        <v>Lưới điện trung thế 3 pha Cánh Đồng Xuân Tây 1B013</v>
      </c>
      <c r="C7" s="999" t="str">
        <f>'BANG KE MONG TRU THUC TE'!$B$65</f>
        <v>Lưới điện trung thế 3 pha Cánh Đồng Xuân Tây 1B</v>
      </c>
      <c r="D7" s="1000" t="str">
        <f>'BANG KE MONG TRU THUC TE'!D65</f>
        <v>013</v>
      </c>
      <c r="E7" s="1001">
        <f>'BANG KE MONG TRU THUC TE'!E65</f>
        <v>1</v>
      </c>
      <c r="F7" s="999" t="s">
        <v>1525</v>
      </c>
      <c r="G7" s="1002">
        <v>44037</v>
      </c>
      <c r="H7" s="1000" t="str">
        <f>VLOOKUP(B7,'BANG KE MONG TRU THUC TE'!A:O,15,0)</f>
        <v>Đổ đủ</v>
      </c>
      <c r="I7" t="s">
        <v>4195</v>
      </c>
      <c r="J7" t="str">
        <f>VLOOKUP(B7,'BANG KE MONG TRU THUC TE'!A:O,12,0)</f>
        <v>1200x1200x800</v>
      </c>
    </row>
    <row r="8" spans="2:11">
      <c r="B8" t="str">
        <f t="shared" si="0"/>
        <v>Lưới điện trung thế 3 pha Cánh Đồng Xuân Tây 1B006</v>
      </c>
      <c r="C8" s="999" t="str">
        <f>'BANG KE MONG TRU THUC TE'!$B$58</f>
        <v>Lưới điện trung thế 3 pha Cánh Đồng Xuân Tây 1B</v>
      </c>
      <c r="D8" s="1000" t="str">
        <f>'BANG KE MONG TRU THUC TE'!$D$58</f>
        <v>006</v>
      </c>
      <c r="E8" s="1003">
        <f>'BANG KE MONG TRU THUC TE'!$F$58</f>
        <v>1</v>
      </c>
      <c r="F8" s="1000" t="s">
        <v>2598</v>
      </c>
      <c r="G8" s="1002">
        <v>44037</v>
      </c>
      <c r="H8" s="1000" t="str">
        <f>VLOOKUP(B8,'BANG KE MONG TRU THUC TE'!A:O,15,0)</f>
        <v>Đổ đủ</v>
      </c>
      <c r="I8" t="s">
        <v>4195</v>
      </c>
      <c r="J8" t="str">
        <f>VLOOKUP(B8,'BANG KE MONG TRU THUC TE'!A:O,12,0)</f>
        <v>1000x1000x800</v>
      </c>
    </row>
    <row r="9" spans="2:11">
      <c r="B9" t="str">
        <f t="shared" si="0"/>
        <v>Lưới điện trung thế 3 pha Cánh Đồng Xuân Tây 1B009A</v>
      </c>
      <c r="C9" s="999" t="str">
        <f>'BANG KE MONG TRU THUC TE'!$B$52</f>
        <v>Lưới điện trung thế 3 pha Cánh Đồng Xuân Tây 1B</v>
      </c>
      <c r="D9" s="1000" t="str">
        <f>'BANG KE MONG TRU THUC TE'!$D$52</f>
        <v>009A</v>
      </c>
      <c r="E9" s="1003">
        <f>'BANG KE MONG TRU THUC TE'!$H$52</f>
        <v>1</v>
      </c>
      <c r="F9" s="1000" t="s">
        <v>2598</v>
      </c>
      <c r="G9" s="1002">
        <f>'BANG KE MONG TRU THUC TE'!$N$52</f>
        <v>44037</v>
      </c>
      <c r="H9" s="1000" t="str">
        <f>VLOOKUP(B9,'BANG KE MONG TRU THUC TE'!A:O,15,0)</f>
        <v>Chưa đổ</v>
      </c>
      <c r="I9" t="s">
        <v>4195</v>
      </c>
      <c r="J9" t="str">
        <f>VLOOKUP(B9,'BANG KE MONG TRU THUC TE'!A:O,12,0)</f>
        <v>1400x1200x800</v>
      </c>
    </row>
    <row r="10" spans="2:11">
      <c r="B10" t="str">
        <f t="shared" si="0"/>
        <v>Lưới điện trung thế 3 pha Sông Ray 4A072A</v>
      </c>
      <c r="C10" s="999" t="str">
        <f>'BANG KE MONG TRU THUC TE'!B86</f>
        <v>Lưới điện trung thế 3 pha Sông Ray 4A</v>
      </c>
      <c r="D10" s="1000" t="str">
        <f>'BANG KE MONG TRU THUC TE'!D86</f>
        <v>072A</v>
      </c>
      <c r="E10" s="1003">
        <f>'BANG KE MONG TRU THUC TE'!H86</f>
        <v>1</v>
      </c>
      <c r="F10" s="1000" t="s">
        <v>2598</v>
      </c>
      <c r="G10" s="1002">
        <f>'BANG KE MONG TRU THUC TE'!N86</f>
        <v>44043</v>
      </c>
      <c r="H10" s="1000" t="str">
        <f>VLOOKUP(B10,'BANG KE MONG TRU THUC TE'!A:O,15,0)</f>
        <v>Chưa đổ</v>
      </c>
      <c r="I10" t="s">
        <v>4196</v>
      </c>
      <c r="J10" t="str">
        <f>VLOOKUP(B10,'BANG KE MONG TRU THUC TE'!A:O,12,0)</f>
        <v>1400x1200x800</v>
      </c>
    </row>
    <row r="11" spans="2:11">
      <c r="B11" t="str">
        <f t="shared" si="0"/>
        <v>Lưới điện trung thế 3 pha Sông Ray 4A001</v>
      </c>
      <c r="C11" s="999" t="str">
        <f>'BANG KE MONG TRU THUC TE'!B87</f>
        <v>Lưới điện trung thế 3 pha Sông Ray 4A</v>
      </c>
      <c r="D11" s="1000" t="str">
        <f>'BANG KE MONG TRU THUC TE'!D87</f>
        <v>001</v>
      </c>
      <c r="E11" s="1003">
        <f>'BANG KE MONG TRU THUC TE'!H87</f>
        <v>1</v>
      </c>
      <c r="F11" s="1000" t="s">
        <v>2598</v>
      </c>
      <c r="G11" s="1002">
        <f>'BANG KE MONG TRU THUC TE'!N87</f>
        <v>44043</v>
      </c>
      <c r="H11" s="1000" t="str">
        <f>VLOOKUP(B11,'BANG KE MONG TRU THUC TE'!A:O,15,0)</f>
        <v>Đổ đủ</v>
      </c>
      <c r="I11" t="s">
        <v>4196</v>
      </c>
      <c r="J11" t="str">
        <f>VLOOKUP(B11,'BANG KE MONG TRU THUC TE'!A:O,12,0)</f>
        <v>1400x1200x800</v>
      </c>
    </row>
    <row r="12" spans="2:11">
      <c r="B12" t="str">
        <f t="shared" si="0"/>
        <v>Lưới điện trung thế 3 pha Sông Ray 4A002</v>
      </c>
      <c r="C12" s="999" t="str">
        <f>'BANG KE MONG TRU THUC TE'!B88</f>
        <v>Lưới điện trung thế 3 pha Sông Ray 4A</v>
      </c>
      <c r="D12" s="1000" t="str">
        <f>'BANG KE MONG TRU THUC TE'!D88</f>
        <v>002</v>
      </c>
      <c r="E12" s="1003">
        <f>'BANG KE MONG TRU THUC TE'!H88</f>
        <v>1</v>
      </c>
      <c r="F12" s="1000" t="s">
        <v>2598</v>
      </c>
      <c r="G12" s="1002">
        <f>'BANG KE MONG TRU THUC TE'!N88</f>
        <v>44043</v>
      </c>
      <c r="H12" s="1000" t="str">
        <f>VLOOKUP(B12,'BANG KE MONG TRU THUC TE'!A:O,15,0)</f>
        <v>Đổ đủ</v>
      </c>
      <c r="I12" t="s">
        <v>4196</v>
      </c>
      <c r="J12" t="str">
        <f>VLOOKUP(B12,'BANG KE MONG TRU THUC TE'!A:O,12,0)</f>
        <v>1400x1200x800</v>
      </c>
    </row>
    <row r="13" spans="2:11">
      <c r="B13" t="str">
        <f t="shared" si="0"/>
        <v>Lưới điện trung thế 3 pha Sông Ray 4A003</v>
      </c>
      <c r="C13" s="999" t="str">
        <f>'BANG KE MONG TRU THUC TE'!B89</f>
        <v>Lưới điện trung thế 3 pha Sông Ray 4A</v>
      </c>
      <c r="D13" s="1000" t="str">
        <f>'BANG KE MONG TRU THUC TE'!D89</f>
        <v>003</v>
      </c>
      <c r="E13" s="1003">
        <f>'BANG KE MONG TRU THUC TE'!H89</f>
        <v>1</v>
      </c>
      <c r="F13" s="1000" t="s">
        <v>2598</v>
      </c>
      <c r="G13" s="1002">
        <f>'BANG KE MONG TRU THUC TE'!N89</f>
        <v>44043</v>
      </c>
      <c r="H13" s="1000" t="str">
        <f>VLOOKUP(B13,'BANG KE MONG TRU THUC TE'!A:O,15,0)</f>
        <v>Đổ đủ</v>
      </c>
      <c r="I13" t="s">
        <v>4196</v>
      </c>
      <c r="J13" t="str">
        <f>VLOOKUP(B13,'BANG KE MONG TRU THUC TE'!A:O,12,0)</f>
        <v>1400x1200x800</v>
      </c>
    </row>
    <row r="14" spans="2:11">
      <c r="B14" t="str">
        <f t="shared" si="0"/>
        <v>Lưới điện trung thế 3 pha Sông Ray 4A004</v>
      </c>
      <c r="C14" s="999" t="str">
        <f>'BANG KE MONG TRU THUC TE'!B90</f>
        <v>Lưới điện trung thế 3 pha Sông Ray 4A</v>
      </c>
      <c r="D14" s="1000" t="str">
        <f>'BANG KE MONG TRU THUC TE'!D90</f>
        <v>004</v>
      </c>
      <c r="E14" s="1003">
        <f>'BANG KE MONG TRU THUC TE'!H90</f>
        <v>1</v>
      </c>
      <c r="F14" s="1000" t="s">
        <v>2598</v>
      </c>
      <c r="G14" s="1002">
        <f>'BANG KE MONG TRU THUC TE'!N90</f>
        <v>44043</v>
      </c>
      <c r="H14" s="1000" t="str">
        <f>VLOOKUP(B14,'BANG KE MONG TRU THUC TE'!A:O,15,0)</f>
        <v>Đổ đủ</v>
      </c>
      <c r="I14" t="s">
        <v>4196</v>
      </c>
      <c r="J14" t="str">
        <f>VLOOKUP(B14,'BANG KE MONG TRU THUC TE'!A:O,12,0)</f>
        <v>1400x1200x800</v>
      </c>
    </row>
    <row r="15" spans="2:11">
      <c r="B15" t="str">
        <f t="shared" si="0"/>
        <v>Lưới điện trung thế 3 pha Sông Ray 4A010</v>
      </c>
      <c r="C15" s="999" t="str">
        <f>'BANG KE MONG TRU THUC TE'!B91</f>
        <v>Lưới điện trung thế 3 pha Sông Ray 4A</v>
      </c>
      <c r="D15" s="1000" t="str">
        <f>'BANG KE MONG TRU THUC TE'!D91</f>
        <v>010</v>
      </c>
      <c r="E15" s="1003">
        <f>'BANG KE MONG TRU THUC TE'!H91</f>
        <v>1</v>
      </c>
      <c r="F15" s="1000" t="s">
        <v>2598</v>
      </c>
      <c r="G15" s="1002">
        <f>'BANG KE MONG TRU THUC TE'!N91</f>
        <v>44043</v>
      </c>
      <c r="H15" s="1000" t="str">
        <f>VLOOKUP(B15,'BANG KE MONG TRU THUC TE'!A:O,15,0)</f>
        <v>Đổ đủ</v>
      </c>
      <c r="I15" t="s">
        <v>4196</v>
      </c>
      <c r="J15" t="str">
        <f>VLOOKUP(B15,'BANG KE MONG TRU THUC TE'!A:O,12,0)</f>
        <v>1400x1200x800</v>
      </c>
    </row>
    <row r="16" spans="2:11">
      <c r="B16" t="str">
        <f t="shared" si="0"/>
        <v>Lưới điện trung thế 3 pha Sông Ray 4A012</v>
      </c>
      <c r="C16" s="999" t="str">
        <f>'BANG KE MONG TRU THUC TE'!B92</f>
        <v>Lưới điện trung thế 3 pha Sông Ray 4A</v>
      </c>
      <c r="D16" s="1000" t="str">
        <f>'BANG KE MONG TRU THUC TE'!D92</f>
        <v>012</v>
      </c>
      <c r="E16" s="1003">
        <f>'BANG KE MONG TRU THUC TE'!H92</f>
        <v>1</v>
      </c>
      <c r="F16" s="1000" t="s">
        <v>2598</v>
      </c>
      <c r="G16" s="1002">
        <f>'BANG KE MONG TRU THUC TE'!N92</f>
        <v>44043</v>
      </c>
      <c r="H16" s="1000" t="str">
        <f>VLOOKUP(B16,'BANG KE MONG TRU THUC TE'!A:O,15,0)</f>
        <v>Đổ đủ</v>
      </c>
      <c r="I16" t="s">
        <v>4196</v>
      </c>
      <c r="J16" t="str">
        <f>VLOOKUP(B16,'BANG KE MONG TRU THUC TE'!A:O,12,0)</f>
        <v>1400x1200x800</v>
      </c>
    </row>
    <row r="17" spans="2:10">
      <c r="B17" t="str">
        <f t="shared" si="0"/>
        <v>Lưới điện trung thế 3 pha Sông Ray 2B001</v>
      </c>
      <c r="C17" s="999" t="str">
        <f>'BANG KE MONG TRU THUC TE'!B95</f>
        <v>Lưới điện trung thế 3 pha Sông Ray 2B</v>
      </c>
      <c r="D17" s="1000" t="str">
        <f>'BANG KE MONG TRU THUC TE'!D95</f>
        <v>001</v>
      </c>
      <c r="E17" s="1003">
        <f>'BANG KE MONG TRU THUC TE'!H95</f>
        <v>1</v>
      </c>
      <c r="F17" s="1000" t="s">
        <v>2598</v>
      </c>
      <c r="G17" s="1002">
        <f>'BANG KE MONG TRU THUC TE'!N95</f>
        <v>44043</v>
      </c>
      <c r="H17" s="1000" t="str">
        <f>VLOOKUP(B17,'BANG KE MONG TRU THUC TE'!A:O,15,0)</f>
        <v>Đổ đủ</v>
      </c>
      <c r="I17" t="s">
        <v>4196</v>
      </c>
      <c r="J17" t="str">
        <f>VLOOKUP(B17,'BANG KE MONG TRU THUC TE'!A:O,12,0)</f>
        <v>1400x1200x800</v>
      </c>
    </row>
    <row r="18" spans="2:10">
      <c r="B18" t="str">
        <f t="shared" si="0"/>
        <v>Lưới điện trung thế 3 pha Sông Ray 2B002</v>
      </c>
      <c r="C18" s="999" t="str">
        <f>'BANG KE MONG TRU THUC TE'!B96</f>
        <v>Lưới điện trung thế 3 pha Sông Ray 2B</v>
      </c>
      <c r="D18" s="1000" t="str">
        <f>'BANG KE MONG TRU THUC TE'!D96</f>
        <v>002</v>
      </c>
      <c r="E18" s="1003">
        <f>'BANG KE MONG TRU THUC TE'!H96</f>
        <v>1</v>
      </c>
      <c r="F18" s="1000" t="s">
        <v>2598</v>
      </c>
      <c r="G18" s="1002">
        <f>'BANG KE MONG TRU THUC TE'!N96</f>
        <v>44043</v>
      </c>
      <c r="H18" s="1000" t="str">
        <f>VLOOKUP(B18,'BANG KE MONG TRU THUC TE'!A:O,15,0)</f>
        <v>Đổ đủ</v>
      </c>
      <c r="I18" t="s">
        <v>4196</v>
      </c>
      <c r="J18" t="str">
        <f>VLOOKUP(B18,'BANG KE MONG TRU THUC TE'!A:O,12,0)</f>
        <v>1400x1200x800</v>
      </c>
    </row>
    <row r="19" spans="2:10">
      <c r="B19" t="str">
        <f t="shared" si="0"/>
        <v>Lưới điện trung thế 3 pha Sông Ray 2B004</v>
      </c>
      <c r="C19" s="999" t="str">
        <f>'BANG KE MONG TRU THUC TE'!B98</f>
        <v>Lưới điện trung thế 3 pha Sông Ray 2B</v>
      </c>
      <c r="D19" s="1000" t="str">
        <f>'BANG KE MONG TRU THUC TE'!D98</f>
        <v>004</v>
      </c>
      <c r="E19" s="1003">
        <f>'BANG KE MONG TRU THUC TE'!H98</f>
        <v>1</v>
      </c>
      <c r="F19" s="1000" t="s">
        <v>2598</v>
      </c>
      <c r="G19" s="1002">
        <f>'BANG KE MONG TRU THUC TE'!N98</f>
        <v>44043</v>
      </c>
      <c r="H19" s="1000" t="str">
        <f>VLOOKUP(B19,'BANG KE MONG TRU THUC TE'!A:O,15,0)</f>
        <v>Đổ đủ</v>
      </c>
      <c r="I19" t="s">
        <v>4196</v>
      </c>
      <c r="J19" t="str">
        <f>VLOOKUP(B19,'BANG KE MONG TRU THUC TE'!A:O,12,0)</f>
        <v>1400x1200x800</v>
      </c>
    </row>
    <row r="20" spans="2:10">
      <c r="B20" t="str">
        <f t="shared" si="0"/>
        <v>Lưới điện trung thế 3 pha Sông Ray 2B006</v>
      </c>
      <c r="C20" s="999" t="str">
        <f>'BANG KE MONG TRU THUC TE'!B99</f>
        <v>Lưới điện trung thế 3 pha Sông Ray 2B</v>
      </c>
      <c r="D20" s="1000" t="str">
        <f>'BANG KE MONG TRU THUC TE'!D99</f>
        <v>006</v>
      </c>
      <c r="E20" s="1003">
        <f>'BANG KE MONG TRU THUC TE'!H99</f>
        <v>1</v>
      </c>
      <c r="F20" s="1000" t="s">
        <v>2598</v>
      </c>
      <c r="G20" s="1002">
        <f>'BANG KE MONG TRU THUC TE'!N99</f>
        <v>44043</v>
      </c>
      <c r="H20" s="1000" t="str">
        <f>VLOOKUP(B20,'BANG KE MONG TRU THUC TE'!A:O,15,0)</f>
        <v>Đổ đủ</v>
      </c>
      <c r="I20" t="s">
        <v>4196</v>
      </c>
      <c r="J20" t="str">
        <f>VLOOKUP(B20,'BANG KE MONG TRU THUC TE'!A:O,12,0)</f>
        <v>1400x1200x800</v>
      </c>
    </row>
    <row r="21" spans="2:10">
      <c r="B21" t="str">
        <f t="shared" si="0"/>
        <v>Lưới điện trung thế 3 pha Sông Ray 2B007</v>
      </c>
      <c r="C21" s="999" t="str">
        <f>'BANG KE MONG TRU THUC TE'!B100</f>
        <v>Lưới điện trung thế 3 pha Sông Ray 2B</v>
      </c>
      <c r="D21" s="1000" t="str">
        <f>'BANG KE MONG TRU THUC TE'!D100</f>
        <v>007</v>
      </c>
      <c r="E21" s="1003">
        <f>'BANG KE MONG TRU THUC TE'!H100</f>
        <v>1</v>
      </c>
      <c r="F21" s="1000" t="s">
        <v>2598</v>
      </c>
      <c r="G21" s="1002">
        <f>'BANG KE MONG TRU THUC TE'!N100</f>
        <v>44043</v>
      </c>
      <c r="H21" s="1000" t="str">
        <f>VLOOKUP(B21,'BANG KE MONG TRU THUC TE'!A:O,15,0)</f>
        <v>Đổ đủ</v>
      </c>
      <c r="I21" t="s">
        <v>4196</v>
      </c>
      <c r="J21" t="str">
        <f>VLOOKUP(B21,'BANG KE MONG TRU THUC TE'!A:O,12,0)</f>
        <v>1400x1200x800</v>
      </c>
    </row>
    <row r="22" spans="2:10">
      <c r="B22" t="str">
        <f t="shared" si="0"/>
        <v>Lưới điện trung thế 3 pha Sông Ray 2B010</v>
      </c>
      <c r="C22" s="999" t="str">
        <f>'BANG KE MONG TRU THUC TE'!$B$102</f>
        <v>Lưới điện trung thế 3 pha Sông Ray 2B</v>
      </c>
      <c r="D22" s="1000" t="str">
        <f>'BANG KE MONG TRU THUC TE'!$D$102</f>
        <v>010</v>
      </c>
      <c r="E22" s="1003">
        <f>'BANG KE MONG TRU THUC TE'!$H$102</f>
        <v>1</v>
      </c>
      <c r="F22" s="1000" t="s">
        <v>2598</v>
      </c>
      <c r="G22" s="1002">
        <f>'BANG KE MONG TRU THUC TE'!$N$102</f>
        <v>44043</v>
      </c>
      <c r="H22" s="1000" t="str">
        <f>VLOOKUP(B22,'BANG KE MONG TRU THUC TE'!A:O,15,0)</f>
        <v>Đổ đủ</v>
      </c>
      <c r="I22" t="s">
        <v>4196</v>
      </c>
      <c r="J22" t="str">
        <f>VLOOKUP(B22,'BANG KE MONG TRU THUC TE'!A:O,12,0)</f>
        <v>1400x1200x800</v>
      </c>
    </row>
    <row r="23" spans="2:10">
      <c r="B23" t="str">
        <f t="shared" si="0"/>
        <v>Lưới điện trung thế 1 pha Thừa Đức 11A017</v>
      </c>
      <c r="C23" s="999" t="str">
        <f>'BANG KE MONG TRU THUC TE'!B15</f>
        <v>Lưới điện trung thế 1 pha Thừa Đức 11A</v>
      </c>
      <c r="D23" s="1000" t="str">
        <f>'BANG KE MONG TRU THUC TE'!D15</f>
        <v>017</v>
      </c>
      <c r="E23" s="1003">
        <f>'BANG KE MONG TRU THUC TE'!I15</f>
        <v>1</v>
      </c>
      <c r="F23" s="1000" t="s">
        <v>1530</v>
      </c>
      <c r="G23" s="1002">
        <f>'BANG KE MONG TRU THUC TE'!N15</f>
        <v>44057</v>
      </c>
      <c r="H23" s="1000" t="str">
        <f>VLOOKUP(B23,'BANG KE MONG TRU THUC TE'!A:O,15,0)</f>
        <v>Đổ đủ</v>
      </c>
      <c r="I23" t="s">
        <v>4199</v>
      </c>
      <c r="J23" t="str">
        <f>VLOOKUP(B23,'BANG KE MONG TRU THUC TE'!A:O,12,0)</f>
        <v>1800x1500x1200</v>
      </c>
    </row>
    <row r="24" spans="2:10">
      <c r="B24" t="str">
        <f t="shared" si="0"/>
        <v>Lưới điện trung thế 1 pha Thừa Đức 11A019</v>
      </c>
      <c r="C24" s="999" t="str">
        <f>'BANG KE MONG TRU THUC TE'!B16</f>
        <v>Lưới điện trung thế 1 pha Thừa Đức 11A</v>
      </c>
      <c r="D24" s="1000" t="str">
        <f>'BANG KE MONG TRU THUC TE'!D16</f>
        <v>019</v>
      </c>
      <c r="E24" s="1003">
        <f>'BANG KE MONG TRU THUC TE'!I16</f>
        <v>1</v>
      </c>
      <c r="F24" s="1000" t="s">
        <v>1530</v>
      </c>
      <c r="G24" s="1002">
        <f>'BANG KE MONG TRU THUC TE'!N16</f>
        <v>44057</v>
      </c>
      <c r="H24" s="1000" t="str">
        <f>VLOOKUP(B24,'BANG KE MONG TRU THUC TE'!A:O,15,0)</f>
        <v>Đổ đủ</v>
      </c>
      <c r="I24" t="s">
        <v>4199</v>
      </c>
      <c r="J24" t="str">
        <f>VLOOKUP(B24,'BANG KE MONG TRU THUC TE'!A:O,12,0)</f>
        <v>1800x1500x1200</v>
      </c>
    </row>
    <row r="25" spans="2:10">
      <c r="B25" t="str">
        <f t="shared" si="0"/>
        <v>Lưới điện trung thế 1 pha Thừa Đức 11A020</v>
      </c>
      <c r="C25" s="999" t="str">
        <f>'BANG KE MONG TRU THUC TE'!B17</f>
        <v>Lưới điện trung thế 1 pha Thừa Đức 11A</v>
      </c>
      <c r="D25" s="1000" t="str">
        <f>'BANG KE MONG TRU THUC TE'!D17</f>
        <v>020</v>
      </c>
      <c r="E25" s="1003">
        <f>'BANG KE MONG TRU THUC TE'!I17</f>
        <v>1</v>
      </c>
      <c r="F25" s="1000" t="s">
        <v>1530</v>
      </c>
      <c r="G25" s="1002">
        <f>'BANG KE MONG TRU THUC TE'!N17</f>
        <v>44057</v>
      </c>
      <c r="H25" s="1000" t="str">
        <f>VLOOKUP(B25,'BANG KE MONG TRU THUC TE'!A:O,15,0)</f>
        <v>Đổ đủ</v>
      </c>
      <c r="I25" t="s">
        <v>4199</v>
      </c>
      <c r="J25" t="str">
        <f>VLOOKUP(B25,'BANG KE MONG TRU THUC TE'!A:O,12,0)</f>
        <v>1800x1500x1200</v>
      </c>
    </row>
    <row r="26" spans="2:10">
      <c r="B26" t="str">
        <f t="shared" si="0"/>
        <v>Lưới điện trung thế 1 pha Thừa Đức 11A021</v>
      </c>
      <c r="C26" s="999" t="str">
        <f>'BANG KE MONG TRU THUC TE'!B18</f>
        <v>Lưới điện trung thế 1 pha Thừa Đức 11A</v>
      </c>
      <c r="D26" s="1000" t="str">
        <f>'BANG KE MONG TRU THUC TE'!D18</f>
        <v>021</v>
      </c>
      <c r="E26" s="1003">
        <f>'BANG KE MONG TRU THUC TE'!I18</f>
        <v>1</v>
      </c>
      <c r="F26" s="1000" t="s">
        <v>1530</v>
      </c>
      <c r="G26" s="1002">
        <f>'BANG KE MONG TRU THUC TE'!N18</f>
        <v>44057</v>
      </c>
      <c r="H26" s="1000" t="str">
        <f>VLOOKUP(B26,'BANG KE MONG TRU THUC TE'!A:O,15,0)</f>
        <v>Đổ đủ</v>
      </c>
      <c r="I26" t="s">
        <v>4199</v>
      </c>
      <c r="J26" t="str">
        <f>VLOOKUP(B26,'BANG KE MONG TRU THUC TE'!A:O,12,0)</f>
        <v>1800x1500x1200</v>
      </c>
    </row>
    <row r="27" spans="2:10">
      <c r="B27" t="str">
        <f t="shared" si="0"/>
        <v>Lưới hạ thế sau TBA Lâm San 11A058/08</v>
      </c>
      <c r="C27" s="999" t="str">
        <f>'BANG KE MONG TRU THUC TE'!B121</f>
        <v>Lưới hạ thế sau TBA Lâm San 11A</v>
      </c>
      <c r="D27" s="1000" t="str">
        <f>'BANG KE MONG TRU THUC TE'!D121</f>
        <v>058/08</v>
      </c>
      <c r="E27" s="1003">
        <f>'BANG KE MONG TRU THUC TE'!J121</f>
        <v>1</v>
      </c>
      <c r="F27" s="1000" t="s">
        <v>1590</v>
      </c>
      <c r="G27" s="1002">
        <f>'BANG KE MONG TRU THUC TE'!N121</f>
        <v>44043</v>
      </c>
      <c r="H27" s="1000" t="str">
        <f>VLOOKUP(B27,'BANG KE MONG TRU THUC TE'!A:O,15,0)</f>
        <v>Đổ đủ</v>
      </c>
      <c r="I27" t="s">
        <v>4197</v>
      </c>
      <c r="J27" t="str">
        <f>VLOOKUP(B27,'BANG KE MONG TRU THUC TE'!A:O,12,0)</f>
        <v>1450x1150x500</v>
      </c>
    </row>
    <row r="28" spans="2:10">
      <c r="B28" t="str">
        <f t="shared" si="0"/>
        <v>Lưới hạ thế sau TBA Lâm San 11A058/10</v>
      </c>
      <c r="C28" s="999" t="str">
        <f>'BANG KE MONG TRU THUC TE'!B122</f>
        <v>Lưới hạ thế sau TBA Lâm San 11A</v>
      </c>
      <c r="D28" s="1000" t="str">
        <f>'BANG KE MONG TRU THUC TE'!D122</f>
        <v>058/10</v>
      </c>
      <c r="E28" s="1003">
        <f>'BANG KE MONG TRU THUC TE'!J122</f>
        <v>1</v>
      </c>
      <c r="F28" s="1000" t="s">
        <v>1590</v>
      </c>
      <c r="G28" s="1002">
        <f>'BANG KE MONG TRU THUC TE'!N122</f>
        <v>44043</v>
      </c>
      <c r="H28" s="1000" t="str">
        <f>VLOOKUP(B28,'BANG KE MONG TRU THUC TE'!A:O,15,0)</f>
        <v>Đổ đủ</v>
      </c>
      <c r="I28" t="s">
        <v>4197</v>
      </c>
      <c r="J28" t="str">
        <f>VLOOKUP(B28,'BANG KE MONG TRU THUC TE'!A:O,12,0)</f>
        <v>1450x1150x500</v>
      </c>
    </row>
    <row r="29" spans="2:10">
      <c r="B29" t="str">
        <f t="shared" si="0"/>
        <v>Lưới hạ thế sau TBA Lâm San 11A058/11</v>
      </c>
      <c r="C29" s="999" t="str">
        <f>'BANG KE MONG TRU THUC TE'!B123</f>
        <v>Lưới hạ thế sau TBA Lâm San 11A</v>
      </c>
      <c r="D29" s="1000" t="str">
        <f>'BANG KE MONG TRU THUC TE'!D123</f>
        <v>058/11</v>
      </c>
      <c r="E29" s="1003">
        <f>'BANG KE MONG TRU THUC TE'!J123</f>
        <v>1</v>
      </c>
      <c r="F29" s="1000" t="s">
        <v>1590</v>
      </c>
      <c r="G29" s="1002">
        <f>'BANG KE MONG TRU THUC TE'!N123</f>
        <v>44043</v>
      </c>
      <c r="H29" s="1000" t="str">
        <f>VLOOKUP(B29,'BANG KE MONG TRU THUC TE'!A:O,15,0)</f>
        <v>Đổ đủ</v>
      </c>
      <c r="I29" t="s">
        <v>4197</v>
      </c>
      <c r="J29" t="str">
        <f>VLOOKUP(B29,'BANG KE MONG TRU THUC TE'!A:O,12,0)</f>
        <v>1450x1150x500</v>
      </c>
    </row>
    <row r="30" spans="2:10">
      <c r="B30" t="str">
        <f t="shared" si="0"/>
        <v>Lưới hạ thế sau TBA Lâm San 11A046/03</v>
      </c>
      <c r="C30" s="999" t="str">
        <f>'BANG KE MONG TRU THUC TE'!B124</f>
        <v>Lưới hạ thế sau TBA Lâm San 11A</v>
      </c>
      <c r="D30" s="1000" t="str">
        <f>'BANG KE MONG TRU THUC TE'!D124</f>
        <v>046/03</v>
      </c>
      <c r="E30" s="1003">
        <f>'BANG KE MONG TRU THUC TE'!J124</f>
        <v>1</v>
      </c>
      <c r="F30" s="1000" t="s">
        <v>1590</v>
      </c>
      <c r="G30" s="1002">
        <f>'BANG KE MONG TRU THUC TE'!N124</f>
        <v>44043</v>
      </c>
      <c r="H30" s="1000" t="str">
        <f>VLOOKUP(B30,'BANG KE MONG TRU THUC TE'!A:O,15,0)</f>
        <v>Đổ đủ</v>
      </c>
      <c r="I30" t="s">
        <v>4197</v>
      </c>
      <c r="J30" t="str">
        <f>VLOOKUP(B30,'BANG KE MONG TRU THUC TE'!A:O,12,0)</f>
        <v>1450x1150x500</v>
      </c>
    </row>
    <row r="31" spans="2:10">
      <c r="B31" t="str">
        <f t="shared" si="0"/>
        <v>Lưới hạ thế sau TBA Nam Hà 1344/03</v>
      </c>
      <c r="C31" s="999" t="str">
        <f>'BANG KE MONG TRU THUC TE'!$B$129</f>
        <v>Lưới hạ thế sau TBA Nam Hà 1</v>
      </c>
      <c r="D31" s="1000" t="str">
        <f>'BANG KE MONG TRU THUC TE'!$D$129</f>
        <v>344/03</v>
      </c>
      <c r="E31" s="1003">
        <f>'BANG KE MONG TRU THUC TE'!$J$129</f>
        <v>1</v>
      </c>
      <c r="F31" s="1000" t="s">
        <v>1590</v>
      </c>
      <c r="G31" s="1002">
        <f>'BANG KE MONG TRU THUC TE'!$N$129</f>
        <v>44048</v>
      </c>
      <c r="H31" s="1000" t="str">
        <f>VLOOKUP(B31,'BANG KE MONG TRU THUC TE'!A:O,15,0)</f>
        <v>Đổ đủ</v>
      </c>
      <c r="I31" t="s">
        <v>4201</v>
      </c>
      <c r="J31" t="str">
        <f>VLOOKUP(B31,'BANG KE MONG TRU THUC TE'!A:O,12,0)</f>
        <v>1450x1150x500</v>
      </c>
    </row>
    <row r="32" spans="2:10">
      <c r="B32" t="str">
        <f t="shared" si="0"/>
        <v>Lưới hạ thế sau TBA Nam Hà 1344/09</v>
      </c>
      <c r="C32" s="999" t="str">
        <f>'BANG KE MONG TRU THUC TE'!B131</f>
        <v>Lưới hạ thế sau TBA Nam Hà 1</v>
      </c>
      <c r="D32" s="1000" t="str">
        <f>'BANG KE MONG TRU THUC TE'!D131</f>
        <v>344/09</v>
      </c>
      <c r="E32" s="1003">
        <f>'BANG KE MONG TRU THUC TE'!J131</f>
        <v>1</v>
      </c>
      <c r="F32" s="1000" t="s">
        <v>1590</v>
      </c>
      <c r="G32" s="1002">
        <f>'BANG KE MONG TRU THUC TE'!N131</f>
        <v>44048</v>
      </c>
      <c r="H32" s="1000" t="str">
        <f>VLOOKUP(B32,'BANG KE MONG TRU THUC TE'!A:O,15,0)</f>
        <v>Đổ đủ</v>
      </c>
      <c r="I32" t="s">
        <v>4201</v>
      </c>
      <c r="J32" t="str">
        <f>VLOOKUP(B32,'BANG KE MONG TRU THUC TE'!A:O,12,0)</f>
        <v>1450x1150x500</v>
      </c>
    </row>
    <row r="33" spans="2:10">
      <c r="B33" t="str">
        <f t="shared" si="0"/>
        <v>Lưới hạ thế sau TBA Nam Hà 1344/11</v>
      </c>
      <c r="C33" s="999" t="str">
        <f>'BANG KE MONG TRU THUC TE'!B132</f>
        <v>Lưới hạ thế sau TBA Nam Hà 1</v>
      </c>
      <c r="D33" s="1000" t="str">
        <f>'BANG KE MONG TRU THUC TE'!D132</f>
        <v>344/11</v>
      </c>
      <c r="E33" s="1003">
        <f>'BANG KE MONG TRU THUC TE'!J132</f>
        <v>1</v>
      </c>
      <c r="F33" s="1000" t="s">
        <v>1590</v>
      </c>
      <c r="G33" s="1002">
        <f>'BANG KE MONG TRU THUC TE'!N132</f>
        <v>44048</v>
      </c>
      <c r="H33" s="1000" t="str">
        <f>VLOOKUP(B33,'BANG KE MONG TRU THUC TE'!A:O,15,0)</f>
        <v>Đổ đủ</v>
      </c>
      <c r="I33" t="s">
        <v>4201</v>
      </c>
      <c r="J33" t="str">
        <f>VLOOKUP(B33,'BANG KE MONG TRU THUC TE'!A:O,12,0)</f>
        <v>1450x1150x500</v>
      </c>
    </row>
    <row r="34" spans="2:10">
      <c r="B34" t="str">
        <f t="shared" si="0"/>
        <v>Lưới hạ thế sau TBA Nam Hà 1344/13</v>
      </c>
      <c r="C34" s="999" t="str">
        <f>'BANG KE MONG TRU THUC TE'!B133</f>
        <v>Lưới hạ thế sau TBA Nam Hà 1</v>
      </c>
      <c r="D34" s="1000" t="str">
        <f>'BANG KE MONG TRU THUC TE'!D133</f>
        <v>344/13</v>
      </c>
      <c r="E34" s="1003">
        <f>'BANG KE MONG TRU THUC TE'!J133</f>
        <v>1</v>
      </c>
      <c r="F34" s="1000" t="s">
        <v>1590</v>
      </c>
      <c r="G34" s="1002">
        <f>'BANG KE MONG TRU THUC TE'!N133</f>
        <v>44048</v>
      </c>
      <c r="H34" s="1000" t="str">
        <f>VLOOKUP(B34,'BANG KE MONG TRU THUC TE'!A:O,15,0)</f>
        <v>Đổ đủ</v>
      </c>
      <c r="I34" t="s">
        <v>4201</v>
      </c>
      <c r="J34" t="str">
        <f>VLOOKUP(B34,'BANG KE MONG TRU THUC TE'!A:O,12,0)</f>
        <v>1450x1150x500</v>
      </c>
    </row>
    <row r="35" spans="2:10">
      <c r="B35" t="str">
        <f t="shared" si="0"/>
        <v>Lưới hạ thế sau TBA Nam Hà 1344/14</v>
      </c>
      <c r="C35" s="999" t="str">
        <f>'BANG KE MONG TRU THUC TE'!B134</f>
        <v>Lưới hạ thế sau TBA Nam Hà 1</v>
      </c>
      <c r="D35" s="1000" t="str">
        <f>'BANG KE MONG TRU THUC TE'!D134</f>
        <v>344/14</v>
      </c>
      <c r="E35" s="1003">
        <f>'BANG KE MONG TRU THUC TE'!J134</f>
        <v>1</v>
      </c>
      <c r="F35" s="1000" t="s">
        <v>1590</v>
      </c>
      <c r="G35" s="1002">
        <f>'BANG KE MONG TRU THUC TE'!N134</f>
        <v>44048</v>
      </c>
      <c r="H35" s="1000" t="str">
        <f>VLOOKUP(B35,'BANG KE MONG TRU THUC TE'!A:O,15,0)</f>
        <v>Đổ đủ</v>
      </c>
      <c r="I35" t="s">
        <v>4201</v>
      </c>
      <c r="J35" t="str">
        <f>VLOOKUP(B35,'BANG KE MONG TRU THUC TE'!A:O,12,0)</f>
        <v>1450x1150x500</v>
      </c>
    </row>
    <row r="36" spans="2:10">
      <c r="B36" t="str">
        <f t="shared" si="0"/>
        <v>Lưới hạ thế sau TBA Nam Hà 1344/15</v>
      </c>
      <c r="C36" s="999" t="str">
        <f>'BANG KE MONG TRU THUC TE'!B135</f>
        <v>Lưới hạ thế sau TBA Nam Hà 1</v>
      </c>
      <c r="D36" s="1000" t="str">
        <f>'BANG KE MONG TRU THUC TE'!D135</f>
        <v>344/15</v>
      </c>
      <c r="E36" s="1003">
        <f>'BANG KE MONG TRU THUC TE'!J135</f>
        <v>1</v>
      </c>
      <c r="F36" s="1000" t="s">
        <v>1590</v>
      </c>
      <c r="G36" s="1002">
        <f>'BANG KE MONG TRU THUC TE'!N135</f>
        <v>44048</v>
      </c>
      <c r="H36" s="1000" t="str">
        <f>VLOOKUP(B36,'BANG KE MONG TRU THUC TE'!A:O,15,0)</f>
        <v>Đổ đủ</v>
      </c>
      <c r="I36" t="s">
        <v>4201</v>
      </c>
      <c r="J36" t="str">
        <f>VLOOKUP(B36,'BANG KE MONG TRU THUC TE'!A:O,12,0)</f>
        <v>1450x1150x500</v>
      </c>
    </row>
    <row r="37" spans="2:10">
      <c r="B37" t="str">
        <f t="shared" si="0"/>
        <v>Lưới hạ thế sau TBA Nam Hà 1344/16</v>
      </c>
      <c r="C37" s="999" t="str">
        <f>'BANG KE MONG TRU THUC TE'!B136</f>
        <v>Lưới hạ thế sau TBA Nam Hà 1</v>
      </c>
      <c r="D37" s="1000" t="str">
        <f>'BANG KE MONG TRU THUC TE'!D136</f>
        <v>344/16</v>
      </c>
      <c r="E37" s="1003">
        <f>'BANG KE MONG TRU THUC TE'!J136</f>
        <v>1</v>
      </c>
      <c r="F37" s="1000" t="s">
        <v>1590</v>
      </c>
      <c r="G37" s="1002">
        <f>'BANG KE MONG TRU THUC TE'!N136</f>
        <v>44048</v>
      </c>
      <c r="H37" s="1000" t="str">
        <f>VLOOKUP(B37,'BANG KE MONG TRU THUC TE'!A:O,15,0)</f>
        <v>Đổ đủ</v>
      </c>
      <c r="I37" t="s">
        <v>4201</v>
      </c>
      <c r="J37" t="str">
        <f>VLOOKUP(B37,'BANG KE MONG TRU THUC TE'!A:O,12,0)</f>
        <v>1450x1150x500</v>
      </c>
    </row>
    <row r="38" spans="2:10">
      <c r="B38" t="str">
        <f t="shared" si="0"/>
        <v>Lưới hạ thế sau TBA Nam Hà 1344/22</v>
      </c>
      <c r="C38" s="999" t="str">
        <f>'BANG KE MONG TRU THUC TE'!B137</f>
        <v>Lưới hạ thế sau TBA Nam Hà 1</v>
      </c>
      <c r="D38" s="1000" t="str">
        <f>'BANG KE MONG TRU THUC TE'!D137</f>
        <v>344/22</v>
      </c>
      <c r="E38" s="1003">
        <f>'BANG KE MONG TRU THUC TE'!J137</f>
        <v>1</v>
      </c>
      <c r="F38" s="1000" t="s">
        <v>1590</v>
      </c>
      <c r="G38" s="1002">
        <f>'BANG KE MONG TRU THUC TE'!N137</f>
        <v>44048</v>
      </c>
      <c r="H38" s="1000" t="str">
        <f>VLOOKUP(B38,'BANG KE MONG TRU THUC TE'!A:O,15,0)</f>
        <v>Đổ đủ</v>
      </c>
      <c r="I38" t="s">
        <v>4201</v>
      </c>
      <c r="J38" t="str">
        <f>VLOOKUP(B38,'BANG KE MONG TRU THUC TE'!A:O,12,0)</f>
        <v>1450x1150x500</v>
      </c>
    </row>
    <row r="39" spans="2:10">
      <c r="B39" t="str">
        <f t="shared" si="0"/>
        <v>Lưới hạ thế sau TBA Nam Hà 1347/06</v>
      </c>
      <c r="C39" s="999" t="str">
        <f>'BANG KE MONG TRU THUC TE'!B138</f>
        <v>Lưới hạ thế sau TBA Nam Hà 1</v>
      </c>
      <c r="D39" s="1000" t="str">
        <f>'BANG KE MONG TRU THUC TE'!D138</f>
        <v>347/06</v>
      </c>
      <c r="E39" s="1003">
        <f>'BANG KE MONG TRU THUC TE'!J138</f>
        <v>1</v>
      </c>
      <c r="F39" s="1000" t="s">
        <v>1590</v>
      </c>
      <c r="G39" s="1002">
        <f>'BANG KE MONG TRU THUC TE'!N138</f>
        <v>44048</v>
      </c>
      <c r="H39" s="1000" t="str">
        <f>VLOOKUP(B39,'BANG KE MONG TRU THUC TE'!A:O,15,0)</f>
        <v>Đổ đủ</v>
      </c>
      <c r="I39" t="s">
        <v>4201</v>
      </c>
      <c r="J39" t="str">
        <f>VLOOKUP(B39,'BANG KE MONG TRU THUC TE'!A:O,12,0)</f>
        <v>1450x1150x500</v>
      </c>
    </row>
    <row r="40" spans="2:10">
      <c r="B40" t="str">
        <f t="shared" si="0"/>
        <v>Lưới hạ thế sau TBA Nam Hà 1347/08</v>
      </c>
      <c r="C40" s="999" t="str">
        <f>'BANG KE MONG TRU THUC TE'!B139</f>
        <v>Lưới hạ thế sau TBA Nam Hà 1</v>
      </c>
      <c r="D40" s="1000" t="str">
        <f>'BANG KE MONG TRU THUC TE'!D139</f>
        <v>347/08</v>
      </c>
      <c r="E40" s="1003">
        <f>'BANG KE MONG TRU THUC TE'!J139</f>
        <v>1</v>
      </c>
      <c r="F40" s="1000" t="s">
        <v>1590</v>
      </c>
      <c r="G40" s="1002">
        <f>'BANG KE MONG TRU THUC TE'!N139</f>
        <v>44048</v>
      </c>
      <c r="H40" s="1000" t="str">
        <f>VLOOKUP(B40,'BANG KE MONG TRU THUC TE'!A:O,15,0)</f>
        <v>Đổ đủ</v>
      </c>
      <c r="I40" t="s">
        <v>4201</v>
      </c>
      <c r="J40" t="str">
        <f>VLOOKUP(B40,'BANG KE MONG TRU THUC TE'!A:O,12,0)</f>
        <v>1450x1150x500</v>
      </c>
    </row>
    <row r="41" spans="2:10">
      <c r="B41" t="str">
        <f t="shared" si="0"/>
        <v>Lưới hạ thế sau TBA Nam Hà 1347/09</v>
      </c>
      <c r="C41" s="999" t="str">
        <f>'BANG KE MONG TRU THUC TE'!B140</f>
        <v>Lưới hạ thế sau TBA Nam Hà 1</v>
      </c>
      <c r="D41" s="1000" t="str">
        <f>'BANG KE MONG TRU THUC TE'!D140</f>
        <v>347/09</v>
      </c>
      <c r="E41" s="1003">
        <f>'BANG KE MONG TRU THUC TE'!J140</f>
        <v>1</v>
      </c>
      <c r="F41" s="1000" t="s">
        <v>1590</v>
      </c>
      <c r="G41" s="1002">
        <f>'BANG KE MONG TRU THUC TE'!N140</f>
        <v>44048</v>
      </c>
      <c r="H41" s="1000" t="str">
        <f>VLOOKUP(B41,'BANG KE MONG TRU THUC TE'!A:O,15,0)</f>
        <v>Đổ đủ</v>
      </c>
      <c r="I41" t="s">
        <v>4201</v>
      </c>
      <c r="J41" t="str">
        <f>VLOOKUP(B41,'BANG KE MONG TRU THUC TE'!A:O,12,0)</f>
        <v>1450x1150x500</v>
      </c>
    </row>
    <row r="42" spans="2:10">
      <c r="B42" t="str">
        <f t="shared" si="0"/>
        <v>Lưới hạ thế sau TBA Nam Hà 1347/10</v>
      </c>
      <c r="C42" s="999" t="str">
        <f>'BANG KE MONG TRU THUC TE'!B141</f>
        <v>Lưới hạ thế sau TBA Nam Hà 1</v>
      </c>
      <c r="D42" s="1000" t="str">
        <f>'BANG KE MONG TRU THUC TE'!D141</f>
        <v>347/10</v>
      </c>
      <c r="E42" s="1003">
        <f>'BANG KE MONG TRU THUC TE'!J141</f>
        <v>1</v>
      </c>
      <c r="F42" s="1000" t="s">
        <v>1590</v>
      </c>
      <c r="G42" s="1002">
        <f>'BANG KE MONG TRU THUC TE'!N141</f>
        <v>44048</v>
      </c>
      <c r="H42" s="1000" t="str">
        <f>VLOOKUP(B42,'BANG KE MONG TRU THUC TE'!A:O,15,0)</f>
        <v>Đổ đủ</v>
      </c>
      <c r="I42" t="s">
        <v>4201</v>
      </c>
      <c r="J42" t="str">
        <f>VLOOKUP(B42,'BANG KE MONG TRU THUC TE'!A:O,12,0)</f>
        <v>1450x1150x500</v>
      </c>
    </row>
    <row r="43" spans="2:10">
      <c r="B43" t="str">
        <f t="shared" si="0"/>
        <v>Lưới hạ thế sau TBA Nam Hà 1347/12</v>
      </c>
      <c r="C43" s="999" t="str">
        <f>'BANG KE MONG TRU THUC TE'!B142</f>
        <v>Lưới hạ thế sau TBA Nam Hà 1</v>
      </c>
      <c r="D43" s="1000" t="str">
        <f>'BANG KE MONG TRU THUC TE'!D142</f>
        <v>347/12</v>
      </c>
      <c r="E43" s="1003">
        <f>'BANG KE MONG TRU THUC TE'!J142</f>
        <v>1</v>
      </c>
      <c r="F43" s="1000" t="s">
        <v>1590</v>
      </c>
      <c r="G43" s="1002">
        <f>'BANG KE MONG TRU THUC TE'!N142</f>
        <v>44048</v>
      </c>
      <c r="H43" s="1000" t="str">
        <f>VLOOKUP(B43,'BANG KE MONG TRU THUC TE'!A:O,15,0)</f>
        <v>Đổ đủ</v>
      </c>
      <c r="I43" t="s">
        <v>4201</v>
      </c>
      <c r="J43" t="str">
        <f>VLOOKUP(B43,'BANG KE MONG TRU THUC TE'!A:O,12,0)</f>
        <v>1450x1150x500</v>
      </c>
    </row>
    <row r="44" spans="2:10">
      <c r="B44" t="str">
        <f t="shared" si="0"/>
        <v>Lưới hạ thế sau TBA Nam Hà 1347/14</v>
      </c>
      <c r="C44" s="999" t="str">
        <f>'BANG KE MONG TRU THUC TE'!B143</f>
        <v>Lưới hạ thế sau TBA Nam Hà 1</v>
      </c>
      <c r="D44" s="1000" t="str">
        <f>'BANG KE MONG TRU THUC TE'!D143</f>
        <v>347/14</v>
      </c>
      <c r="E44" s="1003">
        <f>'BANG KE MONG TRU THUC TE'!J143</f>
        <v>1</v>
      </c>
      <c r="F44" s="1000" t="s">
        <v>1590</v>
      </c>
      <c r="G44" s="1002">
        <f>'BANG KE MONG TRU THUC TE'!N143</f>
        <v>44048</v>
      </c>
      <c r="H44" s="1000" t="str">
        <f>VLOOKUP(B44,'BANG KE MONG TRU THUC TE'!A:O,15,0)</f>
        <v>Đổ đủ</v>
      </c>
      <c r="I44" t="s">
        <v>4201</v>
      </c>
      <c r="J44" t="str">
        <f>VLOOKUP(B44,'BANG KE MONG TRU THUC TE'!A:O,12,0)</f>
        <v>1450x1150x500</v>
      </c>
    </row>
    <row r="45" spans="2:10">
      <c r="B45" t="str">
        <f t="shared" si="0"/>
        <v>Lưới hạ thế sau TBA Nam Hà 1347/15</v>
      </c>
      <c r="C45" s="999" t="str">
        <f>'BANG KE MONG TRU THUC TE'!B144</f>
        <v>Lưới hạ thế sau TBA Nam Hà 1</v>
      </c>
      <c r="D45" s="1000" t="str">
        <f>'BANG KE MONG TRU THUC TE'!D144</f>
        <v>347/15</v>
      </c>
      <c r="E45" s="1003">
        <f>'BANG KE MONG TRU THUC TE'!J144</f>
        <v>1</v>
      </c>
      <c r="F45" s="1000" t="s">
        <v>1590</v>
      </c>
      <c r="G45" s="1002">
        <f>'BANG KE MONG TRU THUC TE'!N144</f>
        <v>44048</v>
      </c>
      <c r="H45" s="1000" t="str">
        <f>VLOOKUP(B45,'BANG KE MONG TRU THUC TE'!A:O,15,0)</f>
        <v>Đổ đủ</v>
      </c>
      <c r="I45" t="s">
        <v>4201</v>
      </c>
      <c r="J45" t="str">
        <f>VLOOKUP(B45,'BANG KE MONG TRU THUC TE'!A:O,12,0)</f>
        <v>1450x1150x500</v>
      </c>
    </row>
    <row r="46" spans="2:10">
      <c r="B46" t="str">
        <f t="shared" si="0"/>
        <v>Lưới hạ thế sau TBA Nam Hà 1347/16</v>
      </c>
      <c r="C46" s="999" t="str">
        <f>'BANG KE MONG TRU THUC TE'!B145</f>
        <v>Lưới hạ thế sau TBA Nam Hà 1</v>
      </c>
      <c r="D46" s="1000" t="str">
        <f>'BANG KE MONG TRU THUC TE'!D145</f>
        <v>347/16</v>
      </c>
      <c r="E46" s="1003">
        <f>'BANG KE MONG TRU THUC TE'!J145</f>
        <v>1</v>
      </c>
      <c r="F46" s="1000" t="s">
        <v>1590</v>
      </c>
      <c r="G46" s="1002">
        <f>'BANG KE MONG TRU THUC TE'!N145</f>
        <v>44048</v>
      </c>
      <c r="H46" s="1000" t="str">
        <f>VLOOKUP(B46,'BANG KE MONG TRU THUC TE'!A:O,15,0)</f>
        <v>Đổ đủ</v>
      </c>
      <c r="I46" t="s">
        <v>4201</v>
      </c>
      <c r="J46" t="str">
        <f>VLOOKUP(B46,'BANG KE MONG TRU THUC TE'!A:O,12,0)</f>
        <v>1450x1150x500</v>
      </c>
    </row>
    <row r="47" spans="2:10">
      <c r="B47" t="str">
        <f t="shared" si="0"/>
        <v>Lưới hạ thế sau TBA Nam Hà 1347/17</v>
      </c>
      <c r="C47" s="999" t="str">
        <f>'BANG KE MONG TRU THUC TE'!B146</f>
        <v>Lưới hạ thế sau TBA Nam Hà 1</v>
      </c>
      <c r="D47" s="1000" t="str">
        <f>'BANG KE MONG TRU THUC TE'!D146</f>
        <v>347/17</v>
      </c>
      <c r="E47" s="1003">
        <f>'BANG KE MONG TRU THUC TE'!J146</f>
        <v>1</v>
      </c>
      <c r="F47" s="1000" t="s">
        <v>1590</v>
      </c>
      <c r="G47" s="1002">
        <f>'BANG KE MONG TRU THUC TE'!N146</f>
        <v>44048</v>
      </c>
      <c r="H47" s="1000" t="str">
        <f>VLOOKUP(B47,'BANG KE MONG TRU THUC TE'!A:O,15,0)</f>
        <v>Đổ đủ</v>
      </c>
      <c r="I47" t="s">
        <v>4201</v>
      </c>
      <c r="J47" t="str">
        <f>VLOOKUP(B47,'BANG KE MONG TRU THUC TE'!A:O,12,0)</f>
        <v>1450x1150x500</v>
      </c>
    </row>
    <row r="48" spans="2:10">
      <c r="B48" t="str">
        <f t="shared" si="0"/>
        <v>Lưới hạ thế sau TBA Nam Hà 1348/01</v>
      </c>
      <c r="C48" s="999" t="str">
        <f>'BANG KE MONG TRU THUC TE'!B148</f>
        <v>Lưới hạ thế sau TBA Nam Hà 1</v>
      </c>
      <c r="D48" s="1000" t="str">
        <f>'BANG KE MONG TRU THUC TE'!D148</f>
        <v>348/01</v>
      </c>
      <c r="E48" s="1003">
        <f>'BANG KE MONG TRU THUC TE'!J148</f>
        <v>1</v>
      </c>
      <c r="F48" s="1000" t="s">
        <v>1590</v>
      </c>
      <c r="G48" s="1002">
        <f>'BANG KE MONG TRU THUC TE'!N148</f>
        <v>44048</v>
      </c>
      <c r="H48" s="1000" t="str">
        <f>VLOOKUP(B48,'BANG KE MONG TRU THUC TE'!A:O,15,0)</f>
        <v>Đổ đủ</v>
      </c>
      <c r="I48" t="s">
        <v>4201</v>
      </c>
      <c r="J48" t="str">
        <f>VLOOKUP(B48,'BANG KE MONG TRU THUC TE'!A:O,12,0)</f>
        <v>1450x1150x500</v>
      </c>
    </row>
    <row r="49" spans="2:10">
      <c r="B49" t="str">
        <f t="shared" si="0"/>
        <v>Lưới hạ thế sau TBA Nam Hà 1350/01</v>
      </c>
      <c r="C49" s="999" t="str">
        <f>'BANG KE MONG TRU THUC TE'!B149</f>
        <v>Lưới hạ thế sau TBA Nam Hà 1</v>
      </c>
      <c r="D49" s="1000" t="str">
        <f>'BANG KE MONG TRU THUC TE'!D149</f>
        <v>350/01</v>
      </c>
      <c r="E49" s="1003">
        <f>'BANG KE MONG TRU THUC TE'!J149</f>
        <v>1</v>
      </c>
      <c r="F49" s="1000" t="s">
        <v>1590</v>
      </c>
      <c r="G49" s="1002">
        <f>'BANG KE MONG TRU THUC TE'!N149</f>
        <v>44048</v>
      </c>
      <c r="H49" s="1000" t="str">
        <f>VLOOKUP(B49,'BANG KE MONG TRU THUC TE'!A:O,15,0)</f>
        <v>Đổ đủ</v>
      </c>
      <c r="I49" t="s">
        <v>4201</v>
      </c>
      <c r="J49" t="str">
        <f>VLOOKUP(B49,'BANG KE MONG TRU THUC TE'!A:O,12,0)</f>
        <v>1450x1150x500</v>
      </c>
    </row>
    <row r="50" spans="2:10">
      <c r="B50" t="str">
        <f t="shared" si="0"/>
        <v>Lưới hạ thế sau TBA Nam Hà 1350/06</v>
      </c>
      <c r="C50" s="999" t="str">
        <f>'BANG KE MONG TRU THUC TE'!B150</f>
        <v>Lưới hạ thế sau TBA Nam Hà 1</v>
      </c>
      <c r="D50" s="1000" t="str">
        <f>'BANG KE MONG TRU THUC TE'!D150</f>
        <v>350/06</v>
      </c>
      <c r="E50" s="1003">
        <f>'BANG KE MONG TRU THUC TE'!J150</f>
        <v>1</v>
      </c>
      <c r="F50" s="1000" t="s">
        <v>1590</v>
      </c>
      <c r="G50" s="1002">
        <f>'BANG KE MONG TRU THUC TE'!N150</f>
        <v>44048</v>
      </c>
      <c r="H50" s="1000" t="str">
        <f>VLOOKUP(B50,'BANG KE MONG TRU THUC TE'!A:O,15,0)</f>
        <v>Đổ đủ</v>
      </c>
      <c r="I50" t="s">
        <v>4201</v>
      </c>
      <c r="J50" t="str">
        <f>VLOOKUP(B50,'BANG KE MONG TRU THUC TE'!A:O,12,0)</f>
        <v>1450x1150x500</v>
      </c>
    </row>
    <row r="51" spans="2:10">
      <c r="B51" t="str">
        <f t="shared" si="0"/>
        <v>Lưới hạ thế sau TBA Nam Hà 1350/07</v>
      </c>
      <c r="C51" s="999" t="str">
        <f>'BANG KE MONG TRU THUC TE'!B151</f>
        <v>Lưới hạ thế sau TBA Nam Hà 1</v>
      </c>
      <c r="D51" s="1000" t="str">
        <f>'BANG KE MONG TRU THUC TE'!D151</f>
        <v>350/07</v>
      </c>
      <c r="E51" s="1003">
        <f>'BANG KE MONG TRU THUC TE'!J151</f>
        <v>1</v>
      </c>
      <c r="F51" s="1000" t="s">
        <v>1590</v>
      </c>
      <c r="G51" s="1002">
        <f>'BANG KE MONG TRU THUC TE'!N151</f>
        <v>44048</v>
      </c>
      <c r="H51" s="1000" t="str">
        <f>VLOOKUP(B51,'BANG KE MONG TRU THUC TE'!A:O,15,0)</f>
        <v>Đổ đủ</v>
      </c>
      <c r="I51" t="s">
        <v>4201</v>
      </c>
      <c r="J51" t="str">
        <f>VLOOKUP(B51,'BANG KE MONG TRU THUC TE'!A:O,12,0)</f>
        <v>1450x1150x500</v>
      </c>
    </row>
    <row r="52" spans="2:10">
      <c r="B52" t="str">
        <f t="shared" si="0"/>
        <v>Lưới điện hạ thế sau TBA Tân Bảo 3136/01</v>
      </c>
      <c r="C52" s="999" t="str">
        <f>'BANG KE MONG TRU THUC TE'!B168</f>
        <v>Lưới điện hạ thế sau TBA Tân Bảo 3</v>
      </c>
      <c r="D52" s="1000" t="str">
        <f>'BANG KE MONG TRU THUC TE'!D168</f>
        <v>136/01</v>
      </c>
      <c r="E52" s="1003">
        <f>'BANG KE MONG TRU THUC TE'!J168</f>
        <v>1</v>
      </c>
      <c r="F52" s="1000" t="s">
        <v>1590</v>
      </c>
      <c r="G52" s="1002">
        <f>'BANG KE MONG TRU THUC TE'!N168</f>
        <v>44048</v>
      </c>
      <c r="H52" s="1000" t="str">
        <f>VLOOKUP(B52,'BANG KE MONG TRU THUC TE'!A:O,15,0)</f>
        <v>Đổ đủ</v>
      </c>
      <c r="I52" t="s">
        <v>4198</v>
      </c>
      <c r="J52" t="str">
        <f>VLOOKUP(B52,'BANG KE MONG TRU THUC TE'!A:O,12,0)</f>
        <v>1450x1150x500</v>
      </c>
    </row>
    <row r="53" spans="2:10">
      <c r="B53" t="str">
        <f t="shared" si="0"/>
        <v>Lưới điện hạ thế sau TBA Tân Bảo 3136/02</v>
      </c>
      <c r="C53" s="999" t="str">
        <f>'BANG KE MONG TRU THUC TE'!B169</f>
        <v>Lưới điện hạ thế sau TBA Tân Bảo 3</v>
      </c>
      <c r="D53" s="1000" t="str">
        <f>'BANG KE MONG TRU THUC TE'!D169</f>
        <v>136/02</v>
      </c>
      <c r="E53" s="1003">
        <f>'BANG KE MONG TRU THUC TE'!J169</f>
        <v>1</v>
      </c>
      <c r="F53" s="1000" t="s">
        <v>1590</v>
      </c>
      <c r="G53" s="1002">
        <f>'BANG KE MONG TRU THUC TE'!N169</f>
        <v>44048</v>
      </c>
      <c r="H53" s="1000" t="str">
        <f>VLOOKUP(B53,'BANG KE MONG TRU THUC TE'!A:O,15,0)</f>
        <v>Đổ đủ</v>
      </c>
      <c r="I53" t="s">
        <v>4198</v>
      </c>
      <c r="J53" t="str">
        <f>VLOOKUP(B53,'BANG KE MONG TRU THUC TE'!A:O,12,0)</f>
        <v>1450x1150x500</v>
      </c>
    </row>
    <row r="54" spans="2:10">
      <c r="B54" t="str">
        <f t="shared" si="0"/>
        <v>Lưới điện hạ thế sau TBA Tân Bảo 3136/03</v>
      </c>
      <c r="C54" s="999" t="str">
        <f>'BANG KE MONG TRU THUC TE'!B170</f>
        <v>Lưới điện hạ thế sau TBA Tân Bảo 3</v>
      </c>
      <c r="D54" s="1000" t="str">
        <f>'BANG KE MONG TRU THUC TE'!D170</f>
        <v>136/03</v>
      </c>
      <c r="E54" s="1003">
        <f>'BANG KE MONG TRU THUC TE'!J170</f>
        <v>1</v>
      </c>
      <c r="F54" s="1000" t="s">
        <v>1590</v>
      </c>
      <c r="G54" s="1002">
        <f>'BANG KE MONG TRU THUC TE'!N170</f>
        <v>44048</v>
      </c>
      <c r="H54" s="1000" t="str">
        <f>VLOOKUP(B54,'BANG KE MONG TRU THUC TE'!A:O,15,0)</f>
        <v>Đổ đủ</v>
      </c>
      <c r="I54" t="s">
        <v>4198</v>
      </c>
      <c r="J54" t="str">
        <f>VLOOKUP(B54,'BANG KE MONG TRU THUC TE'!A:O,12,0)</f>
        <v>1450x1150x500</v>
      </c>
    </row>
    <row r="55" spans="2:10">
      <c r="B55" t="str">
        <f t="shared" si="0"/>
        <v>Lưới điện hạ thế sau TBA Tân Bảo 3136/04</v>
      </c>
      <c r="C55" s="999" t="str">
        <f>'BANG KE MONG TRU THUC TE'!B171</f>
        <v>Lưới điện hạ thế sau TBA Tân Bảo 3</v>
      </c>
      <c r="D55" s="1000" t="str">
        <f>'BANG KE MONG TRU THUC TE'!D171</f>
        <v>136/04</v>
      </c>
      <c r="E55" s="1003">
        <f>'BANG KE MONG TRU THUC TE'!J171</f>
        <v>1</v>
      </c>
      <c r="F55" s="1000" t="s">
        <v>1590</v>
      </c>
      <c r="G55" s="1002">
        <f>'BANG KE MONG TRU THUC TE'!N171</f>
        <v>44048</v>
      </c>
      <c r="H55" s="1000" t="str">
        <f>VLOOKUP(B55,'BANG KE MONG TRU THUC TE'!A:O,15,0)</f>
        <v>Đổ đủ</v>
      </c>
      <c r="I55" t="s">
        <v>4198</v>
      </c>
      <c r="J55" t="str">
        <f>VLOOKUP(B55,'BANG KE MONG TRU THUC TE'!A:O,12,0)</f>
        <v>1450x1150x500</v>
      </c>
    </row>
    <row r="56" spans="2:10">
      <c r="B56" t="str">
        <f t="shared" si="0"/>
        <v>Lưới điện hạ thế sau TBA Tân Bảo 3136/05</v>
      </c>
      <c r="C56" s="999" t="str">
        <f>'BANG KE MONG TRU THUC TE'!B172</f>
        <v>Lưới điện hạ thế sau TBA Tân Bảo 3</v>
      </c>
      <c r="D56" s="1000" t="str">
        <f>'BANG KE MONG TRU THUC TE'!D172</f>
        <v>136/05</v>
      </c>
      <c r="E56" s="1003">
        <f>'BANG KE MONG TRU THUC TE'!J172</f>
        <v>1</v>
      </c>
      <c r="F56" s="1000" t="s">
        <v>1590</v>
      </c>
      <c r="G56" s="1002">
        <f>'BANG KE MONG TRU THUC TE'!N172</f>
        <v>44048</v>
      </c>
      <c r="H56" s="1000" t="str">
        <f>VLOOKUP(B56,'BANG KE MONG TRU THUC TE'!A:O,15,0)</f>
        <v>Đổ đủ</v>
      </c>
      <c r="I56" t="s">
        <v>4198</v>
      </c>
      <c r="J56" t="str">
        <f>VLOOKUP(B56,'BANG KE MONG TRU THUC TE'!A:O,12,0)</f>
        <v>1450x1150x500</v>
      </c>
    </row>
    <row r="57" spans="2:10">
      <c r="B57" t="str">
        <f t="shared" si="0"/>
        <v>Lưới điện hạ thế sau TBA Tân Bảo 3136/07</v>
      </c>
      <c r="C57" s="999" t="str">
        <f>'BANG KE MONG TRU THUC TE'!B173</f>
        <v>Lưới điện hạ thế sau TBA Tân Bảo 3</v>
      </c>
      <c r="D57" s="1000" t="str">
        <f>'BANG KE MONG TRU THUC TE'!D173</f>
        <v>136/07</v>
      </c>
      <c r="E57" s="1003">
        <f>'BANG KE MONG TRU THUC TE'!J173</f>
        <v>1</v>
      </c>
      <c r="F57" s="1000" t="s">
        <v>1590</v>
      </c>
      <c r="G57" s="1002">
        <f>'BANG KE MONG TRU THUC TE'!N173</f>
        <v>44048</v>
      </c>
      <c r="H57" s="1000" t="str">
        <f>VLOOKUP(B57,'BANG KE MONG TRU THUC TE'!A:O,15,0)</f>
        <v>Đổ đủ</v>
      </c>
      <c r="I57" t="s">
        <v>4198</v>
      </c>
      <c r="J57" t="str">
        <f>VLOOKUP(B57,'BANG KE MONG TRU THUC TE'!A:O,12,0)</f>
        <v>1450x1150x500</v>
      </c>
    </row>
    <row r="58" spans="2:10">
      <c r="B58" t="str">
        <f t="shared" si="0"/>
        <v>Lưới điện hạ thế sau TBA Tân Bảo 3136/08</v>
      </c>
      <c r="C58" s="999" t="str">
        <f>'BANG KE MONG TRU THUC TE'!B174</f>
        <v>Lưới điện hạ thế sau TBA Tân Bảo 3</v>
      </c>
      <c r="D58" s="1000" t="str">
        <f>'BANG KE MONG TRU THUC TE'!D174</f>
        <v>136/08</v>
      </c>
      <c r="E58" s="1003">
        <f>'BANG KE MONG TRU THUC TE'!J174</f>
        <v>1</v>
      </c>
      <c r="F58" s="1000" t="s">
        <v>1590</v>
      </c>
      <c r="G58" s="1002">
        <f>'BANG KE MONG TRU THUC TE'!N174</f>
        <v>44048</v>
      </c>
      <c r="H58" s="1000" t="str">
        <f>VLOOKUP(B58,'BANG KE MONG TRU THUC TE'!A:O,15,0)</f>
        <v>Đổ đủ</v>
      </c>
      <c r="I58" t="s">
        <v>4198</v>
      </c>
      <c r="J58" t="str">
        <f>VLOOKUP(B58,'BANG KE MONG TRU THUC TE'!A:O,12,0)</f>
        <v>1450x1150x500</v>
      </c>
    </row>
    <row r="59" spans="2:10">
      <c r="B59" t="str">
        <f t="shared" si="0"/>
        <v>Lưới điện hạ thế sau TBA Tân Bảo 3136/09</v>
      </c>
      <c r="C59" s="999" t="str">
        <f>'BANG KE MONG TRU THUC TE'!B175</f>
        <v>Lưới điện hạ thế sau TBA Tân Bảo 3</v>
      </c>
      <c r="D59" s="1000" t="str">
        <f>'BANG KE MONG TRU THUC TE'!D175</f>
        <v>136/09</v>
      </c>
      <c r="E59" s="1003">
        <f>'BANG KE MONG TRU THUC TE'!J175</f>
        <v>1</v>
      </c>
      <c r="F59" s="1000" t="s">
        <v>1590</v>
      </c>
      <c r="G59" s="1002">
        <f>'BANG KE MONG TRU THUC TE'!N175</f>
        <v>44048</v>
      </c>
      <c r="H59" s="1000" t="str">
        <f>VLOOKUP(B59,'BANG KE MONG TRU THUC TE'!A:O,15,0)</f>
        <v>Đổ đủ</v>
      </c>
      <c r="I59" t="s">
        <v>4198</v>
      </c>
      <c r="J59" t="str">
        <f>VLOOKUP(B59,'BANG KE MONG TRU THUC TE'!A:O,12,0)</f>
        <v>1450x1150x500</v>
      </c>
    </row>
    <row r="60" spans="2:10">
      <c r="B60" t="str">
        <f t="shared" si="0"/>
        <v>Lưới điện hạ thế sau TBA Tân Bảo 3118/01</v>
      </c>
      <c r="C60" s="999" t="str">
        <f>'BANG KE MONG TRU THUC TE'!B176</f>
        <v>Lưới điện hạ thế sau TBA Tân Bảo 3</v>
      </c>
      <c r="D60" s="1000" t="str">
        <f>'BANG KE MONG TRU THUC TE'!D176</f>
        <v>118/01</v>
      </c>
      <c r="E60" s="1003">
        <f>'BANG KE MONG TRU THUC TE'!J176</f>
        <v>1</v>
      </c>
      <c r="F60" s="1000" t="s">
        <v>1590</v>
      </c>
      <c r="G60" s="1002">
        <f>'BANG KE MONG TRU THUC TE'!N176</f>
        <v>44048</v>
      </c>
      <c r="H60" s="1000" t="str">
        <f>VLOOKUP(B60,'BANG KE MONG TRU THUC TE'!A:O,15,0)</f>
        <v>Đổ đủ</v>
      </c>
      <c r="I60" t="s">
        <v>4198</v>
      </c>
      <c r="J60" t="str">
        <f>VLOOKUP(B60,'BANG KE MONG TRU THUC TE'!A:O,12,0)</f>
        <v>1450x1150x500</v>
      </c>
    </row>
    <row r="61" spans="2:10">
      <c r="B61" t="str">
        <f t="shared" si="0"/>
        <v>Lưới điện hạ thế sau TBA Tân Bảo 3118/03</v>
      </c>
      <c r="C61" s="999" t="str">
        <f>'BANG KE MONG TRU THUC TE'!B177</f>
        <v>Lưới điện hạ thế sau TBA Tân Bảo 3</v>
      </c>
      <c r="D61" s="1000" t="str">
        <f>'BANG KE MONG TRU THUC TE'!D177</f>
        <v>118/03</v>
      </c>
      <c r="E61" s="1003">
        <f>'BANG KE MONG TRU THUC TE'!J177</f>
        <v>1</v>
      </c>
      <c r="F61" s="1000" t="s">
        <v>1590</v>
      </c>
      <c r="G61" s="1002">
        <f>'BANG KE MONG TRU THUC TE'!N177</f>
        <v>44048</v>
      </c>
      <c r="H61" s="1000" t="str">
        <f>VLOOKUP(B61,'BANG KE MONG TRU THUC TE'!A:O,15,0)</f>
        <v>Đổ đủ</v>
      </c>
      <c r="I61" t="s">
        <v>4198</v>
      </c>
      <c r="J61" t="str">
        <f>VLOOKUP(B61,'BANG KE MONG TRU THUC TE'!A:O,12,0)</f>
        <v>1450x1150x500</v>
      </c>
    </row>
    <row r="62" spans="2:10">
      <c r="B62" t="str">
        <f t="shared" si="0"/>
        <v>Lưới điện hạ thế sau TBA Tân Bảo 3118/05</v>
      </c>
      <c r="C62" s="999" t="str">
        <f>'BANG KE MONG TRU THUC TE'!B178</f>
        <v>Lưới điện hạ thế sau TBA Tân Bảo 3</v>
      </c>
      <c r="D62" s="1000" t="str">
        <f>'BANG KE MONG TRU THUC TE'!D178</f>
        <v>118/05</v>
      </c>
      <c r="E62" s="1003">
        <f>'BANG KE MONG TRU THUC TE'!J178</f>
        <v>1</v>
      </c>
      <c r="F62" s="1000" t="s">
        <v>1590</v>
      </c>
      <c r="G62" s="1002">
        <f>'BANG KE MONG TRU THUC TE'!N178</f>
        <v>44048</v>
      </c>
      <c r="H62" s="1000" t="str">
        <f>VLOOKUP(B62,'BANG KE MONG TRU THUC TE'!A:O,15,0)</f>
        <v>Đổ đủ</v>
      </c>
      <c r="I62" t="s">
        <v>4198</v>
      </c>
      <c r="J62" t="str">
        <f>VLOOKUP(B62,'BANG KE MONG TRU THUC TE'!A:O,12,0)</f>
        <v>1450x1150x500</v>
      </c>
    </row>
    <row r="63" spans="2:10">
      <c r="B63" t="str">
        <f t="shared" si="0"/>
        <v>Lưới điện hạ thế sau TBA Tân Bảo 3118/06</v>
      </c>
      <c r="C63" s="999" t="str">
        <f>'BANG KE MONG TRU THUC TE'!B179</f>
        <v>Lưới điện hạ thế sau TBA Tân Bảo 3</v>
      </c>
      <c r="D63" s="1000" t="str">
        <f>'BANG KE MONG TRU THUC TE'!D179</f>
        <v>118/06</v>
      </c>
      <c r="E63" s="1003">
        <f>'BANG KE MONG TRU THUC TE'!J179</f>
        <v>1</v>
      </c>
      <c r="F63" s="1000" t="s">
        <v>1590</v>
      </c>
      <c r="G63" s="1002">
        <f>'BANG KE MONG TRU THUC TE'!N179</f>
        <v>44048</v>
      </c>
      <c r="H63" s="1000" t="str">
        <f>VLOOKUP(B63,'BANG KE MONG TRU THUC TE'!A:O,15,0)</f>
        <v>Đổ đủ</v>
      </c>
      <c r="I63" t="s">
        <v>4198</v>
      </c>
      <c r="J63" t="str">
        <f>VLOOKUP(B63,'BANG KE MONG TRU THUC TE'!A:O,12,0)</f>
        <v>1450x1150x500</v>
      </c>
    </row>
    <row r="64" spans="2:10">
      <c r="B64" t="str">
        <f t="shared" si="0"/>
        <v>Lưới điện hạ thế sau TBA Tân Bảo 3118/07</v>
      </c>
      <c r="C64" s="999" t="str">
        <f>'BANG KE MONG TRU THUC TE'!B180</f>
        <v>Lưới điện hạ thế sau TBA Tân Bảo 3</v>
      </c>
      <c r="D64" s="1000" t="str">
        <f>'BANG KE MONG TRU THUC TE'!D180</f>
        <v>118/07</v>
      </c>
      <c r="E64" s="1003">
        <f>'BANG KE MONG TRU THUC TE'!J180</f>
        <v>1</v>
      </c>
      <c r="F64" s="1000" t="s">
        <v>1590</v>
      </c>
      <c r="G64" s="1002">
        <f>'BANG KE MONG TRU THUC TE'!N180</f>
        <v>44048</v>
      </c>
      <c r="H64" s="1000" t="str">
        <f>VLOOKUP(B64,'BANG KE MONG TRU THUC TE'!A:O,15,0)</f>
        <v>Đổ đủ</v>
      </c>
      <c r="I64" t="s">
        <v>4198</v>
      </c>
      <c r="J64" t="str">
        <f>VLOOKUP(B64,'BANG KE MONG TRU THUC TE'!A:O,12,0)</f>
        <v>1450x1150x500</v>
      </c>
    </row>
    <row r="65" spans="2:10">
      <c r="B65" t="str">
        <f t="shared" si="0"/>
        <v>Lưới điện hạ thế sau TBA Tân Bảo 3118/09</v>
      </c>
      <c r="C65" s="999" t="str">
        <f>'BANG KE MONG TRU THUC TE'!B181</f>
        <v>Lưới điện hạ thế sau TBA Tân Bảo 3</v>
      </c>
      <c r="D65" s="1000" t="str">
        <f>'BANG KE MONG TRU THUC TE'!D181</f>
        <v>118/09</v>
      </c>
      <c r="E65" s="1003">
        <f>'BANG KE MONG TRU THUC TE'!J181</f>
        <v>1</v>
      </c>
      <c r="F65" s="1000" t="s">
        <v>1590</v>
      </c>
      <c r="G65" s="1002">
        <f>'BANG KE MONG TRU THUC TE'!N181</f>
        <v>44048</v>
      </c>
      <c r="H65" s="1000" t="str">
        <f>VLOOKUP(B65,'BANG KE MONG TRU THUC TE'!A:O,15,0)</f>
        <v>Đổ đủ</v>
      </c>
      <c r="I65" t="s">
        <v>4198</v>
      </c>
      <c r="J65" t="str">
        <f>VLOOKUP(B65,'BANG KE MONG TRU THUC TE'!A:O,12,0)</f>
        <v>1450x1150x500</v>
      </c>
    </row>
    <row r="66" spans="2:10">
      <c r="B66" t="str">
        <f t="shared" si="0"/>
        <v>NC lưới hạ thế sau TBA Láng Me 5B, Láng Me 5C150/08</v>
      </c>
      <c r="C66" s="999" t="str">
        <f>'BANG KE MONG TRU THUC TE'!B185</f>
        <v>NC lưới hạ thế sau TBA Láng Me 5B, Láng Me 5C</v>
      </c>
      <c r="D66" s="1000" t="str">
        <f>'BANG KE MONG TRU THUC TE'!D185</f>
        <v>150/08</v>
      </c>
      <c r="E66" s="1003">
        <f>'BANG KE MONG TRU THUC TE'!J185</f>
        <v>1</v>
      </c>
      <c r="F66" s="1000" t="s">
        <v>1590</v>
      </c>
      <c r="G66" s="1002">
        <f>'BANG KE MONG TRU THUC TE'!N185</f>
        <v>44029</v>
      </c>
      <c r="H66" s="1000" t="str">
        <f>VLOOKUP(B66,'BANG KE MONG TRU THUC TE'!A:O,15,0)</f>
        <v>Đổ đủ</v>
      </c>
      <c r="I66" t="s">
        <v>4200</v>
      </c>
      <c r="J66" t="str">
        <f>VLOOKUP(B66,'BANG KE MONG TRU THUC TE'!A:O,12,0)</f>
        <v>1450x1150x500</v>
      </c>
    </row>
    <row r="67" spans="2:10">
      <c r="B67" t="str">
        <f t="shared" ref="B67:B93" si="1">C67&amp;D67</f>
        <v>NC lưới hạ thế sau TBA Láng Me 5B, Láng Me 5C150/11</v>
      </c>
      <c r="C67" s="999" t="str">
        <f>'BANG KE MONG TRU THUC TE'!B186</f>
        <v>NC lưới hạ thế sau TBA Láng Me 5B, Láng Me 5C</v>
      </c>
      <c r="D67" s="1000" t="str">
        <f>'BANG KE MONG TRU THUC TE'!D186</f>
        <v>150/11</v>
      </c>
      <c r="E67" s="1003">
        <f>'BANG KE MONG TRU THUC TE'!J186</f>
        <v>1</v>
      </c>
      <c r="F67" s="1000" t="s">
        <v>1590</v>
      </c>
      <c r="G67" s="1002">
        <f>'BANG KE MONG TRU THUC TE'!N186</f>
        <v>44029</v>
      </c>
      <c r="H67" s="1000" t="str">
        <f>VLOOKUP(B67,'BANG KE MONG TRU THUC TE'!A:O,15,0)</f>
        <v>Đổ đủ</v>
      </c>
      <c r="I67" t="s">
        <v>4200</v>
      </c>
      <c r="J67" t="str">
        <f>VLOOKUP(B67,'BANG KE MONG TRU THUC TE'!A:O,12,0)</f>
        <v>1450x1150x500</v>
      </c>
    </row>
    <row r="68" spans="2:10">
      <c r="B68" t="str">
        <f t="shared" si="1"/>
        <v>NC lưới hạ thế sau TBA Láng Me 5B, Láng Me 5C150/12</v>
      </c>
      <c r="C68" s="999" t="str">
        <f>'BANG KE MONG TRU THUC TE'!B187</f>
        <v>NC lưới hạ thế sau TBA Láng Me 5B, Láng Me 5C</v>
      </c>
      <c r="D68" s="1000" t="str">
        <f>'BANG KE MONG TRU THUC TE'!D187</f>
        <v>150/12</v>
      </c>
      <c r="E68" s="1003">
        <f>'BANG KE MONG TRU THUC TE'!J187</f>
        <v>1</v>
      </c>
      <c r="F68" s="1000" t="s">
        <v>1590</v>
      </c>
      <c r="G68" s="1002">
        <f>'BANG KE MONG TRU THUC TE'!N187</f>
        <v>44029</v>
      </c>
      <c r="H68" s="1000" t="str">
        <f>VLOOKUP(B68,'BANG KE MONG TRU THUC TE'!A:O,15,0)</f>
        <v>Đổ đủ</v>
      </c>
      <c r="I68" t="s">
        <v>4200</v>
      </c>
      <c r="J68" t="str">
        <f>VLOOKUP(B68,'BANG KE MONG TRU THUC TE'!A:O,12,0)</f>
        <v>1450x1150x500</v>
      </c>
    </row>
    <row r="69" spans="2:10">
      <c r="B69" t="str">
        <f t="shared" si="1"/>
        <v>NC lưới hạ thế sau TBA Láng Me 5B, Láng Me 5C150/15</v>
      </c>
      <c r="C69" s="999" t="str">
        <f>'BANG KE MONG TRU THUC TE'!B188</f>
        <v>NC lưới hạ thế sau TBA Láng Me 5B, Láng Me 5C</v>
      </c>
      <c r="D69" s="1000" t="str">
        <f>'BANG KE MONG TRU THUC TE'!D188</f>
        <v>150/15</v>
      </c>
      <c r="E69" s="1003">
        <f>'BANG KE MONG TRU THUC TE'!J188</f>
        <v>1</v>
      </c>
      <c r="F69" s="1000" t="s">
        <v>1590</v>
      </c>
      <c r="G69" s="1002">
        <f>'BANG KE MONG TRU THUC TE'!N188</f>
        <v>44029</v>
      </c>
      <c r="H69" s="1000" t="str">
        <f>VLOOKUP(B69,'BANG KE MONG TRU THUC TE'!A:O,15,0)</f>
        <v>Đổ đủ</v>
      </c>
      <c r="I69" t="s">
        <v>4200</v>
      </c>
      <c r="J69" t="str">
        <f>VLOOKUP(B69,'BANG KE MONG TRU THUC TE'!A:O,12,0)</f>
        <v>1450x1150x500</v>
      </c>
    </row>
    <row r="70" spans="2:10">
      <c r="B70" t="str">
        <f t="shared" si="1"/>
        <v>NC lưới hạ thế sau TBA Láng Me 5B, Láng Me 5C150/18</v>
      </c>
      <c r="C70" s="999" t="str">
        <f>'BANG KE MONG TRU THUC TE'!B189</f>
        <v>NC lưới hạ thế sau TBA Láng Me 5B, Láng Me 5C</v>
      </c>
      <c r="D70" s="1000" t="str">
        <f>'BANG KE MONG TRU THUC TE'!D189</f>
        <v>150/18</v>
      </c>
      <c r="E70" s="1003">
        <f>'BANG KE MONG TRU THUC TE'!J189</f>
        <v>1</v>
      </c>
      <c r="F70" s="1000" t="s">
        <v>1590</v>
      </c>
      <c r="G70" s="1002">
        <f>'BANG KE MONG TRU THUC TE'!N189</f>
        <v>44029</v>
      </c>
      <c r="H70" s="1000" t="str">
        <f>VLOOKUP(B70,'BANG KE MONG TRU THUC TE'!A:O,15,0)</f>
        <v>Đổ đủ</v>
      </c>
      <c r="I70" t="s">
        <v>4200</v>
      </c>
      <c r="J70" t="str">
        <f>VLOOKUP(B70,'BANG KE MONG TRU THUC TE'!A:O,12,0)</f>
        <v>1450x1150x500</v>
      </c>
    </row>
    <row r="71" spans="2:10">
      <c r="B71" t="str">
        <f t="shared" si="1"/>
        <v>NC lưới hạ thế sau TBA Láng Me 5B, Láng Me 5C150/21</v>
      </c>
      <c r="C71" s="999" t="str">
        <f>'BANG KE MONG TRU THUC TE'!B190</f>
        <v>NC lưới hạ thế sau TBA Láng Me 5B, Láng Me 5C</v>
      </c>
      <c r="D71" s="1000" t="str">
        <f>'BANG KE MONG TRU THUC TE'!D190</f>
        <v>150/21</v>
      </c>
      <c r="E71" s="1003">
        <f>'BANG KE MONG TRU THUC TE'!J190</f>
        <v>1</v>
      </c>
      <c r="F71" s="1000" t="s">
        <v>1590</v>
      </c>
      <c r="G71" s="1002">
        <f>'BANG KE MONG TRU THUC TE'!N190</f>
        <v>44029</v>
      </c>
      <c r="H71" s="1000" t="str">
        <f>VLOOKUP(B71,'BANG KE MONG TRU THUC TE'!A:O,15,0)</f>
        <v>Đổ đủ</v>
      </c>
      <c r="I71" t="s">
        <v>4200</v>
      </c>
      <c r="J71" t="str">
        <f>VLOOKUP(B71,'BANG KE MONG TRU THUC TE'!A:O,12,0)</f>
        <v>1450x1150x500</v>
      </c>
    </row>
    <row r="72" spans="2:10">
      <c r="B72" t="str">
        <f t="shared" si="1"/>
        <v>NC lưới hạ thế sau TBA Láng Me 5B, Láng Me 5C150/22</v>
      </c>
      <c r="C72" s="999" t="str">
        <f>'BANG KE MONG TRU THUC TE'!B191</f>
        <v>NC lưới hạ thế sau TBA Láng Me 5B, Láng Me 5C</v>
      </c>
      <c r="D72" s="1000" t="str">
        <f>'BANG KE MONG TRU THUC TE'!D191</f>
        <v>150/22</v>
      </c>
      <c r="E72" s="1003">
        <f>'BANG KE MONG TRU THUC TE'!J191</f>
        <v>1</v>
      </c>
      <c r="F72" s="1000" t="s">
        <v>1590</v>
      </c>
      <c r="G72" s="1002">
        <f>'BANG KE MONG TRU THUC TE'!N191</f>
        <v>44029</v>
      </c>
      <c r="H72" s="1000" t="str">
        <f>VLOOKUP(B72,'BANG KE MONG TRU THUC TE'!A:O,15,0)</f>
        <v>Đổ đủ</v>
      </c>
      <c r="I72" t="s">
        <v>4200</v>
      </c>
      <c r="J72" t="str">
        <f>VLOOKUP(B72,'BANG KE MONG TRU THUC TE'!A:O,12,0)</f>
        <v>1450x1150x500</v>
      </c>
    </row>
    <row r="73" spans="2:10">
      <c r="B73" t="str">
        <f t="shared" si="1"/>
        <v>NC lưới hạ thế sau TBA Láng Me 5B, Láng Me 5C150/23</v>
      </c>
      <c r="C73" s="999" t="str">
        <f>'BANG KE MONG TRU THUC TE'!B192</f>
        <v>NC lưới hạ thế sau TBA Láng Me 5B, Láng Me 5C</v>
      </c>
      <c r="D73" s="1000" t="str">
        <f>'BANG KE MONG TRU THUC TE'!D192</f>
        <v>150/23</v>
      </c>
      <c r="E73" s="1003">
        <f>'BANG KE MONG TRU THUC TE'!J192</f>
        <v>1</v>
      </c>
      <c r="F73" s="1000" t="s">
        <v>1590</v>
      </c>
      <c r="G73" s="1002">
        <f>'BANG KE MONG TRU THUC TE'!N192</f>
        <v>44029</v>
      </c>
      <c r="H73" s="1000" t="str">
        <f>VLOOKUP(B73,'BANG KE MONG TRU THUC TE'!A:O,15,0)</f>
        <v>Đổ đủ</v>
      </c>
      <c r="I73" t="s">
        <v>4200</v>
      </c>
      <c r="J73" t="str">
        <f>VLOOKUP(B73,'BANG KE MONG TRU THUC TE'!A:O,12,0)</f>
        <v>1450x1150x500</v>
      </c>
    </row>
    <row r="74" spans="2:10">
      <c r="B74" t="str">
        <f t="shared" si="1"/>
        <v>NC lưới hạ thế sau TBA Láng Me 5B, Láng Me 5C150/24</v>
      </c>
      <c r="C74" s="999" t="str">
        <f>'BANG KE MONG TRU THUC TE'!B193</f>
        <v>NC lưới hạ thế sau TBA Láng Me 5B, Láng Me 5C</v>
      </c>
      <c r="D74" s="1000" t="str">
        <f>'BANG KE MONG TRU THUC TE'!D193</f>
        <v>150/24</v>
      </c>
      <c r="E74" s="1003">
        <f>'BANG KE MONG TRU THUC TE'!J193</f>
        <v>1</v>
      </c>
      <c r="F74" s="1000" t="s">
        <v>1590</v>
      </c>
      <c r="G74" s="1002">
        <f>'BANG KE MONG TRU THUC TE'!N193</f>
        <v>44029</v>
      </c>
      <c r="H74" s="1000" t="str">
        <f>VLOOKUP(B74,'BANG KE MONG TRU THUC TE'!A:O,15,0)</f>
        <v>Đổ đủ</v>
      </c>
      <c r="I74" t="s">
        <v>4200</v>
      </c>
      <c r="J74" t="str">
        <f>VLOOKUP(B74,'BANG KE MONG TRU THUC TE'!A:O,12,0)</f>
        <v>1450x1150x500</v>
      </c>
    </row>
    <row r="75" spans="2:10">
      <c r="B75" t="str">
        <f t="shared" si="1"/>
        <v>NC lưới hạ thế sau TBA Láng Me 5B, Láng Me 5C150/25</v>
      </c>
      <c r="C75" s="999" t="str">
        <f>'BANG KE MONG TRU THUC TE'!B194</f>
        <v>NC lưới hạ thế sau TBA Láng Me 5B, Láng Me 5C</v>
      </c>
      <c r="D75" s="1000" t="str">
        <f>'BANG KE MONG TRU THUC TE'!D194</f>
        <v>150/25</v>
      </c>
      <c r="E75" s="1003">
        <f>'BANG KE MONG TRU THUC TE'!J194</f>
        <v>1</v>
      </c>
      <c r="F75" s="1000" t="s">
        <v>1590</v>
      </c>
      <c r="G75" s="1002">
        <f>'BANG KE MONG TRU THUC TE'!N194</f>
        <v>44029</v>
      </c>
      <c r="H75" s="1000" t="str">
        <f>VLOOKUP(B75,'BANG KE MONG TRU THUC TE'!A:O,15,0)</f>
        <v>Đổ đủ</v>
      </c>
      <c r="I75" t="s">
        <v>4200</v>
      </c>
      <c r="J75" t="str">
        <f>VLOOKUP(B75,'BANG KE MONG TRU THUC TE'!A:O,12,0)</f>
        <v>1450x1150x500</v>
      </c>
    </row>
    <row r="76" spans="2:10">
      <c r="B76" t="str">
        <f t="shared" si="1"/>
        <v>NC lưới hạ thế sau TBA Láng Me 5B, Láng Me 5C150/26</v>
      </c>
      <c r="C76" s="999" t="str">
        <f>'BANG KE MONG TRU THUC TE'!B195</f>
        <v>NC lưới hạ thế sau TBA Láng Me 5B, Láng Me 5C</v>
      </c>
      <c r="D76" s="1000" t="str">
        <f>'BANG KE MONG TRU THUC TE'!D195</f>
        <v>150/26</v>
      </c>
      <c r="E76" s="1003">
        <f>'BANG KE MONG TRU THUC TE'!J195</f>
        <v>1</v>
      </c>
      <c r="F76" s="1000" t="s">
        <v>1590</v>
      </c>
      <c r="G76" s="1002">
        <f>'BANG KE MONG TRU THUC TE'!N195</f>
        <v>44029</v>
      </c>
      <c r="H76" s="1000" t="str">
        <f>VLOOKUP(B76,'BANG KE MONG TRU THUC TE'!A:O,15,0)</f>
        <v>Đổ đủ</v>
      </c>
      <c r="I76" t="s">
        <v>4200</v>
      </c>
      <c r="J76" t="str">
        <f>VLOOKUP(B76,'BANG KE MONG TRU THUC TE'!A:O,12,0)</f>
        <v>1450x1150x500</v>
      </c>
    </row>
    <row r="77" spans="2:10">
      <c r="B77" t="str">
        <f t="shared" si="1"/>
        <v>NC lưới hạ thế sau TBA Láng Me 5B, Láng Me 5C150/08/01</v>
      </c>
      <c r="C77" s="999" t="str">
        <f>'BANG KE MONG TRU THUC TE'!B197</f>
        <v>NC lưới hạ thế sau TBA Láng Me 5B, Láng Me 5C</v>
      </c>
      <c r="D77" s="1000" t="str">
        <f>'BANG KE MONG TRU THUC TE'!D197</f>
        <v>150/08/01</v>
      </c>
      <c r="E77" s="1003">
        <f>'BANG KE MONG TRU THUC TE'!J197</f>
        <v>1</v>
      </c>
      <c r="F77" s="1000" t="s">
        <v>1590</v>
      </c>
      <c r="G77" s="1002">
        <f>'BANG KE MONG TRU THUC TE'!N197</f>
        <v>44029</v>
      </c>
      <c r="H77" s="1000" t="str">
        <f>VLOOKUP(B77,'BANG KE MONG TRU THUC TE'!A:O,15,0)</f>
        <v>Đổ đủ</v>
      </c>
      <c r="I77" t="s">
        <v>4200</v>
      </c>
      <c r="J77" t="str">
        <f>VLOOKUP(B77,'BANG KE MONG TRU THUC TE'!A:O,12,0)</f>
        <v>1450x1150x500</v>
      </c>
    </row>
    <row r="78" spans="2:10">
      <c r="B78" t="str">
        <f t="shared" si="1"/>
        <v>NC lưới hạ thế sau TBA Láng Me 5B, Láng Me 5C150/08/02</v>
      </c>
      <c r="C78" s="999" t="str">
        <f>'BANG KE MONG TRU THUC TE'!B198</f>
        <v>NC lưới hạ thế sau TBA Láng Me 5B, Láng Me 5C</v>
      </c>
      <c r="D78" s="1000" t="str">
        <f>'BANG KE MONG TRU THUC TE'!D198</f>
        <v>150/08/02</v>
      </c>
      <c r="E78" s="1003">
        <f>'BANG KE MONG TRU THUC TE'!J198</f>
        <v>1</v>
      </c>
      <c r="F78" s="1000" t="s">
        <v>1590</v>
      </c>
      <c r="G78" s="1002">
        <f>'BANG KE MONG TRU THUC TE'!N198</f>
        <v>44029</v>
      </c>
      <c r="H78" s="1000" t="str">
        <f>VLOOKUP(B78,'BANG KE MONG TRU THUC TE'!A:O,15,0)</f>
        <v>Đổ đủ</v>
      </c>
      <c r="I78" t="s">
        <v>4200</v>
      </c>
      <c r="J78" t="str">
        <f>VLOOKUP(B78,'BANG KE MONG TRU THUC TE'!A:O,12,0)</f>
        <v>1450x1150x500</v>
      </c>
    </row>
    <row r="79" spans="2:10">
      <c r="B79" t="str">
        <f t="shared" si="1"/>
        <v>NC lưới hạ thế sau TBA Láng Me 5B, Láng Me 5C150/08/04</v>
      </c>
      <c r="C79" s="999" t="str">
        <f>'BANG KE MONG TRU THUC TE'!B199</f>
        <v>NC lưới hạ thế sau TBA Láng Me 5B, Láng Me 5C</v>
      </c>
      <c r="D79" s="1000" t="str">
        <f>'BANG KE MONG TRU THUC TE'!D199</f>
        <v>150/08/04</v>
      </c>
      <c r="E79" s="1003">
        <f>'BANG KE MONG TRU THUC TE'!J199</f>
        <v>1</v>
      </c>
      <c r="F79" s="1000" t="s">
        <v>1590</v>
      </c>
      <c r="G79" s="1002">
        <f>'BANG KE MONG TRU THUC TE'!N199</f>
        <v>44029</v>
      </c>
      <c r="H79" s="1000" t="str">
        <f>VLOOKUP(B79,'BANG KE MONG TRU THUC TE'!A:O,15,0)</f>
        <v>Đổ đủ</v>
      </c>
      <c r="I79" t="s">
        <v>4200</v>
      </c>
      <c r="J79" t="str">
        <f>VLOOKUP(B79,'BANG KE MONG TRU THUC TE'!A:O,12,0)</f>
        <v>1450x1150x500</v>
      </c>
    </row>
    <row r="80" spans="2:10">
      <c r="B80" t="str">
        <f t="shared" si="1"/>
        <v>NC lưới hạ thế sau TBA Láng Me 5B, Láng Me 5C150/08/06</v>
      </c>
      <c r="C80" s="999" t="str">
        <f>'BANG KE MONG TRU THUC TE'!B200</f>
        <v>NC lưới hạ thế sau TBA Láng Me 5B, Láng Me 5C</v>
      </c>
      <c r="D80" s="1000" t="str">
        <f>'BANG KE MONG TRU THUC TE'!D200</f>
        <v>150/08/06</v>
      </c>
      <c r="E80" s="1003">
        <f>'BANG KE MONG TRU THUC TE'!J200</f>
        <v>1</v>
      </c>
      <c r="F80" s="1000" t="s">
        <v>1590</v>
      </c>
      <c r="G80" s="1002">
        <f>'BANG KE MONG TRU THUC TE'!N200</f>
        <v>44029</v>
      </c>
      <c r="H80" s="1000" t="str">
        <f>VLOOKUP(B80,'BANG KE MONG TRU THUC TE'!A:O,15,0)</f>
        <v>Đổ đủ</v>
      </c>
      <c r="I80" t="s">
        <v>4200</v>
      </c>
      <c r="J80" t="str">
        <f>VLOOKUP(B80,'BANG KE MONG TRU THUC TE'!A:O,12,0)</f>
        <v>1450x1150x500</v>
      </c>
    </row>
    <row r="81" spans="2:10">
      <c r="B81" t="str">
        <f t="shared" si="1"/>
        <v>NC lưới hạ thế sau TBA Láng Me 5B, Láng Me 5C150/08/07</v>
      </c>
      <c r="C81" s="999" t="str">
        <f>'BANG KE MONG TRU THUC TE'!B201</f>
        <v>NC lưới hạ thế sau TBA Láng Me 5B, Láng Me 5C</v>
      </c>
      <c r="D81" s="1000" t="str">
        <f>'BANG KE MONG TRU THUC TE'!D201</f>
        <v>150/08/07</v>
      </c>
      <c r="E81" s="1003">
        <f>'BANG KE MONG TRU THUC TE'!J201</f>
        <v>1</v>
      </c>
      <c r="F81" s="1000" t="s">
        <v>1590</v>
      </c>
      <c r="G81" s="1002">
        <f>'BANG KE MONG TRU THUC TE'!N201</f>
        <v>44029</v>
      </c>
      <c r="H81" s="1000" t="str">
        <f>VLOOKUP(B81,'BANG KE MONG TRU THUC TE'!A:O,15,0)</f>
        <v>Đổ đủ</v>
      </c>
      <c r="I81" t="s">
        <v>4200</v>
      </c>
      <c r="J81" t="str">
        <f>VLOOKUP(B81,'BANG KE MONG TRU THUC TE'!A:O,12,0)</f>
        <v>1450x1150x500</v>
      </c>
    </row>
    <row r="82" spans="2:10">
      <c r="B82" t="str">
        <f t="shared" si="1"/>
        <v>NC lưới hạ thế sau TBA Láng Me 5B, Láng Me 5C150/08/10</v>
      </c>
      <c r="C82" s="999" t="str">
        <f>'BANG KE MONG TRU THUC TE'!B202</f>
        <v>NC lưới hạ thế sau TBA Láng Me 5B, Láng Me 5C</v>
      </c>
      <c r="D82" s="1000" t="str">
        <f>'BANG KE MONG TRU THUC TE'!D202</f>
        <v>150/08/10</v>
      </c>
      <c r="E82" s="1003">
        <f>'BANG KE MONG TRU THUC TE'!J202</f>
        <v>1</v>
      </c>
      <c r="F82" s="1000" t="s">
        <v>1590</v>
      </c>
      <c r="G82" s="1002">
        <f>'BANG KE MONG TRU THUC TE'!N202</f>
        <v>44029</v>
      </c>
      <c r="H82" s="1000" t="str">
        <f>VLOOKUP(B82,'BANG KE MONG TRU THUC TE'!A:O,15,0)</f>
        <v>Đổ đủ</v>
      </c>
      <c r="I82" t="s">
        <v>4200</v>
      </c>
      <c r="J82" t="str">
        <f>VLOOKUP(B82,'BANG KE MONG TRU THUC TE'!A:O,12,0)</f>
        <v>1450x1150x500</v>
      </c>
    </row>
    <row r="83" spans="2:10">
      <c r="B83" t="str">
        <f t="shared" si="1"/>
        <v>Lưới hạ thế sau TBA Sông Ray 4A012/02</v>
      </c>
      <c r="C83" s="999" t="str">
        <f>'BANG KE MONG TRU THUC TE'!B126</f>
        <v>Lưới hạ thế sau TBA Sông Ray 4A</v>
      </c>
      <c r="D83" s="999" t="str">
        <f>'BANG KE MONG TRU THUC TE'!D126</f>
        <v>012/02</v>
      </c>
      <c r="E83" s="1003">
        <f>'BANG KE MONG TRU THUC TE'!K126</f>
        <v>1</v>
      </c>
      <c r="F83" s="1000" t="s">
        <v>4203</v>
      </c>
      <c r="G83" s="1002">
        <f>'BANG KE MONG TRU THUC TE'!N126</f>
        <v>44043</v>
      </c>
      <c r="H83" s="1000" t="str">
        <f>VLOOKUP(B83,'BANG KE MONG TRU THUC TE'!A:O,15,0)</f>
        <v>Đổ đủ</v>
      </c>
      <c r="I83" t="s">
        <v>4196</v>
      </c>
      <c r="J83" t="str">
        <f>VLOOKUP(B83,'BANG KE MONG TRU THUC TE'!A:O,12,0)</f>
        <v>1300x1000x500</v>
      </c>
    </row>
    <row r="84" spans="2:10">
      <c r="B84" t="str">
        <f t="shared" si="1"/>
        <v>Lưới hạ thế sau TBA Sông Ray 4A012/03</v>
      </c>
      <c r="C84" s="999" t="str">
        <f>'BANG KE MONG TRU THUC TE'!B127</f>
        <v>Lưới hạ thế sau TBA Sông Ray 4A</v>
      </c>
      <c r="D84" s="999" t="str">
        <f>'BANG KE MONG TRU THUC TE'!D127</f>
        <v>012/03</v>
      </c>
      <c r="E84" s="1003">
        <f>'BANG KE MONG TRU THUC TE'!K127</f>
        <v>1</v>
      </c>
      <c r="F84" s="1000" t="s">
        <v>4203</v>
      </c>
      <c r="G84" s="1002">
        <f>'BANG KE MONG TRU THUC TE'!N127</f>
        <v>44043</v>
      </c>
      <c r="H84" s="1000" t="str">
        <f>VLOOKUP(B84,'BANG KE MONG TRU THUC TE'!A:O,15,0)</f>
        <v>Đổ đủ</v>
      </c>
      <c r="I84" t="s">
        <v>4196</v>
      </c>
      <c r="J84" t="str">
        <f>VLOOKUP(B84,'BANG KE MONG TRU THUC TE'!A:O,12,0)</f>
        <v>1300x1000x500</v>
      </c>
    </row>
    <row r="85" spans="2:10">
      <c r="B85" t="str">
        <f t="shared" si="1"/>
        <v>Lưới hạ thế sau TBA Sông Ray 212</v>
      </c>
      <c r="C85" s="999" t="str">
        <f>'BANG KE MONG TRU THUC TE'!B156</f>
        <v>Lưới hạ thế sau TBA Sông Ray 2</v>
      </c>
      <c r="D85" s="999" t="str">
        <f>'BANG KE MONG TRU THUC TE'!D156</f>
        <v>12</v>
      </c>
      <c r="E85" s="1003">
        <f>'BANG KE MONG TRU THUC TE'!K156</f>
        <v>1</v>
      </c>
      <c r="F85" s="1000" t="s">
        <v>4203</v>
      </c>
      <c r="G85" s="1002">
        <f>'BANG KE MONG TRU THUC TE'!N156</f>
        <v>44043</v>
      </c>
      <c r="H85" s="1000" t="str">
        <f>VLOOKUP(B85,'BANG KE MONG TRU THUC TE'!A:O,15,0)</f>
        <v>Chưa đổ</v>
      </c>
      <c r="I85" t="s">
        <v>4196</v>
      </c>
      <c r="J85" t="str">
        <f>VLOOKUP(B85,'BANG KE MONG TRU THUC TE'!A:O,12,0)</f>
        <v>1300x1000x500</v>
      </c>
    </row>
    <row r="86" spans="2:10">
      <c r="B86" t="str">
        <f t="shared" si="1"/>
        <v>Lưới hạ thế sau TBA Sông Ray 2/13 HH</v>
      </c>
      <c r="C86" s="999" t="str">
        <f>'BANG KE MONG TRU THUC TE'!B157</f>
        <v>Lưới hạ thế sau TBA Sông Ray 2</v>
      </c>
      <c r="D86" s="999" t="str">
        <f>'BANG KE MONG TRU THUC TE'!D157</f>
        <v>/13 HH</v>
      </c>
      <c r="E86" s="1003">
        <f>'BANG KE MONG TRU THUC TE'!K157</f>
        <v>1</v>
      </c>
      <c r="F86" s="1000" t="s">
        <v>4203</v>
      </c>
      <c r="G86" s="1002">
        <f>'BANG KE MONG TRU THUC TE'!N157</f>
        <v>44043</v>
      </c>
      <c r="H86" s="1000" t="str">
        <f>VLOOKUP(B86,'BANG KE MONG TRU THUC TE'!A:O,15,0)</f>
        <v>Chưa đổ</v>
      </c>
      <c r="I86" t="s">
        <v>4196</v>
      </c>
      <c r="J86" t="str">
        <f>VLOOKUP(B86,'BANG KE MONG TRU THUC TE'!A:O,12,0)</f>
        <v>1300x1000x500</v>
      </c>
    </row>
    <row r="87" spans="2:10">
      <c r="B87" t="str">
        <f t="shared" si="1"/>
        <v>Lưới điện hạ thế sau TBA Sông Ray 7374/07</v>
      </c>
      <c r="C87" s="999" t="str">
        <f>'BANG KE MONG TRU THUC TE'!B159</f>
        <v>Lưới điện hạ thế sau TBA Sông Ray 7</v>
      </c>
      <c r="D87" s="999" t="str">
        <f>'BANG KE MONG TRU THUC TE'!D159</f>
        <v>374/07</v>
      </c>
      <c r="E87" s="1003">
        <f>'BANG KE MONG TRU THUC TE'!K159</f>
        <v>1</v>
      </c>
      <c r="F87" s="1000" t="s">
        <v>4203</v>
      </c>
      <c r="G87" s="1002">
        <f>'BANG KE MONG TRU THUC TE'!N159</f>
        <v>44043</v>
      </c>
      <c r="H87" s="1000" t="str">
        <f>VLOOKUP(B87,'BANG KE MONG TRU THUC TE'!A:O,15,0)</f>
        <v>Đổ đủ</v>
      </c>
      <c r="I87" t="s">
        <v>4196</v>
      </c>
      <c r="J87" t="str">
        <f>VLOOKUP(B87,'BANG KE MONG TRU THUC TE'!A:O,12,0)</f>
        <v>1300x1000x500</v>
      </c>
    </row>
    <row r="88" spans="2:10">
      <c r="B88" t="str">
        <f t="shared" si="1"/>
        <v>Lưới điện hạ thế sau TBA Sông Ray 7374/09</v>
      </c>
      <c r="C88" s="999" t="str">
        <f>'BANG KE MONG TRU THUC TE'!B160</f>
        <v>Lưới điện hạ thế sau TBA Sông Ray 7</v>
      </c>
      <c r="D88" s="999" t="str">
        <f>'BANG KE MONG TRU THUC TE'!D160</f>
        <v>374/09</v>
      </c>
      <c r="E88" s="1003">
        <f>'BANG KE MONG TRU THUC TE'!K160</f>
        <v>1</v>
      </c>
      <c r="F88" s="1000" t="s">
        <v>4203</v>
      </c>
      <c r="G88" s="1002">
        <f>'BANG KE MONG TRU THUC TE'!N160</f>
        <v>44043</v>
      </c>
      <c r="H88" s="1000" t="str">
        <f>VLOOKUP(B88,'BANG KE MONG TRU THUC TE'!A:O,15,0)</f>
        <v>Chưa đổ</v>
      </c>
      <c r="I88" t="s">
        <v>4196</v>
      </c>
      <c r="J88" t="str">
        <f>VLOOKUP(B88,'BANG KE MONG TRU THUC TE'!A:O,12,0)</f>
        <v>1300x1000x500</v>
      </c>
    </row>
    <row r="89" spans="2:10">
      <c r="B89" t="str">
        <f t="shared" si="1"/>
        <v>Lưới điện hạ thế sau TBA Sông Ray 7374/10</v>
      </c>
      <c r="C89" s="999" t="str">
        <f>'BANG KE MONG TRU THUC TE'!B161</f>
        <v>Lưới điện hạ thế sau TBA Sông Ray 7</v>
      </c>
      <c r="D89" s="999" t="str">
        <f>'BANG KE MONG TRU THUC TE'!D161</f>
        <v>374/10</v>
      </c>
      <c r="E89" s="1003">
        <f>'BANG KE MONG TRU THUC TE'!K161</f>
        <v>1</v>
      </c>
      <c r="F89" s="1000" t="s">
        <v>4203</v>
      </c>
      <c r="G89" s="1002">
        <f>'BANG KE MONG TRU THUC TE'!N161</f>
        <v>44043</v>
      </c>
      <c r="H89" s="1000" t="str">
        <f>VLOOKUP(B89,'BANG KE MONG TRU THUC TE'!A:O,15,0)</f>
        <v>Đổ đủ</v>
      </c>
      <c r="I89" t="s">
        <v>4196</v>
      </c>
      <c r="J89" t="str">
        <f>VLOOKUP(B89,'BANG KE MONG TRU THUC TE'!A:O,12,0)</f>
        <v>1300x1000x500</v>
      </c>
    </row>
    <row r="90" spans="2:10">
      <c r="B90" t="str">
        <f t="shared" si="1"/>
        <v>Lưới điện hạ thế sau TBA Sông Ray 7381/21</v>
      </c>
      <c r="C90" s="999" t="str">
        <f>'BANG KE MONG TRU THUC TE'!B162</f>
        <v>Lưới điện hạ thế sau TBA Sông Ray 7</v>
      </c>
      <c r="D90" s="999" t="str">
        <f>'BANG KE MONG TRU THUC TE'!D162</f>
        <v>381/21</v>
      </c>
      <c r="E90" s="1003">
        <f>'BANG KE MONG TRU THUC TE'!K162</f>
        <v>1</v>
      </c>
      <c r="F90" s="1000" t="s">
        <v>4203</v>
      </c>
      <c r="G90" s="1002">
        <f>'BANG KE MONG TRU THUC TE'!N162</f>
        <v>44043</v>
      </c>
      <c r="H90" s="1000" t="str">
        <f>VLOOKUP(B90,'BANG KE MONG TRU THUC TE'!A:O,15,0)</f>
        <v>Đổ đủ</v>
      </c>
      <c r="I90" t="s">
        <v>4196</v>
      </c>
      <c r="J90" t="str">
        <f>VLOOKUP(B90,'BANG KE MONG TRU THUC TE'!A:O,12,0)</f>
        <v>1300x1000x500</v>
      </c>
    </row>
    <row r="91" spans="2:10">
      <c r="B91" t="str">
        <f t="shared" si="1"/>
        <v>Lưới điện hạ thế sau TBA Sông Ray 8A348/01</v>
      </c>
      <c r="C91" s="999" t="str">
        <f>'BANG KE MONG TRU THUC TE'!B164</f>
        <v>Lưới điện hạ thế sau TBA Sông Ray 8A</v>
      </c>
      <c r="D91" s="999" t="str">
        <f>'BANG KE MONG TRU THUC TE'!D164</f>
        <v>348/01</v>
      </c>
      <c r="E91" s="1003">
        <f>'BANG KE MONG TRU THUC TE'!K164</f>
        <v>1</v>
      </c>
      <c r="F91" s="1000" t="s">
        <v>4203</v>
      </c>
      <c r="G91" s="1002">
        <f>'BANG KE MONG TRU THUC TE'!N164</f>
        <v>44043</v>
      </c>
      <c r="H91" s="1000" t="str">
        <f>VLOOKUP(B91,'BANG KE MONG TRU THUC TE'!A:O,15,0)</f>
        <v>Đổ đủ</v>
      </c>
      <c r="I91" t="s">
        <v>4196</v>
      </c>
      <c r="J91" t="str">
        <f>VLOOKUP(B91,'BANG KE MONG TRU THUC TE'!A:O,12,0)</f>
        <v>1300x1000x500</v>
      </c>
    </row>
    <row r="92" spans="2:10">
      <c r="B92" t="str">
        <f t="shared" si="1"/>
        <v>Lưới điện hạ thế sau TBA Sông Ray 8A348/04</v>
      </c>
      <c r="C92" s="999" t="str">
        <f>'BANG KE MONG TRU THUC TE'!B165</f>
        <v>Lưới điện hạ thế sau TBA Sông Ray 8A</v>
      </c>
      <c r="D92" s="999" t="str">
        <f>'BANG KE MONG TRU THUC TE'!D165</f>
        <v>348/04</v>
      </c>
      <c r="E92" s="1003">
        <f>'BANG KE MONG TRU THUC TE'!K165</f>
        <v>1</v>
      </c>
      <c r="F92" s="1000" t="s">
        <v>4203</v>
      </c>
      <c r="G92" s="1002">
        <f>'BANG KE MONG TRU THUC TE'!N165</f>
        <v>44043</v>
      </c>
      <c r="H92" s="1000" t="str">
        <f>VLOOKUP(B92,'BANG KE MONG TRU THUC TE'!A:O,15,0)</f>
        <v>Đổ đủ</v>
      </c>
      <c r="I92" t="s">
        <v>4196</v>
      </c>
      <c r="J92" t="str">
        <f>VLOOKUP(B92,'BANG KE MONG TRU THUC TE'!A:O,12,0)</f>
        <v>1300x1000x500</v>
      </c>
    </row>
    <row r="93" spans="2:10">
      <c r="B93" t="str">
        <f t="shared" si="1"/>
        <v>Lưới điện hạ thế sau TBA Sông Ray 8A348/07</v>
      </c>
      <c r="C93" s="1004" t="str">
        <f>'BANG KE MONG TRU THUC TE'!B166</f>
        <v>Lưới điện hạ thế sau TBA Sông Ray 8A</v>
      </c>
      <c r="D93" s="1004" t="str">
        <f>'BANG KE MONG TRU THUC TE'!D166</f>
        <v>348/07</v>
      </c>
      <c r="E93" s="1005">
        <f>'BANG KE MONG TRU THUC TE'!K166</f>
        <v>1</v>
      </c>
      <c r="F93" s="1000" t="s">
        <v>4203</v>
      </c>
      <c r="G93" s="1007">
        <f>'BANG KE MONG TRU THUC TE'!N166</f>
        <v>44043</v>
      </c>
      <c r="H93" s="1006" t="str">
        <f>VLOOKUP(B93,'BANG KE MONG TRU THUC TE'!A:O,15,0)</f>
        <v>Đổ đủ</v>
      </c>
      <c r="I93" t="s">
        <v>4196</v>
      </c>
      <c r="J93" t="str">
        <f>VLOOKUP(B93,'BANG KE MONG TRU THUC TE'!A:O,12,0)</f>
        <v>1300x1000x500</v>
      </c>
    </row>
  </sheetData>
  <autoFilter ref="B1:I93"/>
  <pageMargins left="0.70866141732283472" right="0.70866141732283472" top="0.45" bottom="0.42" header="0.31496062992125984" footer="0.31496062992125984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>
      <selection activeCell="D24" sqref="D24"/>
    </sheetView>
  </sheetViews>
  <sheetFormatPr defaultColWidth="9.140625" defaultRowHeight="15.75"/>
  <cols>
    <col min="1" max="2" width="9.140625" style="1"/>
    <col min="3" max="3" width="22.85546875" style="1" customWidth="1"/>
    <col min="4" max="4" width="28" style="1" customWidth="1"/>
    <col min="5" max="5" width="20.7109375" style="1" customWidth="1"/>
    <col min="6" max="6" width="18.42578125" style="1" customWidth="1"/>
    <col min="7" max="16384" width="9.140625" style="1"/>
  </cols>
  <sheetData>
    <row r="1" spans="1:7">
      <c r="A1" s="1056" t="s">
        <v>4046</v>
      </c>
      <c r="B1" s="1056"/>
      <c r="C1" s="1056"/>
      <c r="D1" s="1056"/>
      <c r="E1" s="1056"/>
      <c r="F1" s="872"/>
      <c r="G1" s="872"/>
    </row>
    <row r="2" spans="1:7">
      <c r="A2" s="57"/>
      <c r="B2" s="57"/>
      <c r="C2" s="57"/>
      <c r="D2" s="57"/>
      <c r="E2" s="57"/>
      <c r="F2" s="57"/>
      <c r="G2" s="57"/>
    </row>
    <row r="3" spans="1:7">
      <c r="A3" s="57"/>
      <c r="B3" s="57"/>
      <c r="C3" s="57"/>
      <c r="D3" s="57"/>
      <c r="E3" s="57"/>
      <c r="F3" s="57"/>
      <c r="G3" s="57"/>
    </row>
    <row r="4" spans="1:7">
      <c r="A4" s="867" t="s">
        <v>1763</v>
      </c>
      <c r="B4" s="671" t="s">
        <v>1418</v>
      </c>
      <c r="C4" s="671" t="s">
        <v>4049</v>
      </c>
      <c r="D4" s="671" t="s">
        <v>4050</v>
      </c>
      <c r="E4" s="671" t="s">
        <v>4051</v>
      </c>
      <c r="F4" s="57" t="s">
        <v>4189</v>
      </c>
      <c r="G4" s="54"/>
    </row>
    <row r="5" spans="1:7">
      <c r="A5" s="671" t="s">
        <v>1765</v>
      </c>
      <c r="B5" s="869" t="s">
        <v>4047</v>
      </c>
      <c r="C5" s="869"/>
      <c r="D5" s="869"/>
      <c r="E5" s="869"/>
    </row>
    <row r="6" spans="1:7">
      <c r="A6" s="671">
        <v>1</v>
      </c>
      <c r="B6" s="869" t="s">
        <v>4048</v>
      </c>
      <c r="C6" s="869"/>
      <c r="D6" s="671"/>
      <c r="E6" s="869"/>
    </row>
    <row r="7" spans="1:7">
      <c r="A7" s="671"/>
      <c r="B7" s="871" t="s">
        <v>3004</v>
      </c>
      <c r="C7" s="868" t="s">
        <v>4040</v>
      </c>
      <c r="D7" s="454" t="str">
        <f>VLOOKUP(C7,Sheet2!$C$4:$F$10,2,0)</f>
        <v>1500x1300x800</v>
      </c>
      <c r="E7" s="868" t="s">
        <v>4098</v>
      </c>
    </row>
    <row r="8" spans="1:7">
      <c r="A8" s="671"/>
      <c r="B8" s="871" t="s">
        <v>3038</v>
      </c>
      <c r="C8" s="868" t="s">
        <v>4040</v>
      </c>
      <c r="D8" s="454" t="str">
        <f>VLOOKUP(C8,Sheet2!$C$4:$F$10,2,0)</f>
        <v>1500x1300x800</v>
      </c>
      <c r="E8" s="868" t="s">
        <v>4098</v>
      </c>
    </row>
    <row r="9" spans="1:7">
      <c r="A9" s="671">
        <v>2</v>
      </c>
      <c r="B9" s="869" t="s">
        <v>4052</v>
      </c>
      <c r="C9" s="869"/>
      <c r="D9" s="454"/>
      <c r="E9" s="869"/>
    </row>
    <row r="10" spans="1:7">
      <c r="A10" s="671"/>
      <c r="B10" s="871" t="s">
        <v>3039</v>
      </c>
      <c r="C10" s="868" t="s">
        <v>4043</v>
      </c>
      <c r="D10" s="454" t="str">
        <f>VLOOKUP(C10,Sheet2!$C$4:$F$10,2,0)</f>
        <v>1800x1500x1200</v>
      </c>
      <c r="E10" s="868" t="s">
        <v>4098</v>
      </c>
    </row>
    <row r="11" spans="1:7">
      <c r="A11" s="671"/>
      <c r="B11" s="871" t="s">
        <v>3043</v>
      </c>
      <c r="C11" s="868" t="s">
        <v>4043</v>
      </c>
      <c r="D11" s="454" t="str">
        <f>VLOOKUP(C11,Sheet2!$C$4:$F$10,2,0)</f>
        <v>1800x1500x1200</v>
      </c>
      <c r="E11" s="868" t="s">
        <v>4098</v>
      </c>
    </row>
    <row r="12" spans="1:7">
      <c r="A12" s="671"/>
      <c r="B12" s="871" t="s">
        <v>3044</v>
      </c>
      <c r="C12" s="868" t="s">
        <v>4040</v>
      </c>
      <c r="D12" s="454" t="str">
        <f>VLOOKUP(C12,Sheet2!$C$4:$F$10,2,0)</f>
        <v>1500x1300x800</v>
      </c>
      <c r="E12" s="868" t="s">
        <v>4098</v>
      </c>
    </row>
    <row r="13" spans="1:7">
      <c r="A13" s="671"/>
      <c r="B13" s="871" t="s">
        <v>3047</v>
      </c>
      <c r="C13" s="868" t="s">
        <v>4040</v>
      </c>
      <c r="D13" s="454" t="str">
        <f>VLOOKUP(C13,Sheet2!$C$4:$F$10,2,0)</f>
        <v>1500x1300x800</v>
      </c>
      <c r="E13" s="868" t="s">
        <v>4098</v>
      </c>
    </row>
    <row r="14" spans="1:7">
      <c r="A14" s="671"/>
      <c r="B14" s="871" t="s">
        <v>3048</v>
      </c>
      <c r="C14" s="868" t="s">
        <v>4040</v>
      </c>
      <c r="D14" s="454" t="str">
        <f>VLOOKUP(C14,Sheet2!$C$4:$F$10,2,0)</f>
        <v>1500x1300x800</v>
      </c>
      <c r="E14" s="868" t="s">
        <v>4098</v>
      </c>
    </row>
    <row r="15" spans="1:7">
      <c r="A15" s="671"/>
      <c r="B15" s="871" t="s">
        <v>3027</v>
      </c>
      <c r="C15" s="868" t="s">
        <v>4040</v>
      </c>
      <c r="D15" s="454" t="str">
        <f>VLOOKUP(C15,Sheet2!$C$4:$F$10,2,0)</f>
        <v>1500x1300x800</v>
      </c>
      <c r="E15" s="868" t="s">
        <v>4099</v>
      </c>
    </row>
    <row r="16" spans="1:7">
      <c r="A16" s="671">
        <v>3</v>
      </c>
      <c r="B16" s="869" t="s">
        <v>4053</v>
      </c>
      <c r="C16" s="869"/>
      <c r="D16" s="454"/>
      <c r="E16" s="869"/>
    </row>
    <row r="17" spans="1:5">
      <c r="A17" s="671"/>
      <c r="B17" s="871" t="s">
        <v>3006</v>
      </c>
      <c r="C17" s="868" t="s">
        <v>4040</v>
      </c>
      <c r="D17" s="454" t="str">
        <f>VLOOKUP(C17,Sheet2!$C$4:$F$10,2,0)</f>
        <v>1500x1300x800</v>
      </c>
      <c r="E17" s="868" t="s">
        <v>4098</v>
      </c>
    </row>
    <row r="18" spans="1:5">
      <c r="A18" s="671"/>
      <c r="B18" s="871" t="s">
        <v>2991</v>
      </c>
      <c r="C18" s="868" t="s">
        <v>4040</v>
      </c>
      <c r="D18" s="454" t="str">
        <f>VLOOKUP(C18,Sheet2!$C$4:$F$10,2,0)</f>
        <v>1500x1300x800</v>
      </c>
      <c r="E18" s="868" t="s">
        <v>4098</v>
      </c>
    </row>
    <row r="19" spans="1:5">
      <c r="A19" s="671"/>
      <c r="B19" s="871" t="s">
        <v>2992</v>
      </c>
      <c r="C19" s="868" t="s">
        <v>4040</v>
      </c>
      <c r="D19" s="454" t="str">
        <f>VLOOKUP(C19,Sheet2!$C$4:$F$10,2,0)</f>
        <v>1500x1300x800</v>
      </c>
      <c r="E19" s="868" t="s">
        <v>4099</v>
      </c>
    </row>
    <row r="20" spans="1:5">
      <c r="A20" s="671"/>
      <c r="B20" s="871" t="s">
        <v>2993</v>
      </c>
      <c r="C20" s="868" t="s">
        <v>4040</v>
      </c>
      <c r="D20" s="454" t="str">
        <f>VLOOKUP(C20,Sheet2!$C$4:$F$10,2,0)</f>
        <v>1500x1300x800</v>
      </c>
      <c r="E20" s="868" t="s">
        <v>4099</v>
      </c>
    </row>
    <row r="21" spans="1:5">
      <c r="A21" s="671"/>
      <c r="B21" s="871" t="s">
        <v>2999</v>
      </c>
      <c r="C21" s="868" t="s">
        <v>4040</v>
      </c>
      <c r="D21" s="454" t="str">
        <f>VLOOKUP(C21,Sheet2!$C$4:$F$10,2,0)</f>
        <v>1500x1300x800</v>
      </c>
      <c r="E21" s="868" t="s">
        <v>4098</v>
      </c>
    </row>
    <row r="22" spans="1:5">
      <c r="A22" s="671">
        <v>4</v>
      </c>
      <c r="B22" s="869" t="s">
        <v>4054</v>
      </c>
      <c r="C22" s="869"/>
      <c r="D22" s="454"/>
      <c r="E22" s="869"/>
    </row>
    <row r="23" spans="1:5">
      <c r="A23" s="671"/>
      <c r="B23" s="454" t="s">
        <v>4055</v>
      </c>
      <c r="C23" s="868" t="s">
        <v>4040</v>
      </c>
      <c r="D23" s="454" t="str">
        <f>VLOOKUP(C23,Sheet2!$C$4:$F$10,2,0)</f>
        <v>1500x1300x800</v>
      </c>
      <c r="E23" s="868" t="s">
        <v>4100</v>
      </c>
    </row>
    <row r="24" spans="1:5">
      <c r="A24" s="671"/>
      <c r="B24" s="871" t="s">
        <v>3006</v>
      </c>
      <c r="C24" s="868" t="s">
        <v>4040</v>
      </c>
      <c r="D24" s="454" t="str">
        <f>VLOOKUP(C24,Sheet2!$C$4:$F$10,2,0)</f>
        <v>1500x1300x800</v>
      </c>
      <c r="E24" s="868" t="s">
        <v>4100</v>
      </c>
    </row>
    <row r="25" spans="1:5">
      <c r="A25" s="671"/>
      <c r="B25" s="871" t="s">
        <v>2991</v>
      </c>
      <c r="C25" s="868" t="s">
        <v>4040</v>
      </c>
      <c r="D25" s="454" t="str">
        <f>VLOOKUP(C25,Sheet2!$C$4:$F$10,2,0)</f>
        <v>1500x1300x800</v>
      </c>
      <c r="E25" s="868" t="s">
        <v>4100</v>
      </c>
    </row>
    <row r="26" spans="1:5">
      <c r="A26" s="671"/>
      <c r="B26" s="871" t="s">
        <v>2995</v>
      </c>
      <c r="C26" s="868" t="s">
        <v>4040</v>
      </c>
      <c r="D26" s="454" t="str">
        <f>VLOOKUP(C26,Sheet2!$C$4:$F$10,2,0)</f>
        <v>1500x1300x800</v>
      </c>
      <c r="E26" s="868" t="s">
        <v>4100</v>
      </c>
    </row>
    <row r="27" spans="1:5">
      <c r="A27" s="671"/>
      <c r="B27" s="871" t="s">
        <v>2996</v>
      </c>
      <c r="C27" s="868" t="s">
        <v>4040</v>
      </c>
      <c r="D27" s="454" t="str">
        <f>VLOOKUP(C27,Sheet2!$C$4:$F$10,2,0)</f>
        <v>1500x1300x800</v>
      </c>
      <c r="E27" s="868" t="s">
        <v>4100</v>
      </c>
    </row>
    <row r="28" spans="1:5">
      <c r="A28" s="671">
        <v>5</v>
      </c>
      <c r="B28" s="869" t="s">
        <v>4056</v>
      </c>
      <c r="C28" s="869"/>
      <c r="D28" s="454"/>
      <c r="E28" s="869"/>
    </row>
    <row r="29" spans="1:5">
      <c r="A29" s="671"/>
      <c r="B29" s="871" t="s">
        <v>3040</v>
      </c>
      <c r="C29" s="868" t="s">
        <v>4040</v>
      </c>
      <c r="D29" s="454" t="str">
        <f>VLOOKUP(C29,Sheet2!$C$4:$F$10,2,0)</f>
        <v>1500x1300x800</v>
      </c>
      <c r="E29" s="868" t="s">
        <v>4098</v>
      </c>
    </row>
    <row r="30" spans="1:5">
      <c r="A30" s="671"/>
      <c r="B30" s="871" t="s">
        <v>3047</v>
      </c>
      <c r="C30" s="868" t="s">
        <v>4040</v>
      </c>
      <c r="D30" s="454" t="str">
        <f>VLOOKUP(C30,Sheet2!$C$4:$F$10,2,0)</f>
        <v>1500x1300x800</v>
      </c>
      <c r="E30" s="868" t="s">
        <v>4098</v>
      </c>
    </row>
    <row r="31" spans="1:5">
      <c r="A31" s="671"/>
      <c r="B31" s="871" t="s">
        <v>3049</v>
      </c>
      <c r="C31" s="868" t="s">
        <v>4040</v>
      </c>
      <c r="D31" s="454" t="str">
        <f>VLOOKUP(C31,Sheet2!$C$4:$F$10,2,0)</f>
        <v>1500x1300x800</v>
      </c>
      <c r="E31" s="868" t="s">
        <v>4098</v>
      </c>
    </row>
    <row r="32" spans="1:5">
      <c r="A32" s="671">
        <v>6</v>
      </c>
      <c r="B32" s="869" t="s">
        <v>4057</v>
      </c>
      <c r="C32" s="869"/>
      <c r="D32" s="454"/>
      <c r="E32" s="869"/>
    </row>
    <row r="33" spans="1:5">
      <c r="A33" s="671"/>
      <c r="B33" s="871" t="s">
        <v>3006</v>
      </c>
      <c r="C33" s="868" t="s">
        <v>4040</v>
      </c>
      <c r="D33" s="454" t="str">
        <f>VLOOKUP(C33,Sheet2!$C$4:$F$10,2,0)</f>
        <v>1500x1300x800</v>
      </c>
      <c r="E33" s="868" t="s">
        <v>4098</v>
      </c>
    </row>
    <row r="34" spans="1:5">
      <c r="A34" s="671"/>
      <c r="B34" s="871" t="s">
        <v>2994</v>
      </c>
      <c r="C34" s="868" t="s">
        <v>4040</v>
      </c>
      <c r="D34" s="454" t="str">
        <f>VLOOKUP(C34,Sheet2!$C$4:$F$10,2,0)</f>
        <v>1500x1300x800</v>
      </c>
      <c r="E34" s="868" t="s">
        <v>4101</v>
      </c>
    </row>
    <row r="35" spans="1:5">
      <c r="A35" s="671" t="s">
        <v>4102</v>
      </c>
      <c r="B35" s="871" t="s">
        <v>2995</v>
      </c>
      <c r="C35" s="868" t="s">
        <v>4040</v>
      </c>
      <c r="D35" s="454" t="str">
        <f>VLOOKUP(C35,Sheet2!$C$4:$F$10,2,0)</f>
        <v>1500x1300x800</v>
      </c>
      <c r="E35" s="868" t="s">
        <v>4101</v>
      </c>
    </row>
    <row r="36" spans="1:5">
      <c r="A36" s="671"/>
      <c r="B36" s="871" t="s">
        <v>3000</v>
      </c>
      <c r="C36" s="868" t="s">
        <v>4040</v>
      </c>
      <c r="D36" s="454" t="str">
        <f>VLOOKUP(C36,Sheet2!$C$4:$F$10,2,0)</f>
        <v>1500x1300x800</v>
      </c>
      <c r="E36" s="868" t="s">
        <v>4098</v>
      </c>
    </row>
    <row r="37" spans="1:5">
      <c r="A37" s="671">
        <v>7</v>
      </c>
      <c r="B37" s="869" t="s">
        <v>4071</v>
      </c>
      <c r="C37" s="869"/>
      <c r="D37" s="454"/>
      <c r="E37" s="868"/>
    </row>
    <row r="38" spans="1:5">
      <c r="A38" s="671"/>
      <c r="B38" s="868" t="s">
        <v>4072</v>
      </c>
      <c r="C38" s="868" t="s">
        <v>4040</v>
      </c>
      <c r="D38" s="454" t="str">
        <f>VLOOKUP(C38,Sheet2!$C$4:$F$10,2,0)</f>
        <v>1500x1300x800</v>
      </c>
      <c r="E38" s="868" t="s">
        <v>4098</v>
      </c>
    </row>
    <row r="39" spans="1:5">
      <c r="A39" s="868"/>
      <c r="B39" s="868"/>
      <c r="C39" s="868"/>
      <c r="D39" s="454"/>
      <c r="E39" s="868"/>
    </row>
    <row r="40" spans="1:5">
      <c r="A40" s="671" t="s">
        <v>1765</v>
      </c>
      <c r="B40" s="870" t="s">
        <v>4058</v>
      </c>
      <c r="C40" s="671"/>
      <c r="D40" s="454"/>
      <c r="E40" s="671"/>
    </row>
    <row r="41" spans="1:5">
      <c r="A41" s="671">
        <v>1</v>
      </c>
      <c r="B41" s="869" t="s">
        <v>4059</v>
      </c>
      <c r="C41" s="869"/>
      <c r="D41" s="454"/>
      <c r="E41" s="869"/>
    </row>
    <row r="42" spans="1:5">
      <c r="A42" s="869"/>
      <c r="B42" s="871" t="s">
        <v>3632</v>
      </c>
      <c r="C42" s="868" t="s">
        <v>4035</v>
      </c>
      <c r="D42" s="454" t="str">
        <f>VLOOKUP(C42,Sheet2!$C$4:$F$10,2,0)</f>
        <v>1450x1150x500</v>
      </c>
      <c r="E42" s="868" t="s">
        <v>4100</v>
      </c>
    </row>
    <row r="43" spans="1:5">
      <c r="A43" s="869"/>
      <c r="B43" s="871" t="s">
        <v>3634</v>
      </c>
      <c r="C43" s="868" t="s">
        <v>4035</v>
      </c>
      <c r="D43" s="454" t="str">
        <f>VLOOKUP(C43,Sheet2!$C$4:$F$10,2,0)</f>
        <v>1450x1150x500</v>
      </c>
      <c r="E43" s="868" t="s">
        <v>4100</v>
      </c>
    </row>
    <row r="44" spans="1:5">
      <c r="A44" s="671">
        <v>2</v>
      </c>
      <c r="B44" s="869" t="s">
        <v>4060</v>
      </c>
      <c r="C44" s="868"/>
      <c r="D44" s="454"/>
      <c r="E44" s="868"/>
    </row>
    <row r="45" spans="1:5">
      <c r="A45" s="868"/>
      <c r="B45" s="868" t="s">
        <v>4061</v>
      </c>
      <c r="C45" s="868" t="s">
        <v>4035</v>
      </c>
      <c r="D45" s="454" t="str">
        <f>VLOOKUP(C45,Sheet2!$C$4:$F$10,2,0)</f>
        <v>1450x1150x500</v>
      </c>
      <c r="E45" s="454" t="s">
        <v>4103</v>
      </c>
    </row>
    <row r="46" spans="1:5">
      <c r="A46" s="868"/>
      <c r="B46" s="868" t="s">
        <v>4062</v>
      </c>
      <c r="C46" s="868" t="s">
        <v>4035</v>
      </c>
      <c r="D46" s="454" t="str">
        <f>VLOOKUP(C46,Sheet2!$C$4:$F$10,2,0)</f>
        <v>1450x1150x500</v>
      </c>
      <c r="E46" s="868" t="s">
        <v>4098</v>
      </c>
    </row>
    <row r="47" spans="1:5">
      <c r="A47" s="868"/>
      <c r="B47" s="868" t="s">
        <v>4063</v>
      </c>
      <c r="C47" s="868" t="s">
        <v>4035</v>
      </c>
      <c r="D47" s="454" t="str">
        <f>VLOOKUP(C47,Sheet2!$C$4:$F$10,2,0)</f>
        <v>1450x1150x500</v>
      </c>
      <c r="E47" s="868" t="s">
        <v>4098</v>
      </c>
    </row>
    <row r="48" spans="1:5">
      <c r="A48" s="868"/>
      <c r="B48" s="868" t="s">
        <v>4064</v>
      </c>
      <c r="C48" s="868" t="s">
        <v>4035</v>
      </c>
      <c r="D48" s="454" t="str">
        <f>VLOOKUP(C48,Sheet2!$C$4:$F$10,2,0)</f>
        <v>1450x1150x500</v>
      </c>
      <c r="E48" s="868" t="s">
        <v>4098</v>
      </c>
    </row>
    <row r="49" spans="1:6">
      <c r="A49" s="868"/>
      <c r="B49" s="868" t="s">
        <v>4065</v>
      </c>
      <c r="C49" s="868" t="s">
        <v>4035</v>
      </c>
      <c r="D49" s="454" t="str">
        <f>VLOOKUP(C49,Sheet2!$C$4:$F$10,2,0)</f>
        <v>1450x1150x500</v>
      </c>
      <c r="E49" s="868" t="s">
        <v>4098</v>
      </c>
    </row>
    <row r="50" spans="1:6">
      <c r="A50" s="868"/>
      <c r="B50" s="868" t="s">
        <v>4066</v>
      </c>
      <c r="C50" s="868" t="s">
        <v>4035</v>
      </c>
      <c r="D50" s="454" t="str">
        <f>VLOOKUP(C50,Sheet2!$C$4:$F$10,2,0)</f>
        <v>1450x1150x500</v>
      </c>
      <c r="E50" s="868" t="s">
        <v>4101</v>
      </c>
    </row>
    <row r="51" spans="1:6">
      <c r="A51" s="868"/>
      <c r="B51" s="868" t="s">
        <v>4067</v>
      </c>
      <c r="C51" s="868" t="s">
        <v>4035</v>
      </c>
      <c r="D51" s="454" t="str">
        <f>VLOOKUP(C51,Sheet2!$C$4:$F$10,2,0)</f>
        <v>1450x1150x500</v>
      </c>
      <c r="E51" s="868" t="s">
        <v>4098</v>
      </c>
    </row>
    <row r="52" spans="1:6">
      <c r="A52" s="868"/>
      <c r="B52" s="868" t="s">
        <v>4068</v>
      </c>
      <c r="C52" s="868" t="s">
        <v>4035</v>
      </c>
      <c r="D52" s="454" t="str">
        <f>VLOOKUP(C52,Sheet2!$C$4:$F$10,2,0)</f>
        <v>1450x1150x500</v>
      </c>
      <c r="E52" s="868" t="s">
        <v>4098</v>
      </c>
    </row>
    <row r="53" spans="1:6">
      <c r="A53" s="868"/>
      <c r="B53" s="868" t="s">
        <v>4069</v>
      </c>
      <c r="C53" s="868" t="s">
        <v>4035</v>
      </c>
      <c r="D53" s="454" t="str">
        <f>VLOOKUP(C53,Sheet2!$C$4:$F$10,2,0)</f>
        <v>1450x1150x500</v>
      </c>
      <c r="E53" s="868" t="s">
        <v>4098</v>
      </c>
    </row>
    <row r="54" spans="1:6">
      <c r="A54" s="868"/>
      <c r="B54" s="868" t="s">
        <v>4070</v>
      </c>
      <c r="C54" s="868" t="s">
        <v>4035</v>
      </c>
      <c r="D54" s="454" t="str">
        <f>VLOOKUP(C54,Sheet2!$C$4:$F$10,2,0)</f>
        <v>1450x1150x500</v>
      </c>
      <c r="E54" s="868" t="s">
        <v>4101</v>
      </c>
    </row>
    <row r="55" spans="1:6">
      <c r="A55" s="868"/>
      <c r="B55" s="868" t="s">
        <v>4073</v>
      </c>
      <c r="C55" s="868" t="s">
        <v>4035</v>
      </c>
      <c r="D55" s="454" t="str">
        <f>VLOOKUP(C55,Sheet2!$C$4:$F$10,2,0)</f>
        <v>1450x1150x500</v>
      </c>
      <c r="E55" s="868" t="s">
        <v>4103</v>
      </c>
    </row>
    <row r="56" spans="1:6">
      <c r="A56" s="868"/>
      <c r="B56" s="868" t="s">
        <v>4074</v>
      </c>
      <c r="C56" s="868" t="s">
        <v>4035</v>
      </c>
      <c r="D56" s="454" t="str">
        <f>VLOOKUP(C56,Sheet2!$C$4:$F$10,2,0)</f>
        <v>1450x1150x500</v>
      </c>
      <c r="E56" s="868" t="s">
        <v>4098</v>
      </c>
    </row>
    <row r="57" spans="1:6">
      <c r="A57" s="868"/>
      <c r="B57" s="868" t="s">
        <v>4075</v>
      </c>
      <c r="C57" s="868" t="s">
        <v>4035</v>
      </c>
      <c r="D57" s="454" t="str">
        <f>VLOOKUP(C57,Sheet2!$C$4:$F$10,2,0)</f>
        <v>1450x1150x500</v>
      </c>
      <c r="E57" s="868" t="s">
        <v>4098</v>
      </c>
    </row>
    <row r="58" spans="1:6">
      <c r="A58" s="868"/>
      <c r="B58" s="868" t="s">
        <v>4076</v>
      </c>
      <c r="C58" s="868" t="s">
        <v>4035</v>
      </c>
      <c r="D58" s="454" t="str">
        <f>VLOOKUP(C58,Sheet2!$C$4:$F$10,2,0)</f>
        <v>1450x1150x500</v>
      </c>
      <c r="E58" s="868" t="s">
        <v>4104</v>
      </c>
    </row>
    <row r="59" spans="1:6">
      <c r="A59" s="868"/>
      <c r="B59" s="868" t="s">
        <v>4077</v>
      </c>
      <c r="C59" s="868" t="s">
        <v>4035</v>
      </c>
      <c r="D59" s="454" t="str">
        <f>VLOOKUP(C59,Sheet2!$C$4:$F$10,2,0)</f>
        <v>1450x1150x500</v>
      </c>
      <c r="E59" s="868" t="s">
        <v>4098</v>
      </c>
    </row>
    <row r="60" spans="1:6">
      <c r="A60" s="868"/>
      <c r="B60" s="868" t="s">
        <v>4078</v>
      </c>
      <c r="C60" s="868" t="s">
        <v>4035</v>
      </c>
      <c r="D60" s="454" t="str">
        <f>VLOOKUP(C60,Sheet2!$C$4:$F$10,2,0)</f>
        <v>1450x1150x500</v>
      </c>
      <c r="E60" s="868" t="s">
        <v>4098</v>
      </c>
    </row>
    <row r="61" spans="1:6">
      <c r="A61" s="868"/>
      <c r="B61" s="868" t="s">
        <v>4079</v>
      </c>
      <c r="C61" s="868" t="s">
        <v>4035</v>
      </c>
      <c r="D61" s="454" t="str">
        <f>VLOOKUP(C61,Sheet2!$C$4:$F$10,2,0)</f>
        <v>1450x1150x500</v>
      </c>
      <c r="E61" s="868" t="s">
        <v>4098</v>
      </c>
    </row>
    <row r="62" spans="1:6">
      <c r="A62" s="868"/>
      <c r="B62" s="868" t="s">
        <v>4080</v>
      </c>
      <c r="C62" s="868" t="s">
        <v>4035</v>
      </c>
      <c r="D62" s="454" t="str">
        <f>VLOOKUP(C62,Sheet2!$C$4:$F$10,2,0)</f>
        <v>1450x1150x500</v>
      </c>
      <c r="E62" s="868" t="s">
        <v>4101</v>
      </c>
    </row>
    <row r="63" spans="1:6">
      <c r="A63" s="868" t="s">
        <v>4105</v>
      </c>
      <c r="B63" s="868" t="s">
        <v>4081</v>
      </c>
      <c r="C63" s="868" t="s">
        <v>4035</v>
      </c>
      <c r="D63" s="454" t="str">
        <f>VLOOKUP(C63,Sheet2!$C$4:$F$10,2,0)</f>
        <v>1450x1150x500</v>
      </c>
      <c r="E63" s="868" t="s">
        <v>4101</v>
      </c>
      <c r="F63" s="1" t="s">
        <v>4106</v>
      </c>
    </row>
    <row r="64" spans="1:6">
      <c r="A64" s="868"/>
      <c r="B64" s="868" t="s">
        <v>4082</v>
      </c>
      <c r="C64" s="868" t="s">
        <v>4035</v>
      </c>
      <c r="D64" s="454" t="str">
        <f>VLOOKUP(C64,Sheet2!$C$4:$F$10,2,0)</f>
        <v>1450x1150x500</v>
      </c>
      <c r="E64" s="868" t="s">
        <v>4101</v>
      </c>
    </row>
    <row r="65" spans="1:5">
      <c r="A65" s="869" t="s">
        <v>4084</v>
      </c>
      <c r="B65" s="869"/>
      <c r="C65" s="869"/>
      <c r="D65" s="870" t="s">
        <v>4088</v>
      </c>
      <c r="E65" s="868"/>
    </row>
    <row r="66" spans="1:5">
      <c r="A66" s="869" t="s">
        <v>4083</v>
      </c>
      <c r="B66" s="869"/>
      <c r="C66" s="869"/>
      <c r="D66" s="870" t="s">
        <v>4087</v>
      </c>
      <c r="E66" s="868"/>
    </row>
    <row r="67" spans="1:5">
      <c r="A67" s="869" t="s">
        <v>4085</v>
      </c>
      <c r="B67" s="869"/>
      <c r="C67" s="869"/>
      <c r="D67" s="869" t="s">
        <v>4086</v>
      </c>
      <c r="E67" s="868"/>
    </row>
    <row r="68" spans="1:5">
      <c r="A68" s="868"/>
      <c r="B68" s="868"/>
      <c r="C68" s="868"/>
      <c r="D68" s="868"/>
      <c r="E68" s="868"/>
    </row>
    <row r="69" spans="1:5">
      <c r="A69" s="671" t="s">
        <v>4089</v>
      </c>
      <c r="B69" s="869" t="s">
        <v>4090</v>
      </c>
      <c r="C69" s="869"/>
      <c r="D69" s="869" t="s">
        <v>4094</v>
      </c>
      <c r="E69" s="868"/>
    </row>
    <row r="70" spans="1:5">
      <c r="A70" s="868"/>
      <c r="B70" s="869" t="s">
        <v>4091</v>
      </c>
      <c r="C70" s="869"/>
      <c r="D70" s="869" t="s">
        <v>4095</v>
      </c>
      <c r="E70" s="868"/>
    </row>
    <row r="71" spans="1:5">
      <c r="A71" s="868"/>
      <c r="B71" s="869" t="s">
        <v>4092</v>
      </c>
      <c r="C71" s="869"/>
      <c r="D71" s="869" t="s">
        <v>4097</v>
      </c>
      <c r="E71" s="868"/>
    </row>
    <row r="72" spans="1:5">
      <c r="A72" s="868"/>
      <c r="B72" s="869" t="s">
        <v>4093</v>
      </c>
      <c r="C72" s="869"/>
      <c r="D72" s="869" t="s">
        <v>4096</v>
      </c>
      <c r="E72" s="868"/>
    </row>
  </sheetData>
  <mergeCells count="1">
    <mergeCell ref="A1:E1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K511"/>
  <sheetViews>
    <sheetView showZeros="0" view="pageBreakPreview" topLeftCell="C6" zoomScale="85" zoomScaleNormal="85" zoomScaleSheetLayoutView="85" workbookViewId="0">
      <pane xSplit="91" ySplit="1" topLeftCell="CP419" activePane="bottomRight" state="frozen"/>
      <selection activeCell="C6" sqref="C6"/>
      <selection pane="topRight" activeCell="CP6" sqref="CP6"/>
      <selection pane="bottomLeft" activeCell="C7" sqref="C7"/>
      <selection pane="bottomRight" activeCell="DS426" sqref="DS426"/>
    </sheetView>
  </sheetViews>
  <sheetFormatPr defaultColWidth="9.140625" defaultRowHeight="15.75"/>
  <cols>
    <col min="1" max="2" width="9.140625" style="54"/>
    <col min="3" max="5" width="9.140625" style="1"/>
    <col min="6" max="19" width="9.140625" style="1" hidden="1" customWidth="1"/>
    <col min="20" max="20" width="9.140625" style="1" customWidth="1"/>
    <col min="21" max="21" width="9.140625" style="1"/>
    <col min="22" max="55" width="4.5703125" style="1" hidden="1" customWidth="1"/>
    <col min="56" max="56" width="5.85546875" style="1" hidden="1" customWidth="1"/>
    <col min="57" max="93" width="4.5703125" style="1" hidden="1" customWidth="1"/>
    <col min="94" max="95" width="4.5703125" style="1" customWidth="1"/>
    <col min="96" max="96" width="4.5703125" style="1" hidden="1" customWidth="1"/>
    <col min="97" max="97" width="4.5703125" style="1" customWidth="1"/>
    <col min="98" max="98" width="4.5703125" style="1" hidden="1" customWidth="1"/>
    <col min="99" max="99" width="4.570312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5546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703125" style="1" hidden="1" customWidth="1"/>
    <col min="115" max="116" width="4.5703125" style="1" customWidth="1"/>
    <col min="117" max="117" width="7.140625" style="1" customWidth="1"/>
    <col min="118" max="127" width="4.5703125" style="1" customWidth="1"/>
    <col min="128" max="129" width="4.5703125" style="1" hidden="1" customWidth="1"/>
    <col min="130" max="132" width="4.5703125" style="1" customWidth="1"/>
    <col min="133" max="133" width="4.5703125" style="1" hidden="1" customWidth="1"/>
    <col min="134" max="135" width="4.5703125" style="1" customWidth="1"/>
    <col min="136" max="153" width="4.5703125" style="1" hidden="1" customWidth="1"/>
    <col min="154" max="157" width="4.5703125" style="1" customWidth="1"/>
    <col min="158" max="162" width="4.5703125" style="1" hidden="1" customWidth="1"/>
    <col min="163" max="163" width="6.42578125" style="1" customWidth="1"/>
    <col min="164" max="16384" width="9.14062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75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9"/>
  <sheetViews>
    <sheetView showZeros="0" view="pageBreakPreview" topLeftCell="A4" zoomScale="85" zoomScaleNormal="100" zoomScaleSheetLayoutView="85" workbookViewId="0">
      <pane xSplit="2" ySplit="3" topLeftCell="D13" activePane="bottomRight" state="frozen"/>
      <selection activeCell="A4" sqref="A4"/>
      <selection pane="topRight" activeCell="C4" sqref="C4"/>
      <selection pane="bottomLeft" activeCell="A7" sqref="A7"/>
      <selection pane="bottomRight" activeCell="X4" sqref="X1:Z1048576"/>
    </sheetView>
  </sheetViews>
  <sheetFormatPr defaultColWidth="9.140625" defaultRowHeight="15.75"/>
  <cols>
    <col min="1" max="1" width="5.140625" style="56" bestFit="1" customWidth="1"/>
    <col min="2" max="2" width="17" style="4" bestFit="1" customWidth="1"/>
    <col min="3" max="3" width="0" style="56" hidden="1" customWidth="1"/>
    <col min="4" max="7" width="9.140625" style="56"/>
    <col min="8" max="10" width="8" style="56" customWidth="1"/>
    <col min="11" max="12" width="9.140625" style="56"/>
    <col min="13" max="14" width="8.42578125" style="56" customWidth="1"/>
    <col min="15" max="16" width="8" style="56" customWidth="1"/>
    <col min="17" max="18" width="8.140625" style="56" customWidth="1"/>
    <col min="19" max="19" width="8.140625" style="56" hidden="1" customWidth="1"/>
    <col min="20" max="24" width="8.140625" style="56" customWidth="1"/>
    <col min="25" max="25" width="0" style="56" hidden="1" customWidth="1"/>
    <col min="26" max="26" width="9.140625" style="56"/>
    <col min="27" max="27" width="8.140625" style="56" hidden="1" customWidth="1"/>
    <col min="28" max="28" width="8.140625" style="56" customWidth="1"/>
    <col min="29" max="30" width="10.5703125" style="56" bestFit="1" customWidth="1"/>
    <col min="31" max="34" width="8.28515625" style="56" customWidth="1"/>
    <col min="35" max="35" width="9.140625" style="56"/>
    <col min="36" max="36" width="13.5703125" style="56" bestFit="1" customWidth="1"/>
    <col min="37" max="45" width="9.140625" style="56"/>
    <col min="46" max="16384" width="9.140625" style="4"/>
  </cols>
  <sheetData>
    <row r="1" spans="1:45">
      <c r="A1" s="1056" t="s">
        <v>3541</v>
      </c>
      <c r="B1" s="1056"/>
      <c r="C1" s="1056"/>
      <c r="D1" s="1056"/>
      <c r="E1" s="1056"/>
      <c r="F1" s="1056"/>
      <c r="G1" s="1056"/>
      <c r="H1" s="1056"/>
      <c r="I1" s="1056"/>
      <c r="J1" s="1056"/>
      <c r="K1" s="1056"/>
      <c r="L1" s="1056"/>
      <c r="M1" s="1056"/>
      <c r="N1" s="1056"/>
      <c r="O1" s="1056"/>
      <c r="P1" s="1056"/>
      <c r="Q1" s="1056"/>
      <c r="R1" s="1056"/>
      <c r="S1" s="1056"/>
      <c r="T1" s="1056"/>
      <c r="U1" s="1056"/>
      <c r="V1" s="1056"/>
      <c r="W1" s="1056"/>
      <c r="X1" s="1056"/>
      <c r="Y1" s="1056"/>
      <c r="Z1" s="1056"/>
      <c r="AA1" s="1056"/>
      <c r="AB1" s="1056"/>
      <c r="AC1" s="1056"/>
      <c r="AD1" s="1056"/>
      <c r="AE1" s="1056"/>
      <c r="AF1" s="1056"/>
      <c r="AG1" s="1056"/>
      <c r="AH1" s="1056"/>
    </row>
    <row r="2" spans="1:45" hidden="1"/>
    <row r="3" spans="1:45" hidden="1"/>
    <row r="4" spans="1:45">
      <c r="A4" s="688" t="s">
        <v>3589</v>
      </c>
    </row>
    <row r="5" spans="1:45" s="452" customFormat="1" ht="47.25">
      <c r="A5" s="1075" t="s">
        <v>1763</v>
      </c>
      <c r="B5" s="1075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1075"/>
      <c r="B6" s="1075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7.25">
      <c r="A24" s="1075" t="s">
        <v>1763</v>
      </c>
      <c r="B24" s="1075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1075"/>
      <c r="B25" s="1075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40625" defaultRowHeight="15.75"/>
  <cols>
    <col min="1" max="1" width="10.28515625" style="4" bestFit="1" customWidth="1"/>
    <col min="2" max="2" width="9.7109375" style="4" bestFit="1" customWidth="1"/>
    <col min="3" max="3" width="9.140625" style="4"/>
    <col min="4" max="4" width="35.85546875" style="4" bestFit="1" customWidth="1"/>
    <col min="5" max="5" width="9.140625" style="4"/>
    <col min="6" max="8" width="12.7109375" style="4" customWidth="1"/>
    <col min="9" max="10" width="18.42578125" style="4" customWidth="1"/>
    <col min="11" max="16384" width="9.14062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 ht="31.5">
      <c r="A11" s="1080" t="s">
        <v>2479</v>
      </c>
      <c r="B11" s="1081" t="s">
        <v>1625</v>
      </c>
      <c r="C11" s="1079" t="s">
        <v>2544</v>
      </c>
      <c r="D11" s="1079" t="s">
        <v>2480</v>
      </c>
      <c r="E11" s="1079" t="s">
        <v>1747</v>
      </c>
      <c r="F11" s="270" t="s">
        <v>2481</v>
      </c>
      <c r="G11" s="270" t="s">
        <v>2482</v>
      </c>
      <c r="H11" s="270" t="s">
        <v>2253</v>
      </c>
      <c r="I11" s="1079" t="s">
        <v>2483</v>
      </c>
      <c r="J11" s="1079"/>
    </row>
    <row r="12" spans="1:10" ht="31.5">
      <c r="A12" s="1080"/>
      <c r="B12" s="1081"/>
      <c r="C12" s="1079"/>
      <c r="D12" s="1079"/>
      <c r="E12" s="1079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1082" t="s">
        <v>2533</v>
      </c>
      <c r="D42" s="1083"/>
      <c r="E42" s="1083"/>
      <c r="F42" s="1083"/>
      <c r="G42" s="1083"/>
      <c r="H42" s="1083"/>
      <c r="I42" s="1083"/>
      <c r="J42" s="254"/>
    </row>
    <row r="43" spans="1:10">
      <c r="A43" s="253"/>
      <c r="B43" s="262"/>
      <c r="C43" s="1082" t="s">
        <v>2534</v>
      </c>
      <c r="D43" s="1083"/>
      <c r="E43" s="1083"/>
      <c r="F43" s="1083"/>
      <c r="G43" s="1083"/>
      <c r="H43" s="1083"/>
      <c r="I43" s="1083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1084" t="s">
        <v>1763</v>
      </c>
      <c r="D45" s="1085" t="s">
        <v>2535</v>
      </c>
      <c r="E45" s="1085" t="s">
        <v>2536</v>
      </c>
      <c r="F45" s="266" t="s">
        <v>2537</v>
      </c>
      <c r="G45" s="266"/>
      <c r="H45" s="266"/>
      <c r="I45" s="1084" t="s">
        <v>2538</v>
      </c>
      <c r="J45" s="254"/>
    </row>
    <row r="46" spans="1:10">
      <c r="A46" s="253"/>
      <c r="B46" s="265"/>
      <c r="C46" s="1084"/>
      <c r="D46" s="1084"/>
      <c r="E46" s="1084"/>
      <c r="F46" s="267" t="s">
        <v>2539</v>
      </c>
      <c r="G46" s="268" t="s">
        <v>2540</v>
      </c>
      <c r="H46" s="267" t="s">
        <v>1512</v>
      </c>
      <c r="I46" s="1084"/>
      <c r="J46" s="254"/>
    </row>
    <row r="47" spans="1:10">
      <c r="A47" s="253"/>
      <c r="B47" s="262"/>
      <c r="C47" s="229"/>
      <c r="D47" s="230"/>
      <c r="E47" s="250"/>
      <c r="F47" s="231">
        <f>PP3P!W76</f>
        <v>0</v>
      </c>
      <c r="G47" s="231"/>
      <c r="H47" s="231">
        <f>SUM(F47:G47)</f>
        <v>0</v>
      </c>
      <c r="I47" s="229">
        <f>PP3P!D76/1000+0.98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PP3P!W77</f>
        <v>0</v>
      </c>
      <c r="G48" s="235"/>
      <c r="H48" s="235">
        <f>SUM(F48:G48)</f>
        <v>0</v>
      </c>
      <c r="I48" s="232">
        <f>SUM(PP3P!$D$76:D77)/1000+0.98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PP3P!W78</f>
        <v>0</v>
      </c>
      <c r="G49" s="235"/>
      <c r="H49" s="235">
        <f t="shared" ref="H49:H59" si="3">SUM(F49:G49)</f>
        <v>0</v>
      </c>
      <c r="I49" s="232">
        <f>SUM(PP3P!$D$76:D78)/1000+0.98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PP3P!W79</f>
        <v>0</v>
      </c>
      <c r="G50" s="235"/>
      <c r="H50" s="235">
        <f t="shared" si="3"/>
        <v>0</v>
      </c>
      <c r="I50" s="232">
        <f>SUM(PP3P!$D$76:D79)/1000+0.98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SUM(PP3P!$D$76:D79)/1000+0.98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SUM(PP3P!$D$76:D79)/1000+0.98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SUM(PP3P!$D$76:D79)/1000+0.98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SUM(PP3P!$D$76:D79)/1000+0.98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SUM(PP3P!$D$76:D79)/1000+0.98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SUM(PP3P!$D$76:D79)/1000+0.98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SUM(PP3P!$D$76:D79)/1000+0.98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SUM(PP3P!$D$76:D79)/1000+0.98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SUM(PP3P!$D$76:D79)/1000+0.98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1076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1077">
        <f>IF(H71=0,0,(H47*I47+H65*I65+H66*I66+H67*I67+H68*I68+H69*I69+H70*I70)/H71)</f>
        <v>0</v>
      </c>
      <c r="G76" s="1078" t="s">
        <v>730</v>
      </c>
      <c r="H76" s="244"/>
      <c r="I76" s="248"/>
      <c r="J76" s="254"/>
    </row>
    <row r="77" spans="1:10">
      <c r="A77" s="253"/>
      <c r="B77" s="262"/>
      <c r="C77" s="1076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1077"/>
      <c r="G77" s="1078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109</vt:i4>
      </vt:variant>
    </vt:vector>
  </HeadingPairs>
  <TitlesOfParts>
    <vt:vector size="143" baseType="lpstr">
      <vt:lpstr>SO LIEU</vt:lpstr>
      <vt:lpstr>Sheet1</vt:lpstr>
      <vt:lpstr>1.TONG HOP</vt:lpstr>
      <vt:lpstr>2.TCP-XD</vt:lpstr>
      <vt:lpstr>3.XL-DD</vt:lpstr>
      <vt:lpstr>4.GT</vt:lpstr>
      <vt:lpstr>5.CT-DD</vt:lpstr>
      <vt:lpstr>6.XL-TR</vt:lpstr>
      <vt:lpstr>7.CT-TBA</vt:lpstr>
      <vt:lpstr>DG</vt:lpstr>
      <vt:lpstr>8.LD-TB</vt:lpstr>
      <vt:lpstr>9.CPTN</vt:lpstr>
      <vt:lpstr>10.TNTB</vt:lpstr>
      <vt:lpstr>11.CP-VTTH</vt:lpstr>
      <vt:lpstr>13.VCDD</vt:lpstr>
      <vt:lpstr>14.CP-TK</vt:lpstr>
      <vt:lpstr>15.CP-KS</vt:lpstr>
      <vt:lpstr>16.CTKS</vt:lpstr>
      <vt:lpstr>17.TH-HOTLINE</vt:lpstr>
      <vt:lpstr>18.CT-HOTLINE</vt:lpstr>
      <vt:lpstr>19.VC-HL</vt:lpstr>
      <vt:lpstr>20. LAI VAY</vt:lpstr>
      <vt:lpstr>PP3P</vt:lpstr>
      <vt:lpstr>PP1P</vt:lpstr>
      <vt:lpstr>12.VTTH</vt:lpstr>
      <vt:lpstr>PPHT</vt:lpstr>
      <vt:lpstr>BANG KE MONG TRU</vt:lpstr>
      <vt:lpstr>Sheet2</vt:lpstr>
      <vt:lpstr>BANG KE MONG TRU THUC TE</vt:lpstr>
      <vt:lpstr>Word</vt:lpstr>
      <vt:lpstr>THUC TE LAM VIEC</vt:lpstr>
      <vt:lpstr>BKTL</vt:lpstr>
      <vt:lpstr>BKTL Tram</vt:lpstr>
      <vt:lpstr>VCTC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Word!Print_Area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'THUC TE LAM VIEC'!Print_Titles</vt:lpstr>
      <vt:lpstr>Word!Print_Titles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VuongLam</cp:lastModifiedBy>
  <cp:lastPrinted>2020-10-24T14:29:38Z</cp:lastPrinted>
  <dcterms:created xsi:type="dcterms:W3CDTF">2017-04-20T12:08:37Z</dcterms:created>
  <dcterms:modified xsi:type="dcterms:W3CDTF">2020-11-04T12:20:00Z</dcterms:modified>
</cp:coreProperties>
</file>