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00F14A6B-27A6-41F2-B9A1-16E0E672BFAF}" xr6:coauthVersionLast="44" xr6:coauthVersionMax="44" xr10:uidLastSave="{00000000-0000-0000-0000-000000000000}"/>
  <bookViews>
    <workbookView xWindow="-108" yWindow="-108" windowWidth="23256" windowHeight="12576" tabRatio="917" activeTab="33"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thau'!$A$5:$BL$38</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96" l="1"/>
  <c r="D36" i="121" l="1"/>
  <c r="D37" i="121"/>
  <c r="D38" i="121"/>
  <c r="D35" i="121"/>
  <c r="D24" i="121"/>
  <c r="D25" i="121"/>
  <c r="D26" i="121"/>
  <c r="D27" i="121"/>
  <c r="D28" i="121"/>
  <c r="D29" i="121"/>
  <c r="D30" i="121"/>
  <c r="D31" i="121"/>
  <c r="D32" i="121"/>
  <c r="D33" i="121"/>
  <c r="D23" i="121"/>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F271" i="97"/>
  <c r="C23" i="78" s="1"/>
  <c r="G271" i="97"/>
  <c r="D23" i="78" s="1"/>
  <c r="H271" i="97"/>
  <c r="E23" i="78" s="1"/>
  <c r="F272" i="97"/>
  <c r="C24" i="78" s="1"/>
  <c r="G272" i="97"/>
  <c r="D24" i="78" s="1"/>
  <c r="D270" i="97"/>
  <c r="B270" i="97" s="1"/>
  <c r="D271" i="97"/>
  <c r="B271" i="97" s="1"/>
  <c r="D272" i="97"/>
  <c r="B272" i="97" s="1"/>
  <c r="F269" i="97"/>
  <c r="C21" i="78" s="1"/>
  <c r="G269" i="97"/>
  <c r="D21" i="78" s="1"/>
  <c r="D269" i="97"/>
  <c r="B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F266" i="97"/>
  <c r="C18" i="78" s="1"/>
  <c r="G266" i="97"/>
  <c r="D18" i="78" s="1"/>
  <c r="F267" i="97"/>
  <c r="C19" i="78" s="1"/>
  <c r="G267" i="97"/>
  <c r="D19" i="78" s="1"/>
  <c r="H267" i="97"/>
  <c r="E19" i="78" s="1"/>
  <c r="F268" i="97"/>
  <c r="C20" i="78" s="1"/>
  <c r="G268" i="97"/>
  <c r="D20" i="78" s="1"/>
  <c r="H268" i="97"/>
  <c r="E20" i="78" s="1"/>
  <c r="D263" i="97"/>
  <c r="B263" i="97" s="1"/>
  <c r="E263" i="97"/>
  <c r="D255" i="97"/>
  <c r="B255" i="97" s="1"/>
  <c r="E255" i="97"/>
  <c r="D264" i="97"/>
  <c r="B264" i="97" s="1"/>
  <c r="E264" i="97"/>
  <c r="D256" i="97"/>
  <c r="B256" i="97" s="1"/>
  <c r="E256" i="97"/>
  <c r="D265" i="97"/>
  <c r="B265" i="97" s="1"/>
  <c r="E265" i="97"/>
  <c r="D266" i="97"/>
  <c r="B266" i="97" s="1"/>
  <c r="E266" i="97"/>
  <c r="D267" i="97"/>
  <c r="B267" i="97" s="1"/>
  <c r="E267" i="97"/>
  <c r="D268" i="97"/>
  <c r="B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E258" i="97"/>
  <c r="D259" i="97"/>
  <c r="B259" i="97" s="1"/>
  <c r="E259" i="97"/>
  <c r="D260" i="97"/>
  <c r="B260" i="97" s="1"/>
  <c r="E260" i="97"/>
  <c r="D261" i="97"/>
  <c r="B261" i="97" s="1"/>
  <c r="E261" i="97"/>
  <c r="D262" i="97"/>
  <c r="B262" i="97" s="1"/>
  <c r="E262" i="97"/>
  <c r="F257" i="97"/>
  <c r="C9" i="78" s="1"/>
  <c r="G257" i="97"/>
  <c r="D9" i="78" s="1"/>
  <c r="H257" i="97"/>
  <c r="E9" i="78" s="1"/>
  <c r="F254" i="97"/>
  <c r="C6" i="78" s="1"/>
  <c r="G254" i="97"/>
  <c r="D6" i="78" s="1"/>
  <c r="H254" i="97"/>
  <c r="E6" i="78" s="1"/>
  <c r="D257" i="97"/>
  <c r="B257" i="97" s="1"/>
  <c r="E257" i="97"/>
  <c r="D254" i="97"/>
  <c r="B254" i="97" s="1"/>
  <c r="E254" i="97"/>
  <c r="A3" i="121"/>
  <c r="AT39" i="121"/>
  <c r="H37" i="121"/>
  <c r="AT37" i="121" s="1"/>
  <c r="BE36" i="121"/>
  <c r="I271" i="97" s="1"/>
  <c r="F23" i="78" s="1"/>
  <c r="AT36" i="121"/>
  <c r="BE35" i="121"/>
  <c r="I270" i="97" s="1"/>
  <c r="F22" i="78" s="1"/>
  <c r="H35" i="121"/>
  <c r="H38" i="121" s="1"/>
  <c r="H33" i="121"/>
  <c r="AT33" i="121" s="1"/>
  <c r="BE32" i="121"/>
  <c r="AT32" i="121"/>
  <c r="BE31" i="121"/>
  <c r="I268" i="97" s="1"/>
  <c r="F20" i="78" s="1"/>
  <c r="AT31" i="121"/>
  <c r="BE30" i="121"/>
  <c r="I267" i="97" s="1"/>
  <c r="F19" i="78" s="1"/>
  <c r="BD30" i="121"/>
  <c r="BC30" i="121"/>
  <c r="BB30" i="121"/>
  <c r="BA30" i="121"/>
  <c r="AZ30" i="121"/>
  <c r="AY30" i="121"/>
  <c r="AX30" i="121"/>
  <c r="AW30" i="121"/>
  <c r="AV30" i="121"/>
  <c r="AU30" i="121"/>
  <c r="AT30" i="121"/>
  <c r="H29" i="121"/>
  <c r="BE29" i="121" s="1"/>
  <c r="I266" i="97" s="1"/>
  <c r="F18" i="78" s="1"/>
  <c r="H28" i="121"/>
  <c r="BE28" i="121" s="1"/>
  <c r="I265" i="97" s="1"/>
  <c r="F17" i="78" s="1"/>
  <c r="BE27" i="121"/>
  <c r="I256" i="97" s="1"/>
  <c r="F8" i="78" s="1"/>
  <c r="AT27" i="121"/>
  <c r="BD25" i="121"/>
  <c r="BC25" i="121"/>
  <c r="BB25" i="121"/>
  <c r="BA25" i="121"/>
  <c r="AZ25" i="121"/>
  <c r="AY25" i="121"/>
  <c r="AX25" i="121"/>
  <c r="AW25" i="121"/>
  <c r="AV25" i="121"/>
  <c r="AU25" i="121"/>
  <c r="H25" i="121"/>
  <c r="BE25" i="121" s="1"/>
  <c r="I255" i="97" s="1"/>
  <c r="F7" i="78" s="1"/>
  <c r="H24" i="121"/>
  <c r="H26" i="121" s="1"/>
  <c r="H264" i="97" s="1"/>
  <c r="E16" i="78" s="1"/>
  <c r="BE23" i="121"/>
  <c r="BD23" i="121"/>
  <c r="BC23" i="121"/>
  <c r="BB23" i="121"/>
  <c r="BA23" i="121"/>
  <c r="AZ23" i="121"/>
  <c r="AY23" i="121"/>
  <c r="AX23" i="121"/>
  <c r="AW23" i="121"/>
  <c r="AV23" i="121"/>
  <c r="AU23" i="121"/>
  <c r="AT23" i="121"/>
  <c r="BD22" i="121"/>
  <c r="BC22" i="121"/>
  <c r="BB22" i="121"/>
  <c r="BA22" i="121"/>
  <c r="AZ22" i="121"/>
  <c r="AY22" i="121"/>
  <c r="AX22" i="121"/>
  <c r="AW22" i="121"/>
  <c r="AV22" i="121"/>
  <c r="AU22" i="121"/>
  <c r="BE21" i="121"/>
  <c r="BD21" i="121"/>
  <c r="BC21" i="121"/>
  <c r="BB21" i="121"/>
  <c r="BA21" i="121"/>
  <c r="AZ21" i="121"/>
  <c r="AY21" i="121"/>
  <c r="AX21" i="121"/>
  <c r="AW21" i="121"/>
  <c r="AV21" i="121"/>
  <c r="AU21" i="121"/>
  <c r="AT21" i="121"/>
  <c r="BE20" i="121"/>
  <c r="I262" i="97" s="1"/>
  <c r="F14" i="78" s="1"/>
  <c r="BD20" i="121"/>
  <c r="BC20" i="121"/>
  <c r="BB20" i="121"/>
  <c r="BA20" i="121"/>
  <c r="AZ20" i="121"/>
  <c r="AY20" i="121"/>
  <c r="AX20" i="121"/>
  <c r="AW20" i="121"/>
  <c r="AV20" i="121"/>
  <c r="AU20" i="121"/>
  <c r="AT20" i="121"/>
  <c r="BE19" i="121"/>
  <c r="I261" i="97" s="1"/>
  <c r="F13" i="78" s="1"/>
  <c r="BD19" i="121"/>
  <c r="BC19" i="121"/>
  <c r="BB19" i="121"/>
  <c r="BA19" i="121"/>
  <c r="AZ19" i="121"/>
  <c r="AY19" i="121"/>
  <c r="AX19" i="121"/>
  <c r="AW19" i="121"/>
  <c r="AV19" i="121"/>
  <c r="AU19" i="121"/>
  <c r="AT19" i="121"/>
  <c r="BE18" i="121"/>
  <c r="I260" i="97" s="1"/>
  <c r="F12" i="78" s="1"/>
  <c r="BD18" i="121"/>
  <c r="BC18" i="121"/>
  <c r="BB18" i="121"/>
  <c r="BA18" i="121"/>
  <c r="AZ18" i="121"/>
  <c r="AY18" i="121"/>
  <c r="AX18" i="121"/>
  <c r="AW18" i="121"/>
  <c r="AV18" i="121"/>
  <c r="AU18" i="121"/>
  <c r="AT18" i="121"/>
  <c r="BE17" i="121"/>
  <c r="I259" i="97" s="1"/>
  <c r="F11" i="78" s="1"/>
  <c r="BD17" i="121"/>
  <c r="BC17" i="121"/>
  <c r="BB17" i="121"/>
  <c r="BA17" i="121"/>
  <c r="AZ17" i="121"/>
  <c r="AY17" i="121"/>
  <c r="AX17" i="121"/>
  <c r="AW17" i="121"/>
  <c r="AV17" i="121"/>
  <c r="AU17" i="121"/>
  <c r="AT17" i="121"/>
  <c r="BE16" i="121"/>
  <c r="I258" i="97" s="1"/>
  <c r="F10" i="78" s="1"/>
  <c r="BD16" i="121"/>
  <c r="BC16" i="121"/>
  <c r="BB16" i="121"/>
  <c r="BA16" i="121"/>
  <c r="AZ16" i="121"/>
  <c r="AY16" i="121"/>
  <c r="AX16" i="121"/>
  <c r="AW16" i="121"/>
  <c r="AV16" i="121"/>
  <c r="AU16" i="121"/>
  <c r="AT16" i="121"/>
  <c r="BE15" i="121"/>
  <c r="BE14" i="121"/>
  <c r="BD14" i="121"/>
  <c r="BC14" i="121"/>
  <c r="BB14" i="121"/>
  <c r="BA14" i="121"/>
  <c r="AZ14" i="121"/>
  <c r="AY14" i="121"/>
  <c r="AX14" i="121"/>
  <c r="AW14" i="121"/>
  <c r="AV14" i="121"/>
  <c r="AU14" i="121"/>
  <c r="AT14" i="121"/>
  <c r="BE13" i="121"/>
  <c r="I254" i="97" s="1"/>
  <c r="F6" i="78" s="1"/>
  <c r="BD13" i="121"/>
  <c r="BC13" i="121"/>
  <c r="BB13" i="121"/>
  <c r="BA13" i="121"/>
  <c r="AZ13" i="121"/>
  <c r="AY13" i="121"/>
  <c r="AX13" i="121"/>
  <c r="AW13" i="121"/>
  <c r="AV13" i="121"/>
  <c r="AU13" i="121"/>
  <c r="AT13" i="121"/>
  <c r="BE12" i="121"/>
  <c r="I257" i="97" s="1"/>
  <c r="F9" i="78" s="1"/>
  <c r="BD12" i="121"/>
  <c r="BC12" i="121"/>
  <c r="BB12" i="121"/>
  <c r="BA12" i="121"/>
  <c r="AZ12" i="121"/>
  <c r="AY12" i="121"/>
  <c r="AX12" i="121"/>
  <c r="AW12" i="121"/>
  <c r="AV12" i="121"/>
  <c r="AU12" i="121"/>
  <c r="AT12" i="121"/>
  <c r="BE10" i="121"/>
  <c r="BD10" i="121"/>
  <c r="BC10" i="121"/>
  <c r="BB10" i="121"/>
  <c r="BA10" i="121"/>
  <c r="AZ10" i="121"/>
  <c r="AY10" i="121"/>
  <c r="AX10" i="121"/>
  <c r="AW10" i="121"/>
  <c r="AV10" i="121"/>
  <c r="AU10" i="121"/>
  <c r="AT10" i="121"/>
  <c r="BD8" i="121"/>
  <c r="BC8" i="121"/>
  <c r="BB8" i="121"/>
  <c r="BA8" i="121"/>
  <c r="AZ8" i="121"/>
  <c r="AY8" i="121"/>
  <c r="AX8" i="121"/>
  <c r="AW8" i="121"/>
  <c r="AV8" i="121"/>
  <c r="AU8" i="121"/>
  <c r="H265" i="97" l="1"/>
  <c r="E17" i="78" s="1"/>
  <c r="H270" i="97"/>
  <c r="E22" i="78" s="1"/>
  <c r="AT25" i="121"/>
  <c r="AT35" i="121"/>
  <c r="H266" i="97"/>
  <c r="E18" i="78" s="1"/>
  <c r="H263" i="97"/>
  <c r="E15" i="78" s="1"/>
  <c r="H272" i="97"/>
  <c r="E24" i="78" s="1"/>
  <c r="E272" i="97"/>
  <c r="E271" i="97"/>
  <c r="H269" i="97"/>
  <c r="E21" i="78" s="1"/>
  <c r="E270" i="97"/>
  <c r="BE33" i="121"/>
  <c r="I269" i="97" s="1"/>
  <c r="F21" i="78" s="1"/>
  <c r="BE37" i="121"/>
  <c r="I272" i="97" s="1"/>
  <c r="F24" i="78" s="1"/>
  <c r="AT38" i="121"/>
  <c r="BE38" i="121"/>
  <c r="BE26" i="121"/>
  <c r="I264" i="97" s="1"/>
  <c r="F16" i="78" s="1"/>
  <c r="AT26" i="121"/>
  <c r="AT28" i="121"/>
  <c r="AT24" i="121"/>
  <c r="AT29" i="121"/>
  <c r="BE24" i="121"/>
  <c r="I263" i="97" s="1"/>
  <c r="F15"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F277" i="120"/>
  <c r="H277" i="120" s="1"/>
  <c r="F274" i="120"/>
  <c r="H274" i="120" s="1"/>
  <c r="F273" i="120"/>
  <c r="H273" i="120" s="1"/>
  <c r="F272" i="120"/>
  <c r="H272" i="120" s="1"/>
  <c r="F271" i="120"/>
  <c r="H271" i="120" s="1"/>
  <c r="F270" i="120"/>
  <c r="H270" i="120" s="1"/>
  <c r="F269" i="120"/>
  <c r="H269" i="120" s="1"/>
  <c r="F268" i="120"/>
  <c r="H268" i="120" s="1"/>
  <c r="F267" i="120"/>
  <c r="H267" i="120" s="1"/>
  <c r="F266" i="120"/>
  <c r="H266" i="120" s="1"/>
  <c r="F265" i="120"/>
  <c r="H265" i="120" s="1"/>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F253" i="120"/>
  <c r="H253" i="120" s="1"/>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F233" i="120"/>
  <c r="H233" i="120" s="1"/>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F212" i="120"/>
  <c r="H212" i="120" s="1"/>
  <c r="F211" i="120"/>
  <c r="H211" i="120" s="1"/>
  <c r="F210" i="120"/>
  <c r="H210" i="120" s="1"/>
  <c r="F209" i="120"/>
  <c r="H209" i="120" s="1"/>
  <c r="F208" i="120"/>
  <c r="F207" i="120"/>
  <c r="H207" i="120" s="1"/>
  <c r="F206" i="120"/>
  <c r="H206" i="120" s="1"/>
  <c r="F205" i="120"/>
  <c r="H205" i="120" s="1"/>
  <c r="F204" i="120"/>
  <c r="H204" i="120" s="1"/>
  <c r="F203" i="120"/>
  <c r="H203" i="120" s="1"/>
  <c r="F202" i="120"/>
  <c r="H202" i="120" s="1"/>
  <c r="F201" i="120"/>
  <c r="H201" i="120" s="1"/>
  <c r="F200" i="120"/>
  <c r="H200" i="120" s="1"/>
  <c r="F199" i="120"/>
  <c r="H199" i="120" s="1"/>
  <c r="F198" i="120"/>
  <c r="H198" i="120" s="1"/>
  <c r="F197" i="120"/>
  <c r="H197" i="120" s="1"/>
  <c r="F196" i="120"/>
  <c r="H196" i="120" s="1"/>
  <c r="F195" i="120"/>
  <c r="H195" i="120" s="1"/>
  <c r="F194" i="120"/>
  <c r="F193" i="120"/>
  <c r="H193" i="120" s="1"/>
  <c r="F192" i="120"/>
  <c r="H192" i="120" s="1"/>
  <c r="F191" i="120"/>
  <c r="H191" i="120" s="1"/>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F168" i="120"/>
  <c r="H168" i="120" s="1"/>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F151" i="120"/>
  <c r="H151" i="120" s="1"/>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F130" i="120"/>
  <c r="H130" i="120" s="1"/>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F99" i="120"/>
  <c r="H99" i="120" s="1"/>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F77" i="120"/>
  <c r="H77" i="120" s="1"/>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F60" i="120"/>
  <c r="H60" i="120" s="1"/>
  <c r="F59" i="120"/>
  <c r="H59" i="120" s="1"/>
  <c r="H58" i="120"/>
  <c r="F58" i="120"/>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F42" i="120"/>
  <c r="H42" i="120" s="1"/>
  <c r="F41" i="120"/>
  <c r="H41" i="120" s="1"/>
  <c r="F40" i="120"/>
  <c r="H40" i="120" s="1"/>
  <c r="F39" i="120"/>
  <c r="H39" i="120" s="1"/>
  <c r="F38" i="120"/>
  <c r="H38" i="120" s="1"/>
  <c r="F37" i="120"/>
  <c r="F36" i="120"/>
  <c r="H36" i="120" s="1"/>
  <c r="F35" i="120"/>
  <c r="H35" i="120" s="1"/>
  <c r="F34" i="120"/>
  <c r="H34" i="120" s="1"/>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E67" i="42" s="1"/>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E107" i="42" s="1"/>
  <c r="G107" i="42" s="1"/>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K1958" i="1"/>
  <c r="A97" i="42"/>
  <c r="D97" i="42" s="1"/>
  <c r="A96" i="42"/>
  <c r="E96" i="42" s="1"/>
  <c r="B96" i="42" s="1"/>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33" i="34"/>
  <c r="D14" i="42"/>
  <c r="H1778" i="1"/>
  <c r="P1778" i="1" s="1"/>
  <c r="C1778" i="1" s="1"/>
  <c r="D30" i="35"/>
  <c r="E245" i="42"/>
  <c r="G245" i="42" s="1"/>
  <c r="D38" i="33"/>
  <c r="D30" i="33"/>
  <c r="C10" i="35"/>
  <c r="C30" i="35"/>
  <c r="D31" i="31"/>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D39" i="31"/>
  <c r="D21" i="33"/>
  <c r="J2321" i="1"/>
  <c r="N157" i="1"/>
  <c r="N158" i="1" s="1"/>
  <c r="H1542" i="1"/>
  <c r="P1542" i="1" s="1"/>
  <c r="C1542" i="1" s="1"/>
  <c r="J1542" i="1"/>
  <c r="H2239" i="1"/>
  <c r="P2239" i="1" s="1"/>
  <c r="C2239" i="1" s="1"/>
  <c r="H1541" i="1"/>
  <c r="P1541" i="1" s="1"/>
  <c r="C1541" i="1" s="1"/>
  <c r="J1541" i="1"/>
  <c r="D1737" i="1"/>
  <c r="H2317" i="23"/>
  <c r="D87" i="31"/>
  <c r="M584" i="1"/>
  <c r="M594" i="1"/>
  <c r="M593"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I1696" i="1"/>
  <c r="M76" i="1"/>
  <c r="J818" i="1"/>
  <c r="E174" i="42"/>
  <c r="G174" i="42" s="1"/>
  <c r="I76" i="1"/>
  <c r="I1115" i="1"/>
  <c r="I1332" i="1"/>
  <c r="I1235" i="1"/>
  <c r="R796" i="1"/>
  <c r="Q796" i="1"/>
  <c r="R795" i="1"/>
  <c r="Q795" i="1"/>
  <c r="C18" i="35"/>
  <c r="J2337"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J1210" i="1"/>
  <c r="J1209" i="1"/>
  <c r="J1211" i="1"/>
  <c r="J1212" i="1"/>
  <c r="J1207" i="1"/>
  <c r="J1208" i="1"/>
  <c r="J1220" i="1"/>
  <c r="J1219" i="1"/>
  <c r="J1216" i="1"/>
  <c r="J1218" i="1"/>
  <c r="J1217" i="1"/>
  <c r="J1423" i="1"/>
  <c r="J1421" i="1"/>
  <c r="J1422" i="1"/>
  <c r="J1477" i="1"/>
  <c r="J1475" i="1"/>
  <c r="J1476" i="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I1022" i="1" l="1"/>
  <c r="C55" i="34"/>
  <c r="E87" i="31"/>
  <c r="B87" i="31" s="1"/>
  <c r="D68" i="31"/>
  <c r="M896" i="1"/>
  <c r="D2115" i="1"/>
  <c r="M911" i="1"/>
  <c r="E18" i="42"/>
  <c r="FA95" i="16"/>
  <c r="BJ69" i="61"/>
  <c r="D2207" i="1" s="1"/>
  <c r="H2207" i="1" s="1"/>
  <c r="P2207" i="1" s="1"/>
  <c r="C2207" i="1" s="1"/>
  <c r="E77" i="31"/>
  <c r="G77" i="31" s="1"/>
  <c r="E15" i="33"/>
  <c r="G15" i="33" s="1"/>
  <c r="E19" i="35"/>
  <c r="B19" i="35" s="1"/>
  <c r="E82" i="42"/>
  <c r="G82" i="42" s="1"/>
  <c r="D91" i="42"/>
  <c r="C58" i="34"/>
  <c r="I838" i="1"/>
  <c r="M592" i="1"/>
  <c r="E49" i="35"/>
  <c r="E10" i="31"/>
  <c r="B55" i="34"/>
  <c r="E36" i="42"/>
  <c r="I959" i="1"/>
  <c r="I662" i="1"/>
  <c r="C112" i="42"/>
  <c r="D89" i="42"/>
  <c r="E38" i="42"/>
  <c r="B38" i="42" s="1"/>
  <c r="CR95" i="16"/>
  <c r="I911" i="1"/>
  <c r="E114" i="42"/>
  <c r="B114" i="42" s="1"/>
  <c r="J1021" i="1"/>
  <c r="C36" i="42"/>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J182" i="16"/>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B50" i="42"/>
  <c r="C30" i="34"/>
  <c r="C31" i="35"/>
  <c r="E31" i="35"/>
  <c r="G31" i="35" s="1"/>
  <c r="D66" i="31"/>
  <c r="C66" i="31"/>
  <c r="C42" i="33"/>
  <c r="D42" i="33"/>
  <c r="E42" i="33"/>
  <c r="G56" i="35"/>
  <c r="B77" i="31"/>
  <c r="G32" i="33"/>
  <c r="B12" i="35"/>
  <c r="B69" i="33"/>
  <c r="G33" i="33"/>
  <c r="G24" i="35"/>
  <c r="B24" i="35"/>
  <c r="E26" i="33"/>
  <c r="E37" i="34"/>
  <c r="B37" i="34" s="1"/>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2153" i="1" s="1"/>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559" i="23"/>
  <c r="H36" i="23"/>
  <c r="H41" i="23" s="1"/>
  <c r="H45" i="23" s="1"/>
  <c r="M18" i="23"/>
  <c r="H1349" i="23"/>
  <c r="H1646" i="23"/>
  <c r="H2005" i="23"/>
  <c r="H119" i="23"/>
  <c r="H122" i="23"/>
  <c r="H1653" i="23"/>
  <c r="H1229" i="23"/>
  <c r="H1780" i="23"/>
  <c r="H2571" i="23"/>
  <c r="D1448" i="23"/>
  <c r="D1456" i="23" s="1"/>
  <c r="H2488" i="23"/>
  <c r="H1749" i="23"/>
  <c r="H606" i="23"/>
  <c r="H614" i="23"/>
  <c r="H613" i="23"/>
  <c r="H2052" i="23"/>
  <c r="H2636" i="23"/>
  <c r="H2637" i="23"/>
  <c r="H2149"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G74" i="33"/>
  <c r="B74" i="33"/>
  <c r="B65" i="33"/>
  <c r="G65" i="33"/>
  <c r="G11" i="42"/>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I1678" i="1"/>
  <c r="H1678" i="1"/>
  <c r="P1678" i="1" s="1"/>
  <c r="C1678" i="1" s="1"/>
  <c r="D1701" i="1"/>
  <c r="I1700" i="1"/>
  <c r="M806" i="1"/>
  <c r="N806" i="1"/>
  <c r="N670" i="1"/>
  <c r="M670" i="1"/>
  <c r="H2038" i="23"/>
  <c r="H2046" i="23" s="1"/>
  <c r="H2661" i="23"/>
  <c r="H2668" i="23" s="1"/>
  <c r="D1581" i="1"/>
  <c r="D207" i="42"/>
  <c r="D55" i="31"/>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M182" i="16"/>
  <c r="EU182" i="16"/>
  <c r="BM182" i="16"/>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DI182" i="16"/>
  <c r="DI184" i="16" s="1"/>
  <c r="AE182" i="16"/>
  <c r="AE184" i="16" s="1"/>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175" i="31" l="1"/>
  <c r="BH184" i="16"/>
  <c r="AA184" i="16"/>
  <c r="H1812" i="23"/>
  <c r="H1820" i="23" s="1"/>
  <c r="H1837" i="23"/>
  <c r="H2246" i="23"/>
  <c r="H1828" i="1"/>
  <c r="BB184" i="16"/>
  <c r="EC184" i="16"/>
  <c r="G17" i="34"/>
  <c r="DD184" i="16"/>
  <c r="FJ184" i="16"/>
  <c r="J1573" i="1"/>
  <c r="EM184" i="16"/>
  <c r="BM184" i="16"/>
  <c r="H1706" i="23"/>
  <c r="G10" i="35"/>
  <c r="H200" i="23"/>
  <c r="FI184" i="16"/>
  <c r="CN307" i="70"/>
  <c r="H2063" i="1"/>
  <c r="P2063" i="1" s="1"/>
  <c r="C2063" i="1" s="1"/>
  <c r="AH184" i="16"/>
  <c r="H2232" i="23"/>
  <c r="H1816" i="23"/>
  <c r="H2242" i="23"/>
  <c r="G112" i="42"/>
  <c r="CT184" i="16"/>
  <c r="FZ184" i="16"/>
  <c r="AL184" i="16"/>
  <c r="AQ184" i="16"/>
  <c r="H1745" i="23"/>
  <c r="H2605" i="23"/>
  <c r="H2611" i="23"/>
  <c r="EN184" i="16"/>
  <c r="BK184" i="16"/>
  <c r="G114"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A465" i="23" s="1"/>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6" i="23"/>
  <c r="H2308" i="23" s="1"/>
  <c r="H2310" i="23"/>
  <c r="H2325" i="23"/>
  <c r="H2311"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469" i="23" l="1"/>
  <c r="I469" i="23" s="1"/>
  <c r="A469" i="23" s="1"/>
  <c r="H133" i="23"/>
  <c r="H959" i="23"/>
  <c r="I959" i="23" s="1"/>
  <c r="A959" i="23" s="1"/>
  <c r="H2304" i="23"/>
  <c r="H592" i="23"/>
  <c r="H2314" i="23"/>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62" i="23" s="1"/>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500" i="1" s="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H1500" i="1" l="1"/>
  <c r="P1500" i="1" s="1"/>
  <c r="C1500" i="1" s="1"/>
  <c r="B186" i="3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C632" i="1" s="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B48" i="79" s="1"/>
  <c r="G48" i="79" s="1"/>
  <c r="E61" i="78"/>
  <c r="D58" i="79" s="1"/>
  <c r="C61" i="78"/>
  <c r="D15" i="79"/>
  <c r="O18" i="78"/>
  <c r="E53" i="78"/>
  <c r="D50" i="79" s="1"/>
  <c r="C53" i="78"/>
  <c r="B50" i="79" s="1"/>
  <c r="G50" i="79" s="1"/>
  <c r="G27" i="26"/>
  <c r="C31" i="78"/>
  <c r="O31" i="78" s="1"/>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B56" i="79" s="1"/>
  <c r="G56" i="79" s="1"/>
  <c r="G70" i="26"/>
  <c r="H70" i="26" s="1"/>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B40" i="79" s="1"/>
  <c r="G40" i="79" s="1"/>
  <c r="G51" i="26"/>
  <c r="C55" i="78"/>
  <c r="B52" i="79" s="1"/>
  <c r="G52" i="79" s="1"/>
  <c r="G52" i="26"/>
  <c r="C56" i="78"/>
  <c r="B53" i="79" s="1"/>
  <c r="G53" i="79" s="1"/>
  <c r="E69" i="78"/>
  <c r="D67" i="117" s="1"/>
  <c r="G67" i="117" s="1"/>
  <c r="C69" i="78"/>
  <c r="B66" i="79" s="1"/>
  <c r="G66" i="79" s="1"/>
  <c r="D50" i="78"/>
  <c r="C47" i="117" s="1"/>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O54" i="78" s="1"/>
  <c r="D35" i="78"/>
  <c r="C32" i="79" s="1"/>
  <c r="C35" i="78"/>
  <c r="B32" i="117" s="1"/>
  <c r="D22" i="117"/>
  <c r="G22" i="117" s="1"/>
  <c r="B6" i="111"/>
  <c r="O10" i="78"/>
  <c r="E30" i="78"/>
  <c r="D27" i="117" s="1"/>
  <c r="G27" i="117" s="1"/>
  <c r="C30" i="78"/>
  <c r="O30" i="78" s="1"/>
  <c r="D19" i="117"/>
  <c r="G19" i="117" s="1"/>
  <c r="O22" i="78"/>
  <c r="H112" i="26"/>
  <c r="I112" i="26"/>
  <c r="J112" i="26"/>
  <c r="K112" i="26"/>
  <c r="G95" i="26"/>
  <c r="C99" i="78"/>
  <c r="O99" i="78" s="1"/>
  <c r="H108" i="26"/>
  <c r="I108" i="26"/>
  <c r="J108" i="26"/>
  <c r="K108" i="26"/>
  <c r="C103" i="78"/>
  <c r="O103" i="78" s="1"/>
  <c r="G99" i="26"/>
  <c r="G90" i="26"/>
  <c r="C94" i="78"/>
  <c r="C3" i="117"/>
  <c r="B3" i="117"/>
  <c r="E57" i="78"/>
  <c r="C57" i="78"/>
  <c r="O57" i="78" s="1"/>
  <c r="E70" i="78"/>
  <c r="D68" i="117" s="1"/>
  <c r="G68" i="117" s="1"/>
  <c r="C70" i="78"/>
  <c r="O70" i="78" s="1"/>
  <c r="B16" i="79"/>
  <c r="G16" i="79" s="1"/>
  <c r="D67" i="78"/>
  <c r="C64" i="79" s="1"/>
  <c r="C67" i="78"/>
  <c r="B64" i="79" s="1"/>
  <c r="G64" i="79" s="1"/>
  <c r="B9" i="111"/>
  <c r="O13" i="78"/>
  <c r="D8" i="117"/>
  <c r="G8" i="117" s="1"/>
  <c r="B8" i="117"/>
  <c r="H104" i="26"/>
  <c r="I104" i="26"/>
  <c r="J104" i="26"/>
  <c r="K104" i="26"/>
  <c r="H117" i="26"/>
  <c r="I117" i="26"/>
  <c r="J117" i="26"/>
  <c r="K117" i="26"/>
  <c r="C104" i="78"/>
  <c r="O104" i="78" s="1"/>
  <c r="G100" i="26"/>
  <c r="C95" i="78"/>
  <c r="G91" i="26"/>
  <c r="D42" i="78"/>
  <c r="C39" i="117" s="1"/>
  <c r="C42" i="78"/>
  <c r="O42" i="78" s="1"/>
  <c r="D47" i="78"/>
  <c r="C44" i="79" s="1"/>
  <c r="C47" i="78"/>
  <c r="O47" i="78" s="1"/>
  <c r="E45" i="78"/>
  <c r="D42" i="117" s="1"/>
  <c r="G42" i="117" s="1"/>
  <c r="C45" i="78"/>
  <c r="O45" i="78" s="1"/>
  <c r="E38" i="78"/>
  <c r="D35" i="117" s="1"/>
  <c r="G35" i="117" s="1"/>
  <c r="C38" i="78"/>
  <c r="B35" i="79" s="1"/>
  <c r="G35" i="79" s="1"/>
  <c r="D28" i="78"/>
  <c r="C25" i="79" s="1"/>
  <c r="C28" i="78"/>
  <c r="O28" i="78" s="1"/>
  <c r="G96" i="26"/>
  <c r="C100" i="78"/>
  <c r="O100" i="78" s="1"/>
  <c r="H109" i="26"/>
  <c r="I109" i="26"/>
  <c r="J109" i="26"/>
  <c r="K109" i="26"/>
  <c r="C96"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G33" i="26"/>
  <c r="B15" i="111"/>
  <c r="D15" i="111" s="1"/>
  <c r="G39" i="26"/>
  <c r="D12" i="79"/>
  <c r="D40" i="78"/>
  <c r="C37" i="117" s="1"/>
  <c r="E40" i="78"/>
  <c r="D37" i="79" s="1"/>
  <c r="G36" i="26"/>
  <c r="E68" i="78"/>
  <c r="D65" i="79" s="1"/>
  <c r="D76" i="78"/>
  <c r="C74" i="79" s="1"/>
  <c r="D264" i="115"/>
  <c r="D12" i="114"/>
  <c r="E49" i="78"/>
  <c r="D46" i="117" s="1"/>
  <c r="G46" i="117" s="1"/>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D75" i="78"/>
  <c r="C73" i="117" s="1"/>
  <c r="D66" i="78"/>
  <c r="C63" i="79" s="1"/>
  <c r="G71" i="26"/>
  <c r="J71" i="26" s="1"/>
  <c r="G43" i="26"/>
  <c r="D60" i="78"/>
  <c r="C57" i="117" s="1"/>
  <c r="D36" i="78"/>
  <c r="C33" i="79" s="1"/>
  <c r="G56" i="26"/>
  <c r="D63" i="78"/>
  <c r="C60" i="117" s="1"/>
  <c r="C9" i="79"/>
  <c r="D39" i="78"/>
  <c r="C36" i="79" s="1"/>
  <c r="G45" i="26"/>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E75" i="78"/>
  <c r="D73" i="117" s="1"/>
  <c r="G73" i="117" s="1"/>
  <c r="D21" i="111"/>
  <c r="D30" i="78"/>
  <c r="C27" i="117" s="1"/>
  <c r="G44" i="26"/>
  <c r="G30" i="26"/>
  <c r="D72" i="78"/>
  <c r="C70" i="117" s="1"/>
  <c r="D34" i="78"/>
  <c r="C31" i="117" s="1"/>
  <c r="E32" i="78"/>
  <c r="E35" i="78"/>
  <c r="D27" i="78"/>
  <c r="C24" i="79" s="1"/>
  <c r="G35" i="26"/>
  <c r="G65" i="26"/>
  <c r="H65" i="26" s="1"/>
  <c r="G28" i="26"/>
  <c r="G46" i="26"/>
  <c r="D69" i="78"/>
  <c r="C67" i="79" s="1"/>
  <c r="B70" i="79"/>
  <c r="G70" i="79" s="1"/>
  <c r="O27" i="78"/>
  <c r="C17" i="79"/>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A164" i="23"/>
  <c r="D19" i="79"/>
  <c r="O33" i="78"/>
  <c r="B30" i="117"/>
  <c r="B30" i="79"/>
  <c r="G30" i="79" s="1"/>
  <c r="E20" i="111"/>
  <c r="D20" i="111"/>
  <c r="C45" i="117"/>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O40" i="78"/>
  <c r="B37" i="117"/>
  <c r="B37" i="79"/>
  <c r="G37" i="79" s="1"/>
  <c r="D18" i="111"/>
  <c r="O15" i="78"/>
  <c r="B12" i="79"/>
  <c r="G12" i="79" s="1"/>
  <c r="B12" i="117"/>
  <c r="O8" i="78"/>
  <c r="B5" i="79"/>
  <c r="G5" i="79" s="1"/>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O70" i="26" l="1"/>
  <c r="K70" i="26"/>
  <c r="C64" i="117"/>
  <c r="I70" i="26"/>
  <c r="J70" i="26"/>
  <c r="C47" i="79"/>
  <c r="C39" i="79"/>
  <c r="D41" i="117"/>
  <c r="G41" i="117" s="1"/>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G95" i="78" s="1"/>
  <c r="J91" i="26"/>
  <c r="K91" i="26"/>
  <c r="H102" i="26"/>
  <c r="F106" i="78" s="1"/>
  <c r="I102" i="26"/>
  <c r="J102" i="26"/>
  <c r="K102" i="26"/>
  <c r="H100" i="26"/>
  <c r="I100" i="26"/>
  <c r="G104" i="78" s="1"/>
  <c r="J100" i="26"/>
  <c r="K100" i="26"/>
  <c r="H93" i="26"/>
  <c r="F97" i="78" s="1"/>
  <c r="I93" i="26"/>
  <c r="G97" i="78" s="1"/>
  <c r="J93" i="26"/>
  <c r="K93" i="26"/>
  <c r="H101" i="26"/>
  <c r="I101" i="26"/>
  <c r="G105" i="78" s="1"/>
  <c r="J101" i="26"/>
  <c r="K101" i="26"/>
  <c r="H90" i="26"/>
  <c r="I90" i="26"/>
  <c r="J90" i="26"/>
  <c r="K90" i="26"/>
  <c r="H95" i="26"/>
  <c r="F99" i="78" s="1"/>
  <c r="I95" i="26"/>
  <c r="J95" i="26"/>
  <c r="K95" i="26"/>
  <c r="H99" i="26"/>
  <c r="F103" i="78" s="1"/>
  <c r="I99" i="26"/>
  <c r="G103" i="78" s="1"/>
  <c r="J99" i="26"/>
  <c r="K99" i="26"/>
  <c r="H96" i="26"/>
  <c r="F100" i="78" s="1"/>
  <c r="I96" i="26"/>
  <c r="G100" i="78" s="1"/>
  <c r="J96" i="26"/>
  <c r="K96" i="26"/>
  <c r="H97" i="26"/>
  <c r="F101" i="78" s="1"/>
  <c r="I97" i="26"/>
  <c r="G101" i="78" s="1"/>
  <c r="J97" i="26"/>
  <c r="K97" i="26"/>
  <c r="H92" i="26"/>
  <c r="I92" i="26"/>
  <c r="G96" i="78" s="1"/>
  <c r="J92" i="26"/>
  <c r="K92" i="26"/>
  <c r="H98" i="26"/>
  <c r="F102" i="78" s="1"/>
  <c r="I98" i="26"/>
  <c r="G102" i="78" s="1"/>
  <c r="J98" i="26"/>
  <c r="K98" i="26"/>
  <c r="H94" i="26"/>
  <c r="F98" i="78" s="1"/>
  <c r="I94" i="26"/>
  <c r="G98" i="78" s="1"/>
  <c r="J94" i="26"/>
  <c r="K94" i="26"/>
  <c r="F104" i="78"/>
  <c r="F96" i="78"/>
  <c r="F89" i="78"/>
  <c r="G99"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F66" i="78" s="1"/>
  <c r="E62" i="117" s="1"/>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<sst xmlns="http://schemas.openxmlformats.org/spreadsheetml/2006/main" count="17590" uniqueCount="5332">
  <si>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</si>
  <si>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</si>
  <si>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</si>
  <si>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</si>
  <si>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</si>
  <si>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</si>
  <si>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</si>
  <si>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</si>
  <si>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</si>
  <si>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</si>
  <si>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</si>
  <si>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</si>
  <si>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</si>
  <si>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</si>
  <si>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</si>
  <si>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</si>
  <si>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</si>
  <si>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</si>
  <si>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</si>
  <si>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</si>
  <si>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</si>
  <si>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</si>
  <si>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</si>
  <si>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</si>
  <si>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</si>
  <si>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</si>
  <si>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</si>
  <si>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</si>
  <si>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</si>
  <si>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</si>
  <si>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</si>
  <si>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</si>
  <si>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</si>
  <si>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</si>
  <si>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</si>
  <si>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</si>
  <si>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</si>
  <si>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</si>
  <si>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</si>
  <si>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</si>
  <si>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</si>
  <si>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</si>
  <si>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</si>
  <si>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</si>
  <si>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</si>
  <si>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</si>
  <si>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</si>
  <si>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</si>
  <si>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</si>
  <si>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</si>
  <si>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</si>
  <si>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</si>
  <si>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</si>
  <si>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</si>
  <si>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</si>
  <si>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</si>
  <si>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</si>
  <si>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</si>
  <si>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</si>
  <si>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</si>
  <si>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</si>
  <si>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</si>
  <si>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</si>
  <si>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</si>
  <si>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</si>
  <si>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</si>
  <si>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</si>
  <si>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</si>
  <si>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</si>
  <si>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</si>
  <si>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</si>
  <si>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</si>
  <si>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</si>
  <si>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</si>
  <si>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</si>
  <si>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</si>
  <si>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</si>
  <si>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</si>
  <si>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</si>
  <si>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</si>
  <si>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</si>
  <si>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</si>
  <si>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</si>
  <si>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</si>
  <si>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</si>
  <si>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</si>
  <si>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</si>
  <si>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</si>
  <si>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</si>
  <si>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</si>
  <si>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</si>
  <si>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</si>
  <si>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</si>
  <si>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</si>
  <si>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</si>
  <si>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</si>
  <si>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</si>
  <si>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</si>
  <si>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</si>
  <si>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</si>
  <si>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</si>
  <si>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</si>
  <si>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</si>
  <si>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</si>
  <si>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</si>
  <si>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</si>
  <si>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</si>
  <si>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</si>
  <si>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</si>
  <si>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</si>
  <si>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</si>
  <si>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</si>
  <si>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</si>
  <si>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</si>
  <si>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</si>
  <si>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</si>
  <si>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</si>
  <si>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</si>
  <si>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</si>
  <si>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</si>
  <si>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</si>
  <si>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</si>
  <si>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</si>
  <si>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</si>
  <si>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</si>
  <si>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</si>
  <si>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</si>
  <si>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</si>
  <si>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</si>
  <si>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</si>
  <si>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</si>
  <si>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</si>
  <si>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</si>
  <si>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</si>
  <si>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</si>
  <si>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</si>
  <si>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</si>
  <si>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</si>
  <si>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</si>
  <si>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</si>
  <si>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</si>
  <si>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</si>
  <si>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</si>
  <si>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</si>
  <si>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</si>
  <si>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</si>
  <si>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</si>
  <si>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</si>
  <si>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</si>
  <si>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</si>
  <si>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</si>
  <si>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</si>
  <si>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</si>
  <si>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</si>
  <si>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</si>
  <si>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</si>
  <si>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</si>
  <si>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</si>
  <si>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</si>
  <si>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</si>
  <si>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</si>
  <si>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</si>
  <si>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</si>
  <si>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</si>
  <si>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</si>
  <si>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</si>
  <si>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</si>
  <si>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</si>
  <si>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</si>
  <si>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</si>
  <si>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</si>
  <si>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</si>
  <si>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</si>
  <si>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</si>
  <si>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</si>
  <si>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</si>
  <si>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</si>
  <si>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</si>
  <si>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</si>
  <si>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</si>
  <si>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</si>
  <si>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</si>
  <si>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</si>
  <si>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</si>
  <si>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</si>
  <si>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</si>
  <si>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</si>
  <si>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</si>
  <si>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</si>
  <si>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</si>
  <si>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</si>
  <si>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</si>
  <si>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</si>
  <si>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</si>
  <si>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</si>
  <si>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</si>
  <si>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</si>
  <si>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</si>
  <si>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</si>
  <si>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</si>
  <si>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</si>
  <si>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</si>
  <si>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</si>
  <si>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</si>
  <si>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</si>
  <si>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</si>
  <si>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</si>
  <si>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</si>
  <si>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</si>
  <si>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</si>
  <si>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</si>
  <si>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</si>
  <si>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</si>
  <si>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</si>
  <si>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</si>
  <si>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</si>
  <si>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</si>
  <si>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</si>
  <si>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</si>
  <si>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</si>
  <si>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</si>
  <si>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</si>
  <si>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</si>
  <si>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</si>
  <si>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</si>
  <si>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</si>
  <si>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</si>
  <si>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</si>
  <si>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</si>
  <si>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</si>
  <si>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</si>
  <si>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</si>
  <si>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</si>
  <si>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</si>
  <si>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</si>
  <si>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</si>
  <si>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</si>
  <si>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</si>
  <si>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</si>
  <si>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</si>
  <si>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</si>
  <si>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</si>
  <si>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</si>
  <si>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</si>
  <si>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</si>
  <si>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</si>
  <si>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</si>
  <si>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</si>
  <si>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</si>
  <si>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</si>
  <si>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</si>
  <si>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</si>
  <si>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</si>
  <si>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</si>
  <si>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</si>
  <si>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</si>
  <si>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</si>
  <si>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</si>
  <si>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</si>
  <si>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</si>
  <si>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</si>
  <si>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</si>
  <si>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</si>
  <si>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</si>
  <si>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</si>
  <si>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</si>
  <si>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</si>
  <si>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</si>
  <si>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</si>
  <si>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</si>
  <si>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</si>
  <si>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</si>
  <si>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</si>
  <si>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</si>
  <si>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</si>
  <si>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</si>
  <si>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</si>
  <si>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</si>
  <si>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</si>
  <si>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</si>
  <si>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</si>
  <si>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</si>
  <si>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</si>
  <si>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</si>
  <si>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</si>
  <si>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</si>
  <si>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</si>
  <si>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</si>
  <si>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</si>
  <si>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</si>
  <si>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</si>
  <si>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</si>
  <si>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</si>
  <si>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</si>
  <si>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</si>
  <si>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</si>
  <si>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</si>
  <si>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</si>
  <si>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</si>
  <si>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</si>
  <si>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</si>
  <si>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</si>
  <si>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</si>
  <si>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</si>
  <si>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</si>
  <si>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</si>
  <si>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</si>
  <si>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</si>
  <si>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</si>
  <si>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</si>
  <si>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</si>
  <si>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</si>
  <si>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</si>
  <si>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</si>
  <si>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</si>
  <si>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</si>
  <si>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</si>
  <si>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</si>
  <si>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</si>
  <si>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</si>
  <si>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</si>
  <si>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</si>
  <si>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</si>
  <si>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</si>
  <si>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</si>
  <si>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</si>
  <si>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</si>
  <si>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</si>
  <si>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</si>
  <si>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</si>
  <si>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</si>
  <si>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</si>
  <si>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</si>
  <si>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</si>
  <si>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</si>
  <si>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</si>
  <si>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</si>
  <si>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</si>
  <si>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</si>
  <si>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</si>
  <si>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</si>
  <si>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</si>
  <si>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</si>
  <si>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</si>
  <si>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</si>
  <si>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</si>
  <si>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</si>
  <si>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</si>
  <si>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</si>
  <si>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</si>
  <si>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</si>
  <si>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</si>
  <si>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</si>
  <si>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</si>
  <si>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</si>
  <si>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</si>
  <si>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</si>
  <si>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</si>
  <si>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</si>
  <si>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</si>
  <si>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</si>
  <si>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</si>
  <si>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</si>
  <si>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</si>
  <si>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</si>
  <si>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</si>
  <si>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</si>
  <si>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</si>
  <si>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</si>
  <si>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</si>
  <si>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</si>
  <si>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</si>
  <si>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</si>
  <si>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</si>
  <si>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</si>
  <si>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</si>
  <si>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</si>
  <si>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</si>
  <si>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</si>
  <si>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</si>
  <si>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</si>
  <si>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</si>
  <si>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</si>
  <si>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</si>
  <si>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</si>
  <si>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</si>
  <si>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</si>
  <si>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</si>
  <si>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</si>
  <si>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</si>
  <si>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</si>
  <si>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</si>
  <si>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</si>
  <si>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</si>
  <si>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</si>
  <si>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</si>
  <si>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</si>
  <si>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</si>
  <si>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</si>
  <si>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</si>
  <si>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</si>
  <si>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</si>
  <si>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</si>
  <si>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</si>
  <si>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</si>
  <si>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</si>
  <si>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</si>
  <si>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</si>
  <si>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</si>
  <si>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</si>
  <si>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</si>
  <si>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</si>
  <si>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</si>
  <si>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</si>
  <si>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</si>
  <si>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</si>
  <si>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</si>
  <si>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</si>
  <si>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</si>
  <si>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</si>
  <si>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</si>
  <si>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</si>
  <si>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</si>
  <si>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</si>
  <si>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</si>
  <si>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</si>
  <si>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</si>
  <si>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</si>
  <si>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</si>
  <si>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</si>
  <si>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</si>
  <si>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</si>
  <si>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</si>
  <si>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</si>
  <si>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</si>
  <si>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</si>
  <si>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</si>
  <si>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</si>
  <si>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</si>
  <si>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</si>
  <si>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</si>
  <si>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</si>
  <si>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</si>
  <si>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</si>
  <si>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</si>
  <si>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</si>
  <si>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</si>
  <si>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</si>
  <si>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</si>
  <si>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</si>
  <si>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</si>
  <si>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</si>
  <si>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</si>
  <si>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</si>
  <si>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</si>
  <si>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</si>
  <si>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</si>
  <si>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</si>
  <si>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</si>
  <si>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</si>
  <si>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</si>
  <si>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</si>
  <si>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</si>
  <si>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</si>
  <si>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</si>
  <si>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</si>
  <si>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</si>
  <si>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</si>
  <si>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</si>
  <si>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</si>
  <si>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</si>
  <si>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</si>
  <si>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</si>
  <si>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</si>
  <si>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</si>
  <si>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</si>
  <si>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</si>
  <si>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</si>
  <si>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</si>
  <si>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</si>
  <si>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</si>
  <si>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</si>
  <si>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</si>
  <si>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</si>
  <si>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</si>
  <si>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</si>
  <si>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</si>
  <si>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</si>
  <si>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</si>
  <si>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</si>
  <si>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</si>
  <si>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</si>
  <si>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</si>
  <si>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</si>
  <si>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</si>
  <si>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</si>
  <si>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</si>
  <si>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</si>
  <si>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</si>
  <si>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</si>
  <si>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</si>
  <si>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</si>
  <si>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</si>
  <si>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</si>
  <si>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</si>
  <si>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</si>
  <si>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</si>
  <si>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</si>
  <si>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</si>
  <si>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</si>
  <si>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</si>
  <si>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</si>
  <si>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</si>
  <si>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</si>
  <si>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</si>
  <si>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</si>
  <si>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</si>
  <si>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</si>
  <si>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</si>
  <si>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</si>
  <si>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</si>
  <si>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</si>
  <si>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</si>
  <si>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</si>
  <si>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</si>
  <si>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</si>
  <si>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</si>
  <si>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</si>
  <si>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</si>
  <si>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</si>
  <si>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</si>
  <si>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</si>
  <si>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</si>
  <si>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</si>
  <si>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</si>
  <si>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</si>
  <si>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</si>
  <si>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</si>
  <si>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</si>
  <si>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</si>
  <si>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</si>
  <si>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</si>
  <si>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</si>
  <si>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</si>
  <si>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</si>
  <si>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</si>
  <si>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</si>
  <si>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</si>
  <si>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</si>
  <si>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</si>
  <si>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</si>
  <si>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</si>
  <si>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</si>
  <si>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</si>
  <si>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</si>
  <si>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</si>
  <si>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</si>
  <si>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</si>
  <si>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</si>
  <si>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</si>
  <si>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</si>
  <si>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</si>
  <si>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</si>
  <si>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</si>
  <si>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</si>
  <si>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</si>
  <si>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</si>
  <si>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</si>
  <si>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</si>
  <si>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</si>
  <si>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</si>
  <si>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</si>
  <si>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</si>
  <si>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</si>
  <si>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</si>
  <si>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</si>
  <si>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</si>
  <si>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</si>
  <si>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</si>
  <si>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</si>
  <si>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</si>
  <si>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</si>
  <si>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</si>
  <si>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</si>
  <si>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</si>
  <si>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</si>
  <si>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</si>
  <si>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</si>
  <si>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</si>
  <si>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</si>
  <si>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</si>
  <si>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</si>
  <si>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</si>
  <si>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</si>
  <si>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</si>
  <si>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</si>
  <si>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</si>
  <si>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</si>
  <si>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</si>
  <si>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</si>
  <si>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</si>
  <si>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</si>
  <si>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</si>
  <si>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</si>
  <si>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</si>
  <si>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</si>
  <si>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</si>
  <si>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</si>
  <si>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</si>
  <si>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</si>
  <si>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</si>
  <si>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</si>
  <si>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</si>
  <si>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</si>
  <si>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</si>
  <si>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</si>
  <si>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</si>
  <si>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</si>
  <si>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</si>
  <si>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</si>
  <si>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</si>
  <si>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</si>
  <si>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</si>
  <si>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</si>
  <si>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</si>
  <si>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</si>
  <si>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</si>
  <si>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</si>
  <si>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</si>
  <si>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</si>
  <si>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</si>
  <si>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</si>
  <si>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</si>
  <si>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</si>
  <si>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</si>
  <si>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</si>
  <si>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</si>
  <si>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</si>
  <si>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</si>
  <si>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</si>
  <si>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</si>
  <si>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</si>
  <si>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</si>
  <si>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</si>
  <si>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</si>
  <si>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</si>
  <si>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</si>
  <si>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</si>
  <si>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</si>
  <si>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</si>
  <si>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</si>
  <si>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</si>
  <si>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</si>
  <si>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</si>
  <si>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</si>
  <si>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</si>
  <si>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</si>
  <si>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</si>
  <si>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</si>
  <si>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</si>
  <si>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</si>
  <si>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</si>
  <si>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</si>
  <si>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</si>
  <si>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</si>
  <si>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</si>
  <si>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</si>
  <si>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</si>
  <si>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</si>
  <si>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</si>
  <si>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</si>
  <si>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</si>
  <si>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</si>
  <si>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</si>
  <si>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</si>
  <si>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</si>
  <si>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</si>
  <si>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</si>
  <si>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</si>
  <si>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</si>
  <si>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</si>
  <si>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</si>
  <si>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</si>
  <si>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</si>
  <si>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</si>
  <si>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</si>
  <si>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</si>
  <si>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</si>
  <si>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</si>
  <si>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</si>
  <si>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</si>
  <si>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</si>
  <si>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</si>
  <si>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</si>
  <si>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</si>
  <si>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</si>
  <si>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</si>
  <si>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</si>
  <si>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</si>
  <si>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</si>
  <si>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</si>
  <si>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</si>
  <si>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</si>
  <si>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</si>
  <si>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</si>
  <si>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</si>
  <si>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</si>
  <si>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</si>
  <si>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</si>
  <si>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</si>
  <si>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</si>
  <si>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</si>
  <si>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</si>
  <si>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</si>
  <si>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</si>
  <si>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</si>
  <si>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</si>
  <si>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</si>
  <si>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</si>
  <si>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</si>
  <si>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</si>
  <si>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</si>
  <si>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</si>
  <si>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</si>
  <si>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</si>
  <si>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</si>
  <si>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</si>
  <si>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</si>
  <si>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</si>
  <si>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</si>
  <si>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</si>
  <si>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</si>
  <si>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</si>
  <si>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</si>
  <si>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</si>
  <si>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</si>
  <si>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</si>
  <si>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</si>
  <si>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</si>
  <si>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</si>
  <si>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</si>
  <si>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</si>
  <si>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</si>
  <si>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</si>
  <si>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</si>
  <si>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</si>
  <si>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</si>
  <si>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</si>
  <si>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</si>
  <si>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</si>
  <si>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</si>
  <si>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</si>
  <si>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</si>
  <si>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</si>
  <si>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</si>
  <si>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</si>
  <si>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</si>
  <si>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</si>
  <si>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</si>
  <si>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</si>
  <si>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</si>
  <si>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</si>
  <si>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</si>
  <si>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</si>
  <si>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</si>
  <si>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</si>
  <si>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</si>
  <si>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</si>
  <si>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</si>
  <si>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</si>
  <si>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</si>
  <si>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</si>
  <si>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</si>
  <si>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</si>
  <si>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</si>
  <si>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</si>
  <si>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</si>
  <si>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</si>
  <si>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</si>
  <si>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</si>
  <si>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</si>
  <si>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</si>
  <si>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</si>
  <si>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</si>
  <si>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</si>
  <si>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</si>
  <si>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</si>
  <si>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</si>
  <si>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</si>
  <si>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</si>
  <si>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</si>
  <si>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</si>
  <si>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</si>
  <si>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</si>
  <si>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</si>
  <si>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</si>
  <si>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</si>
  <si>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</si>
  <si>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</si>
  <si>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</si>
  <si>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</si>
  <si>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</si>
  <si>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</si>
  <si>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</si>
  <si>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</si>
  <si>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</si>
  <si>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</si>
  <si>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</si>
  <si>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</si>
  <si>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</si>
  <si>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</si>
  <si>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</si>
  <si>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</si>
  <si>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</si>
  <si>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</si>
  <si>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</si>
  <si>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</si>
  <si>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</si>
  <si>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</si>
  <si>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</si>
  <si>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</si>
  <si>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</si>
  <si>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</si>
  <si>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</si>
  <si>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</si>
  <si>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</si>
  <si>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</si>
  <si>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</si>
  <si>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</si>
  <si>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</si>
  <si>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</si>
  <si>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</si>
  <si>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</si>
  <si>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</si>
  <si>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</si>
  <si>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</si>
  <si>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</si>
  <si>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</si>
  <si>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</si>
  <si>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</si>
  <si>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</si>
  <si>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</si>
  <si>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</si>
  <si>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</si>
  <si>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</si>
  <si>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</si>
  <si>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</si>
  <si>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</si>
  <si>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</si>
  <si>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</si>
  <si>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</si>
  <si>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</si>
  <si>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</si>
  <si>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</si>
  <si>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</si>
  <si>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</si>
  <si>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</si>
  <si>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</si>
  <si>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</si>
  <si>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</si>
  <si>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</si>
  <si>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</si>
  <si>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</si>
  <si>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</si>
  <si>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</si>
  <si>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</si>
  <si>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</si>
  <si>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</si>
  <si>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</si>
  <si>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</si>
  <si>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</si>
  <si>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</si>
  <si>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</si>
  <si>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</si>
  <si>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</si>
  <si>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</si>
  <si>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</si>
  <si>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</si>
  <si>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</si>
  <si>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</si>
  <si>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</si>
  <si>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</si>
  <si>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</si>
  <si>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</si>
  <si>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</si>
  <si>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</si>
  <si>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</si>
  <si>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</si>
  <si>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</si>
  <si>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</si>
  <si>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</si>
  <si>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</si>
  <si>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</si>
  <si>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</si>
  <si>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</si>
  <si>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</si>
  <si>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</si>
  <si>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</si>
  <si>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</si>
  <si>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</si>
  <si>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</si>
  <si>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</si>
  <si>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</si>
  <si>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</si>
  <si>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</si>
  <si>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</si>
  <si>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</si>
  <si>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</si>
  <si>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</si>
  <si>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</si>
  <si>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</si>
  <si>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</si>
  <si>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</si>
  <si>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</si>
  <si>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</si>
  <si>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</si>
  <si>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</si>
  <si>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</si>
  <si>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</si>
  <si>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</si>
  <si>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</si>
  <si>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</si>
  <si>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</si>
  <si>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</si>
  <si>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</si>
  <si>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</si>
  <si>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</si>
  <si>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</si>
  <si>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</si>
  <si>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</si>
  <si>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</si>
  <si>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</si>
  <si>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</si>
  <si>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</si>
  <si>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</si>
  <si>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</si>
  <si>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</si>
  <si>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</si>
  <si>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</si>
  <si>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</si>
  <si>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</si>
  <si>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</si>
  <si>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</si>
  <si>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</si>
  <si>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</si>
  <si>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</si>
  <si>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</si>
  <si>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</si>
  <si>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</si>
  <si>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</si>
  <si>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</si>
  <si>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</si>
  <si>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</si>
  <si>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</si>
  <si>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</si>
  <si>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</si>
  <si>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</si>
  <si>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</si>
  <si>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</si>
  <si>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</si>
  <si>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</si>
  <si>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</si>
  <si>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</si>
  <si>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</si>
  <si>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</si>
  <si>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</si>
  <si>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</si>
  <si>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</si>
  <si>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</si>
  <si>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</si>
  <si>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</si>
  <si>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</si>
  <si>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</si>
  <si>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</si>
  <si>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</si>
  <si>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</si>
  <si>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</si>
  <si>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</si>
  <si>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</si>
  <si>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</si>
  <si>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</si>
  <si>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</si>
  <si>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</si>
  <si>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</si>
  <si>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</si>
  <si>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</si>
  <si>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</si>
  <si>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</si>
  <si>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</si>
  <si>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</si>
  <si>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</si>
  <si>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</si>
  <si>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</si>
  <si>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</si>
  <si>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</si>
  <si>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</si>
  <si>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</si>
  <si>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</si>
  <si>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</si>
  <si>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</si>
  <si>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</si>
  <si>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</si>
  <si>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</si>
  <si>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</si>
  <si>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</si>
  <si>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</si>
  <si>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</si>
  <si>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</si>
  <si>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</si>
  <si>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</si>
  <si>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</si>
  <si>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</si>
  <si>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</si>
  <si>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</si>
  <si>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</si>
  <si>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</si>
  <si>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</si>
  <si>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</si>
  <si>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</si>
  <si>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</si>
  <si>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</si>
  <si>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</si>
  <si>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</si>
  <si>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</si>
  <si>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</si>
  <si>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</si>
  <si>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</si>
  <si>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</si>
  <si>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</si>
  <si>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</si>
  <si>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</si>
  <si>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</si>
  <si>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</si>
  <si>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</si>
  <si>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</si>
  <si>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</si>
  <si>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</si>
  <si>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</si>
  <si>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</si>
  <si>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</si>
  <si>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</si>
  <si>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</si>
  <si>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</si>
  <si>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</si>
  <si>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</si>
  <si>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</si>
  <si>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</si>
  <si>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</si>
  <si>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</si>
  <si>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</si>
  <si>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</si>
  <si>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</si>
  <si>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</si>
  <si>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</si>
  <si>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</si>
  <si>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</si>
  <si>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</si>
  <si>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</si>
  <si>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</si>
  <si>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</si>
  <si>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</si>
  <si>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</si>
  <si>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</si>
  <si>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</si>
  <si>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</si>
  <si>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</si>
  <si>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</si>
  <si>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</si>
  <si>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</si>
  <si>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</si>
  <si>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</si>
  <si>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</si>
  <si>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</si>
  <si>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</si>
  <si>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</si>
  <si>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</si>
  <si>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</si>
  <si>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</si>
  <si>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</si>
  <si>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</si>
  <si>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</si>
  <si>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</si>
  <si>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</si>
  <si>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</si>
  <si>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</si>
  <si>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</si>
  <si>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</si>
  <si>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</si>
  <si>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</si>
  <si>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</si>
  <si>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</si>
  <si>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</si>
  <si>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</si>
  <si>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</si>
  <si>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</si>
  <si>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</si>
  <si>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</si>
  <si>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</si>
  <si>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</si>
  <si>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</si>
  <si>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</si>
  <si>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</si>
  <si>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</si>
  <si>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</si>
  <si>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</si>
  <si>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</si>
  <si>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</si>
  <si>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</si>
  <si>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</si>
  <si>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</si>
  <si>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</si>
  <si>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</si>
  <si>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</si>
  <si>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</si>
  <si>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</si>
  <si>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</si>
  <si>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</si>
  <si>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</si>
  <si>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</si>
  <si>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</si>
  <si>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</si>
  <si>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</si>
  <si>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</si>
  <si>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</si>
  <si>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</si>
  <si>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</si>
  <si>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</si>
  <si>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</si>
  <si>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</si>
  <si>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</si>
  <si>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</si>
  <si>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</si>
  <si>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</si>
  <si>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</si>
  <si>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</si>
  <si>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</si>
  <si>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</si>
  <si>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</si>
  <si>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</si>
  <si>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</si>
  <si>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</si>
  <si>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</si>
  <si>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</si>
  <si>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</si>
  <si>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</si>
  <si>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</si>
  <si>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</si>
  <si>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</si>
  <si>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</si>
  <si>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</si>
  <si>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</si>
  <si>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</si>
  <si>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</si>
  <si>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</si>
  <si>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</si>
  <si>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</si>
  <si>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</si>
  <si>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</si>
  <si>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</si>
  <si>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</si>
  <si>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</si>
  <si>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</si>
  <si>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</si>
  <si>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</si>
  <si>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</si>
  <si>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</si>
  <si>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</si>
  <si>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</si>
  <si>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</si>
  <si>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</si>
  <si>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</si>
  <si>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</si>
  <si>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</si>
  <si>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</si>
  <si>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</si>
  <si>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</si>
  <si>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</si>
  <si>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</si>
  <si>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</si>
  <si>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</si>
  <si>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</si>
  <si>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</si>
  <si>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</si>
  <si>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</si>
  <si>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</si>
  <si>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</si>
  <si>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</si>
  <si>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</si>
  <si>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</si>
  <si>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</si>
  <si>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</si>
  <si>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</si>
  <si>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</si>
  <si>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</si>
  <si>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</si>
  <si>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</si>
  <si>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</si>
  <si>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</si>
  <si>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</si>
  <si>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</si>
  <si>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</si>
  <si>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</si>
  <si>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</si>
  <si>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</si>
  <si>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</si>
  <si>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</si>
  <si>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</si>
  <si>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</si>
  <si>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</si>
  <si>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</si>
  <si>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</si>
  <si>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</si>
  <si>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</si>
  <si>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</si>
  <si>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</si>
  <si>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</si>
  <si>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</si>
  <si>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</si>
  <si>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</si>
  <si>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</si>
  <si>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</si>
  <si>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</si>
  <si>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</si>
  <si>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</si>
  <si>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</si>
  <si>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</si>
  <si>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</si>
  <si>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</si>
  <si>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</si>
  <si>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</si>
  <si>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</si>
  <si>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</si>
  <si>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</si>
  <si>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</si>
  <si>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</si>
  <si>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</si>
  <si>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</si>
  <si>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</si>
  <si>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</si>
  <si>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</si>
  <si>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</si>
  <si>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</si>
  <si>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</si>
  <si>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</si>
  <si>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</si>
  <si>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</si>
  <si>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</si>
  <si>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</si>
  <si>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</si>
  <si>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</si>
  <si>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</si>
  <si>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</si>
  <si>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</si>
  <si>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</si>
  <si>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</si>
  <si>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</si>
  <si>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</si>
  <si>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</si>
  <si>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</si>
  <si>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</si>
  <si>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</si>
  <si>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</si>
  <si>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</si>
  <si>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</si>
  <si>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</si>
  <si>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</si>
  <si>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</si>
  <si>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</si>
  <si>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</si>
  <si>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</si>
  <si>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</si>
  <si>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</si>
  <si>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</si>
  <si>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</si>
  <si>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</si>
  <si>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</si>
  <si>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</si>
  <si>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</si>
  <si>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</si>
  <si>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</si>
  <si>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</si>
  <si>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</si>
  <si>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</si>
  <si>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</si>
  <si>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</si>
  <si>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</si>
  <si>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</si>
  <si>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</si>
  <si>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</si>
  <si>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</si>
  <si>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</si>
  <si>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</si>
  <si>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</si>
  <si>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</si>
  <si>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</si>
  <si>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</si>
  <si>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</si>
  <si>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</si>
  <si>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</si>
  <si>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</si>
  <si>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</si>
  <si>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</si>
  <si>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</si>
  <si>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</si>
  <si>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</si>
  <si>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</si>
  <si>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</si>
  <si>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</si>
  <si>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</si>
  <si>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</si>
  <si>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</si>
  <si>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</si>
  <si>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</si>
  <si>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</si>
  <si>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</si>
  <si>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</si>
  <si>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</si>
  <si>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</si>
  <si>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</si>
  <si>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</si>
  <si>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</si>
  <si>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</si>
  <si>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</si>
  <si>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</si>
  <si>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</si>
  <si>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</si>
  <si>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</si>
  <si>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</si>
  <si>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</si>
  <si>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</si>
  <si>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</si>
  <si>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</si>
  <si>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</si>
  <si>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</si>
  <si>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</si>
  <si>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</si>
  <si>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</si>
  <si>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</si>
  <si>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</si>
  <si>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</si>
  <si>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</si>
  <si>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</si>
  <si>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</si>
  <si>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</si>
  <si>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</si>
  <si>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</si>
  <si>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</si>
  <si>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</si>
  <si>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</si>
  <si>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</si>
  <si>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</si>
  <si>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</si>
  <si>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</si>
  <si>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</si>
  <si>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</si>
  <si>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</si>
  <si>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</si>
  <si>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</si>
  <si>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</si>
  <si>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</si>
  <si>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</si>
  <si>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</si>
  <si>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</si>
  <si>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</si>
  <si>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</si>
  <si>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</si>
  <si>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</si>
  <si>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</si>
  <si>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</si>
  <si>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</si>
  <si>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</si>
  <si>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</si>
  <si>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</si>
  <si>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</si>
  <si>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</si>
  <si>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</si>
  <si>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</si>
  <si>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</si>
  <si>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</si>
  <si>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</si>
  <si>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</si>
  <si>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</si>
  <si>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</si>
  <si>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</si>
  <si>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</si>
  <si>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</si>
  <si>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</si>
  <si>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</si>
  <si>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</si>
  <si>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</si>
  <si>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</si>
  <si>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</si>
  <si>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</si>
  <si>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</si>
  <si>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</si>
  <si>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</si>
  <si>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</si>
  <si>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</si>
  <si>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</si>
  <si>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</si>
  <si>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</si>
  <si>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</si>
  <si>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</si>
  <si>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</si>
  <si>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</si>
  <si>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</si>
  <si>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</si>
  <si>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</si>
  <si>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</si>
  <si>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</si>
  <si>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</si>
  <si>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</si>
  <si>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</si>
  <si>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</si>
  <si>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</si>
  <si>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</si>
  <si>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</si>
  <si>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</si>
  <si>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</si>
  <si>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</si>
  <si>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</si>
  <si>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</si>
  <si>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</si>
  <si>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</si>
  <si>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</si>
  <si>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</si>
  <si>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</si>
  <si>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</si>
  <si>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</si>
  <si>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</si>
  <si>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</si>
  <si>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</si>
  <si>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</si>
  <si>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</si>
  <si>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</si>
  <si>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</si>
  <si>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</si>
  <si>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</si>
  <si>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</si>
  <si>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</si>
  <si>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</si>
  <si>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</si>
  <si>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</si>
  <si>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</si>
  <si>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</si>
  <si>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</si>
  <si>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</si>
  <si>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</si>
  <si>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</si>
  <si>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</si>
  <si>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</si>
  <si>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</si>
  <si>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</si>
  <si>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</si>
  <si>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</si>
  <si>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</si>
  <si>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</si>
  <si>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</si>
  <si>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</si>
  <si>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</si>
  <si>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</si>
  <si>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</si>
  <si>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</si>
  <si>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</si>
  <si>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</si>
  <si>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</si>
  <si>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</si>
  <si>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</si>
  <si>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</si>
  <si>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</si>
  <si>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</si>
  <si>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</si>
  <si>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</si>
  <si>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</si>
  <si>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</si>
  <si>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</si>
  <si>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</si>
  <si>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</si>
  <si>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</si>
  <si>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</si>
  <si>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</si>
  <si>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</si>
  <si>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</si>
  <si>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</si>
  <si>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</si>
  <si>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</si>
  <si>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</si>
  <si>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</si>
  <si>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</si>
  <si>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</si>
  <si>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</si>
  <si>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</si>
  <si>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</si>
  <si>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</si>
  <si>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</si>
  <si>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</si>
  <si>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</si>
  <si>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</si>
  <si>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</si>
  <si>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</si>
  <si>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</si>
  <si>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</si>
  <si>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</si>
  <si>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</si>
  <si>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</si>
  <si>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</si>
  <si>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</si>
  <si>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</si>
  <si>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</si>
  <si>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</si>
  <si>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</si>
  <si>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</si>
  <si>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</si>
  <si>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</si>
  <si>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</si>
  <si>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</si>
  <si>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</si>
  <si>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</si>
  <si>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</si>
  <si>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</si>
  <si>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</si>
  <si>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</si>
  <si>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</si>
  <si>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</si>
  <si>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</si>
  <si>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</si>
  <si>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</si>
  <si>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</si>
  <si>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</si>
  <si>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</si>
  <si>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</si>
  <si>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</si>
  <si>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</si>
  <si>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</si>
  <si>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</si>
  <si>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</si>
  <si>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</si>
  <si>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</si>
  <si>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</si>
  <si>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</si>
  <si>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</si>
  <si>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</si>
  <si>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</si>
  <si>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</si>
  <si>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</si>
  <si>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</si>
  <si>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</si>
  <si>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</si>
  <si>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</si>
  <si>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</si>
  <si>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</si>
  <si>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</si>
  <si>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</si>
  <si>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</si>
  <si>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</si>
  <si>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</si>
  <si>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</si>
  <si>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</si>
  <si>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</si>
  <si>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</si>
  <si>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</si>
  <si>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</si>
  <si>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</si>
  <si>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</si>
  <si>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</si>
  <si>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</si>
  <si>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</si>
  <si>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</si>
  <si>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</si>
  <si>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</si>
  <si>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</si>
  <si>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</si>
  <si>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</si>
  <si>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</si>
  <si>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</si>
  <si>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</si>
  <si>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</si>
  <si>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</si>
  <si>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</si>
  <si>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</si>
  <si>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</si>
  <si>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</si>
  <si>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</si>
  <si>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</si>
  <si>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</si>
  <si>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</si>
  <si>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</si>
  <si>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</si>
  <si>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</si>
  <si>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</si>
  <si>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</si>
  <si>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</si>
  <si>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</si>
  <si>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</si>
  <si>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</si>
  <si>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</si>
  <si>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</si>
  <si>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</si>
  <si>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</si>
  <si>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</si>
  <si>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</si>
  <si>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</si>
  <si>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</si>
  <si>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</si>
  <si>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</si>
  <si>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</si>
  <si>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</si>
  <si>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</si>
  <si>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</si>
  <si>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</si>
  <si>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</si>
  <si>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</si>
  <si>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</si>
  <si>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</si>
  <si>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</si>
  <si>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</si>
  <si>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</si>
  <si>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</si>
  <si>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</si>
  <si>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</si>
  <si>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</si>
  <si>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</si>
  <si>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</si>
  <si>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</si>
  <si>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</si>
  <si>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</si>
  <si>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</si>
  <si>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</si>
  <si>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</si>
  <si>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</si>
  <si>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</si>
  <si>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</si>
  <si>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</si>
  <si>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</si>
  <si>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</si>
  <si>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</si>
  <si>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</si>
  <si>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</si>
  <si>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</si>
  <si>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</si>
  <si>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</si>
  <si>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</si>
  <si>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</si>
  <si>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</si>
  <si>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</si>
  <si>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</si>
  <si>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</si>
  <si>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</si>
  <si>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</si>
  <si>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</si>
  <si>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</si>
  <si>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</si>
  <si>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</si>
  <si>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</si>
  <si>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</si>
  <si>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</si>
  <si>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</si>
  <si>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</si>
  <si>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</si>
  <si>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</si>
  <si>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</si>
  <si>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</si>
  <si>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</si>
  <si>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</si>
  <si>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</si>
  <si>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</si>
  <si>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</si>
  <si>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</si>
  <si>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</si>
  <si>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</si>
  <si>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</si>
  <si>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</si>
  <si>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</si>
  <si>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</si>
  <si>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</si>
  <si>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</si>
  <si>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</si>
  <si>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</si>
  <si>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</si>
  <si>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</si>
  <si>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</si>
  <si>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</si>
  <si>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</si>
  <si>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</si>
  <si>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</si>
  <si>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</si>
  <si>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</si>
  <si>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</si>
  <si>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</si>
  <si>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</si>
  <si>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</si>
  <si>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</si>
  <si>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</si>
  <si>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</si>
  <si>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</si>
  <si>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</si>
  <si>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</si>
  <si>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</si>
  <si>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</si>
  <si>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</si>
  <si>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</si>
  <si>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</si>
  <si>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</si>
  <si>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</si>
  <si>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</si>
  <si>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</si>
  <si>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</si>
  <si>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</si>
  <si>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</si>
  <si>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</si>
  <si>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</si>
  <si>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</si>
  <si>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</si>
  <si>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</si>
  <si>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</si>
  <si>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</si>
  <si>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</si>
  <si>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</si>
  <si>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</si>
  <si>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</si>
  <si>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</si>
  <si>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</si>
  <si>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</si>
  <si>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</si>
  <si>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</si>
  <si>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</si>
  <si>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</si>
  <si>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</si>
  <si>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</si>
  <si>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</si>
  <si>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</si>
  <si>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</si>
  <si>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</si>
  <si>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</si>
  <si>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</si>
  <si>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</si>
  <si>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</si>
  <si>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</si>
  <si>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</si>
  <si>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</si>
  <si>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</si>
  <si>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</si>
  <si>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</si>
  <si>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</si>
  <si>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</si>
  <si>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</si>
  <si>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</si>
  <si>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</si>
  <si>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</si>
  <si>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</si>
  <si>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</si>
  <si>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</si>
  <si>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</si>
  <si>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</si>
  <si>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</si>
  <si>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</si>
  <si>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</si>
  <si>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</si>
  <si>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</si>
  <si>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</si>
  <si>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</si>
  <si>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</si>
  <si>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</si>
  <si>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</si>
  <si>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</si>
  <si>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</si>
  <si>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</si>
  <si>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</si>
  <si>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</si>
  <si>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</si>
  <si>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</si>
  <si>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</si>
  <si>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</si>
  <si>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</si>
  <si>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</si>
  <si>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</si>
  <si>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</si>
  <si>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</si>
  <si>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</si>
  <si>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</si>
  <si>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</si>
  <si>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</si>
  <si>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</si>
  <si>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</si>
  <si>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</si>
  <si>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</si>
  <si>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</si>
  <si>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</si>
  <si>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</si>
  <si>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</si>
  <si>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</si>
  <si>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</si>
  <si>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</si>
  <si>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</si>
  <si>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</si>
  <si>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</si>
  <si>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</si>
  <si>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</si>
  <si>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</si>
  <si>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</si>
  <si>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</si>
  <si>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</si>
  <si>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</si>
  <si>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</si>
  <si>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</si>
  <si>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</si>
  <si>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</si>
  <si>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</si>
  <si>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</si>
  <si>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</si>
  <si>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</si>
  <si>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</si>
  <si>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</si>
  <si>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</si>
  <si>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</si>
  <si>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</si>
  <si>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</si>
  <si>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</si>
  <si>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</si>
  <si>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</si>
  <si>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</si>
  <si>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</si>
  <si>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</si>
  <si>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</si>
  <si>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</si>
  <si>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</si>
  <si>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</si>
  <si>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</si>
  <si>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</si>
  <si>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</si>
  <si>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</si>
  <si>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</si>
  <si>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</si>
  <si>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</si>
  <si>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</si>
  <si>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</si>
  <si>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</si>
  <si>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</si>
  <si>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</si>
  <si>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</si>
  <si>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</si>
  <si>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</si>
  <si>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</si>
  <si>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</si>
  <si>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</si>
  <si>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</si>
  <si>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</si>
  <si>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</si>
  <si>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</si>
  <si>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</si>
  <si>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</si>
  <si>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</si>
  <si>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</si>
  <si>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</si>
  <si>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</si>
  <si>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</si>
  <si>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</si>
  <si>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</si>
  <si>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</si>
  <si>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</si>
  <si>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</si>
  <si>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</si>
  <si>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</si>
  <si>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</si>
  <si>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</si>
  <si>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</si>
  <si>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</si>
  <si>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</si>
  <si>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</si>
  <si>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</si>
  <si>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</si>
  <si>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</si>
  <si>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</si>
  <si>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</si>
  <si>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</si>
  <si>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</si>
  <si>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</si>
  <si>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</si>
  <si>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</si>
  <si>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</si>
  <si>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</si>
  <si>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</si>
  <si>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</si>
  <si>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</si>
  <si>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</si>
  <si>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</si>
  <si>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</si>
  <si>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</si>
  <si>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</si>
  <si>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</si>
  <si>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</si>
  <si>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</si>
  <si>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</si>
  <si>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</si>
  <si>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</si>
  <si>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</si>
  <si>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</si>
  <si>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</si>
  <si>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</si>
  <si>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</si>
  <si>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</si>
  <si>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</si>
  <si>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</si>
  <si>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</si>
  <si>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</si>
  <si>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</si>
  <si>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</si>
  <si>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</si>
  <si>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</si>
  <si>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</si>
  <si>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</si>
  <si>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</si>
  <si>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</si>
  <si>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</si>
  <si>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</si>
  <si>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</si>
  <si>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</si>
  <si>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</si>
  <si>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</si>
  <si>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</si>
  <si>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</si>
  <si>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</si>
  <si>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</si>
  <si>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</si>
  <si>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</si>
  <si>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</si>
  <si>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</si>
  <si>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</si>
  <si>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</si>
  <si>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</si>
  <si>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</si>
  <si>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</si>
  <si>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</si>
  <si>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</si>
  <si>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</si>
  <si>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</si>
  <si>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</si>
  <si>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</si>
  <si>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</si>
  <si>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</si>
  <si>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</si>
  <si>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</si>
  <si>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</si>
  <si>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</si>
  <si>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</si>
  <si>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</si>
  <si>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</si>
  <si>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</si>
  <si>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</si>
  <si>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</si>
  <si>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</si>
  <si>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</si>
  <si>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</si>
  <si>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</si>
  <si>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</si>
  <si>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</si>
  <si>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</si>
  <si>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</si>
  <si>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</si>
  <si>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</si>
  <si>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</si>
  <si>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</si>
  <si>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</si>
  <si>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</si>
  <si>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</si>
  <si>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</si>
  <si>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</si>
  <si>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</si>
  <si>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</si>
  <si>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</si>
  <si>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</si>
  <si>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</si>
  <si>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</si>
  <si>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</si>
  <si>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</si>
  <si>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</si>
  <si>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</si>
  <si>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</si>
  <si>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</si>
  <si>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</si>
  <si>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</si>
  <si>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</si>
  <si>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</si>
  <si>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</si>
  <si>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</si>
  <si>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</si>
  <si>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</si>
  <si>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</si>
  <si>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</si>
  <si>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</si>
  <si>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</si>
  <si>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</si>
  <si>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</si>
  <si>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</si>
  <si>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</si>
  <si>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</si>
  <si>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</si>
  <si>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</si>
  <si>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</si>
  <si>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</si>
  <si>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</si>
  <si>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</si>
  <si>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</si>
  <si>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</si>
  <si>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</si>
  <si>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</si>
  <si>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</si>
  <si>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</si>
  <si>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</si>
  <si>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</si>
  <si>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</si>
  <si>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</si>
  <si>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</si>
  <si>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</si>
  <si>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</si>
  <si>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</si>
  <si>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</si>
  <si>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</si>
  <si>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</si>
  <si>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</si>
  <si>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</si>
  <si>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</si>
  <si>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</si>
  <si>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</si>
  <si>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</si>
  <si>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</si>
  <si>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</si>
  <si>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</si>
  <si>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</si>
  <si>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</si>
  <si>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</si>
  <si>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</si>
  <si>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</si>
  <si>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</si>
  <si>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</si>
  <si>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</si>
  <si>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</si>
  <si>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</si>
  <si>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</si>
  <si>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</si>
  <si>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</si>
  <si>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</si>
  <si>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</si>
  <si>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</si>
  <si>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</si>
  <si>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</si>
  <si>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</si>
  <si>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</si>
  <si>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</si>
  <si>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</si>
  <si>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</si>
  <si>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</si>
  <si>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</si>
  <si>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</si>
  <si>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</si>
  <si>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</si>
  <si>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</si>
  <si>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</si>
  <si>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</si>
  <si>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</si>
  <si>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</si>
  <si>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</si>
  <si>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</si>
  <si>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</si>
  <si>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</si>
  <si>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</si>
  <si>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</si>
  <si>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</si>
  <si>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</si>
  <si>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</si>
  <si>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</si>
  <si>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</si>
  <si>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</si>
  <si>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</si>
  <si>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</si>
  <si>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</si>
  <si>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</si>
  <si>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</si>
  <si>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</si>
  <si>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</si>
  <si>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</si>
  <si>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</si>
  <si>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</si>
  <si>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</si>
  <si>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</si>
  <si>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</si>
  <si>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</si>
  <si>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</si>
  <si>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</si>
  <si>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</si>
  <si>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</si>
  <si>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</si>
  <si>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</si>
  <si>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</si>
  <si>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</si>
  <si>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</si>
  <si>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</si>
  <si>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</si>
  <si>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</si>
  <si>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</si>
  <si>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</si>
  <si>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</si>
  <si>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</si>
  <si>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</si>
  <si>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</si>
  <si>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</si>
  <si>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</si>
  <si>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</si>
  <si>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</si>
  <si>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</si>
  <si>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</si>
  <si>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</si>
  <si>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</si>
  <si>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</si>
  <si>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</si>
  <si>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</si>
  <si>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</si>
  <si>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</si>
  <si>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</si>
  <si>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</si>
  <si>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</si>
  <si>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</si>
  <si>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</si>
  <si>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</si>
  <si>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</si>
  <si>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</si>
  <si>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</si>
  <si>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</si>
  <si>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</si>
  <si>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</si>
  <si>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</si>
  <si>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</si>
  <si>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</si>
  <si>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</si>
  <si>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</si>
  <si>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</si>
  <si>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</si>
  <si>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</si>
  <si>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</si>
  <si>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</si>
  <si>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</si>
  <si>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</si>
  <si>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</si>
  <si>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</si>
  <si>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</si>
  <si>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</si>
  <si>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</si>
  <si>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</si>
  <si>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</si>
  <si>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</si>
  <si>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</si>
  <si>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</si>
  <si>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</si>
  <si>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</si>
  <si>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</si>
  <si>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</si>
  <si>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</si>
  <si>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</si>
  <si>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</si>
  <si>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</si>
  <si>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</si>
  <si>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</si>
  <si>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</si>
  <si>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</si>
  <si>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</si>
  <si>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</si>
  <si>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</si>
  <si>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</si>
  <si>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</si>
  <si>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</si>
  <si>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</si>
  <si>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</si>
  <si>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</si>
  <si>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</si>
  <si>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</si>
  <si>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</si>
  <si>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</si>
  <si>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</si>
  <si>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</si>
  <si>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</si>
  <si>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</si>
  <si>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</si>
  <si>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</si>
  <si>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</si>
  <si>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</si>
  <si>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</si>
  <si>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</si>
  <si>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</si>
  <si>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</si>
  <si>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</si>
  <si>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</si>
  <si>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</si>
  <si>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</si>
  <si>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</si>
  <si>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</si>
  <si>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</si>
  <si>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</si>
  <si>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</si>
  <si>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</si>
  <si>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</si>
  <si>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</si>
  <si>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</si>
  <si>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</si>
  <si>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</si>
  <si>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</si>
  <si>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</si>
  <si>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</si>
  <si>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</si>
  <si>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</si>
  <si>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</si>
  <si>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</si>
  <si>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</si>
  <si>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</si>
  <si>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</si>
  <si>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</si>
  <si>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</si>
  <si>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</si>
  <si>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</si>
  <si>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</si>
  <si>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</si>
  <si>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</si>
  <si>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</si>
  <si>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</si>
  <si>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</si>
  <si>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</si>
  <si>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</si>
  <si>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</si>
  <si>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</si>
  <si>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</si>
  <si>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</si>
  <si>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</si>
  <si>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</si>
  <si>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</si>
  <si>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</si>
  <si>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</si>
  <si>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</si>
  <si>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</si>
  <si>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</si>
  <si>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</si>
  <si>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</si>
  <si>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</si>
  <si>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</si>
  <si>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</si>
  <si>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</si>
  <si>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</si>
  <si>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</si>
  <si>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</si>
  <si>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</si>
  <si>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</si>
  <si>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</si>
  <si>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</si>
  <si>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</si>
  <si>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</si>
  <si>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</si>
  <si>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</si>
  <si>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</si>
  <si>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</si>
  <si>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</si>
  <si>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</si>
  <si>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</si>
  <si>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</si>
  <si>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</si>
  <si>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</si>
  <si>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</si>
  <si>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</si>
  <si>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</si>
  <si>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</si>
  <si>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</si>
  <si>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</si>
  <si>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</si>
  <si>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</si>
  <si>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</si>
  <si>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</si>
  <si>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</si>
  <si>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</si>
  <si>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</si>
  <si>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</si>
  <si>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</si>
  <si>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</si>
  <si>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</si>
  <si>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</si>
  <si>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</si>
  <si>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</si>
  <si>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</si>
  <si>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</si>
  <si>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</si>
  <si>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</si>
  <si>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</si>
  <si>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</si>
  <si>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</si>
  <si>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</si>
  <si>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</si>
  <si>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</si>
  <si>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</si>
  <si>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</si>
  <si>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</si>
  <si>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</si>
  <si>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</si>
  <si>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</si>
  <si>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</si>
  <si>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</si>
  <si>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</si>
  <si>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</si>
  <si>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</si>
  <si>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</si>
  <si>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</si>
  <si>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</si>
  <si>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</si>
  <si>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</si>
  <si>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</si>
  <si>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</si>
  <si>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</si>
  <si>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</si>
  <si>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</si>
  <si>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</si>
  <si>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</si>
  <si>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</si>
  <si>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</si>
  <si>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</si>
  <si>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</si>
  <si>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</si>
  <si>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</si>
  <si>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</si>
  <si>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</si>
  <si>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</si>
  <si>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</si>
  <si>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</si>
  <si>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</si>
  <si>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</si>
  <si>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</si>
  <si>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</si>
  <si>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</si>
  <si>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</si>
  <si>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</si>
  <si>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</si>
  <si>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</si>
  <si>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</si>
  <si>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</si>
  <si>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</si>
  <si>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</si>
  <si>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</si>
  <si>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</si>
  <si>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</si>
  <si>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</si>
  <si>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</si>
  <si>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</si>
  <si>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</si>
  <si>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</si>
  <si>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</si>
  <si>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</si>
  <si>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</si>
  <si>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</si>
  <si>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</si>
  <si>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</si>
  <si>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</si>
  <si>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</si>
  <si>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</si>
  <si>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</si>
  <si>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</si>
  <si>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</si>
  <si>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</si>
  <si>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</si>
  <si>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</si>
  <si>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</si>
  <si>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</si>
  <si>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</si>
  <si>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</si>
  <si>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</si>
  <si>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</si>
  <si>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</si>
  <si>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</si>
  <si>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</si>
  <si>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</si>
  <si>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</si>
  <si>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</si>
  <si>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</si>
  <si>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</si>
  <si>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</si>
  <si>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</si>
  <si>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</si>
  <si>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</si>
  <si>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</si>
  <si>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</si>
  <si>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</si>
  <si>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</si>
  <si>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</si>
  <si>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</si>
  <si>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</si>
  <si>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</si>
  <si>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</si>
  <si>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</si>
  <si>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</si>
  <si>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</si>
  <si>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</si>
  <si>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</si>
  <si>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</si>
  <si>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</si>
  <si>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</si>
  <si>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</si>
  <si>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</si>
  <si>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</si>
  <si>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</si>
  <si>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</si>
  <si>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</si>
  <si>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</si>
  <si>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</si>
  <si>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</si>
  <si>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</si>
  <si>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</si>
  <si>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</si>
  <si>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</si>
  <si>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</si>
  <si>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</si>
  <si>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</si>
  <si>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</si>
  <si>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</si>
  <si>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</si>
  <si>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</si>
  <si>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</si>
  <si>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</si>
  <si>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</si>
  <si>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</si>
  <si>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</si>
  <si>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</si>
  <si>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</si>
  <si>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</si>
  <si>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</si>
  <si>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</si>
  <si>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</si>
  <si>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</si>
  <si>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</si>
  <si>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</si>
  <si>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</si>
  <si>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</si>
  <si>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</si>
  <si>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</si>
  <si>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</si>
  <si>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</si>
  <si>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</si>
  <si>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</si>
  <si>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</si>
  <si>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</si>
  <si>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</si>
  <si>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</si>
  <si>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</si>
  <si>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</si>
  <si>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</si>
  <si>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</si>
  <si>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</si>
  <si>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</si>
  <si>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</si>
  <si>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</si>
  <si>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</si>
  <si>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</si>
  <si>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</si>
  <si>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</si>
  <si>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</si>
  <si>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</si>
  <si>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</si>
  <si>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</si>
  <si>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</si>
  <si>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</si>
  <si>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</si>
  <si>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</si>
  <si>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</si>
  <si>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</si>
  <si>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</si>
  <si>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</si>
  <si>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</si>
  <si>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</si>
  <si>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</si>
  <si>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</si>
  <si>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</si>
  <si>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</si>
  <si>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</si>
  <si>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</si>
  <si>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</si>
  <si>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</si>
  <si>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</si>
  <si>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</si>
  <si>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</si>
  <si>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</si>
  <si>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</si>
  <si>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</si>
  <si>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</si>
  <si>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</si>
  <si>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</si>
  <si>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</si>
  <si>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</si>
  <si>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</si>
  <si>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</si>
  <si>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</si>
  <si>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</si>
  <si>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</si>
  <si>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</si>
  <si>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</si>
  <si>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</si>
  <si>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</si>
  <si>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</si>
  <si>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</si>
  <si>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</si>
  <si>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</si>
  <si>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</si>
  <si>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</si>
  <si>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</si>
  <si>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</si>
  <si>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</si>
  <si>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</si>
  <si>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</si>
  <si>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</si>
  <si>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</si>
  <si>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</si>
  <si>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</si>
  <si>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</si>
  <si>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</si>
  <si>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</si>
  <si>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</si>
  <si>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</si>
  <si>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</si>
  <si>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</si>
  <si>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</si>
  <si>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</si>
  <si>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</si>
  <si>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</si>
  <si>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</si>
  <si>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</si>
  <si>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</si>
  <si>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</si>
  <si>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</si>
  <si>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</si>
  <si>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</si>
  <si>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</si>
  <si>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</si>
  <si>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</si>
  <si>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</si>
  <si>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</si>
  <si>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</si>
  <si>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</si>
  <si>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</si>
  <si>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</si>
  <si>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</si>
  <si>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</si>
  <si>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</si>
  <si>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</si>
  <si>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</si>
  <si>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</si>
  <si>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</si>
  <si>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</si>
  <si>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</si>
  <si>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</si>
  <si>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</si>
  <si>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</si>
  <si>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</si>
  <si>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</si>
  <si>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</si>
  <si>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</si>
  <si>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</si>
  <si>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</si>
  <si>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</si>
  <si>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</si>
  <si>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</si>
  <si>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</si>
  <si>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</si>
  <si>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</si>
  <si>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</si>
  <si>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</si>
  <si>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</si>
  <si>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</si>
  <si>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</si>
  <si>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</si>
  <si>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</si>
  <si>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</si>
  <si>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</si>
  <si>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</si>
  <si>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</si>
  <si>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</si>
  <si>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</si>
  <si>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</si>
  <si>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</si>
  <si>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</si>
  <si>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</si>
  <si>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</si>
  <si>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</si>
  <si>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</si>
  <si>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</si>
  <si>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</si>
  <si>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</si>
  <si>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</si>
  <si>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</si>
  <si>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</si>
  <si>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</si>
  <si>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</si>
  <si>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</si>
  <si>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</si>
  <si>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</si>
  <si>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</si>
  <si>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</si>
  <si>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</si>
  <si>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</si>
  <si>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</si>
  <si>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</si>
  <si>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</si>
  <si>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</si>
  <si>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</si>
  <si>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</si>
  <si>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</si>
  <si>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</si>
  <si>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</si>
  <si>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</si>
  <si>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</si>
  <si>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</si>
  <si>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</si>
  <si>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</si>
  <si>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</si>
  <si>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</si>
  <si>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</si>
  <si>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</si>
  <si>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</si>
  <si>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</si>
  <si>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</si>
  <si>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</si>
  <si>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</si>
  <si>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</si>
  <si>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</si>
  <si>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</si>
  <si>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</si>
  <si>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</si>
  <si>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</si>
  <si>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</si>
  <si>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</si>
  <si>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</si>
  <si>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</si>
  <si>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</si>
  <si>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</si>
  <si>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</si>
  <si>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</si>
  <si>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</si>
  <si>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</si>
  <si>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</si>
  <si>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</si>
  <si>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</si>
  <si>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</si>
  <si>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</si>
  <si>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</si>
  <si>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</si>
  <si>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</si>
  <si>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</si>
  <si>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</si>
  <si>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</si>
  <si>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</si>
  <si>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</si>
  <si>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</si>
  <si>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</si>
  <si>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</si>
  <si>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</si>
  <si>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</si>
  <si>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</si>
  <si>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</si>
  <si>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</si>
  <si>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</si>
  <si>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</si>
  <si>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</si>
  <si>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</si>
  <si>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</si>
  <si>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</si>
  <si>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</si>
  <si>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</si>
  <si>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</si>
  <si>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</si>
  <si>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</si>
  <si>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</si>
  <si>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</si>
  <si>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</si>
  <si>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</si>
  <si>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</si>
  <si>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</si>
  <si>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</si>
  <si>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</si>
  <si>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</si>
  <si>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</si>
  <si>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</si>
  <si>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</si>
  <si>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</si>
  <si>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</si>
  <si>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</si>
  <si>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</si>
  <si>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</si>
  <si>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</si>
  <si>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</si>
  <si>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</si>
  <si>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</si>
  <si>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</si>
  <si>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</si>
  <si>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</si>
  <si>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</si>
  <si>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</si>
  <si>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</si>
  <si>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</si>
  <si>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</si>
  <si>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</si>
  <si>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</si>
  <si>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</si>
  <si>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</si>
  <si>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</si>
  <si>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</si>
  <si>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</si>
  <si>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</si>
  <si>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</si>
  <si>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</si>
  <si>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</si>
  <si>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</si>
  <si>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</si>
  <si>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</si>
  <si>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</si>
  <si>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</si>
  <si>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</si>
  <si>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</si>
  <si>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</si>
  <si>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</si>
  <si>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</si>
  <si>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</si>
  <si>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</si>
  <si>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</si>
  <si>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</si>
  <si>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</si>
  <si>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</si>
  <si>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</si>
  <si>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</si>
  <si>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</si>
  <si>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</si>
  <si>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</si>
  <si>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</si>
  <si>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</si>
  <si>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</si>
  <si>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</si>
  <si>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</si>
  <si>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</si>
  <si>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</si>
  <si>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</si>
  <si>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</si>
  <si>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</si>
  <si>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</si>
  <si>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</si>
  <si>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</si>
  <si>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</si>
  <si>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</si>
  <si>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</si>
  <si>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</si>
  <si>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</si>
  <si>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</si>
  <si>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</si>
  <si>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</si>
  <si>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</si>
  <si>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</si>
  <si>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</si>
  <si>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</si>
  <si>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</si>
  <si>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</si>
  <si>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</si>
  <si>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</si>
  <si>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</si>
  <si>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</si>
  <si>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</si>
  <si>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</si>
  <si>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</si>
  <si>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</si>
  <si>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</si>
  <si>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</si>
  <si>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</si>
  <si>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</si>
  <si>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</si>
  <si>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</si>
  <si>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</si>
  <si>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</si>
  <si>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</si>
  <si>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</si>
  <si>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</si>
  <si>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</si>
  <si>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</si>
  <si>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</si>
  <si>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</si>
  <si>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</si>
  <si>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</si>
  <si>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</si>
  <si>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</si>
  <si>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</si>
  <si>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</si>
  <si>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</si>
  <si>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</si>
  <si>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</si>
  <si>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</si>
  <si>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</si>
  <si>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</si>
  <si>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</si>
  <si>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</si>
  <si>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</si>
  <si>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</si>
  <si>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</si>
  <si>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</si>
  <si>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</si>
  <si>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</si>
  <si>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</si>
  <si>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</si>
  <si>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</si>
  <si>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</si>
  <si>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</si>
  <si>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</si>
  <si>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</si>
  <si>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</si>
  <si>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</si>
  <si>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</si>
  <si>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</si>
  <si>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</si>
  <si>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</si>
  <si>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</si>
  <si>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</si>
  <si>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</si>
  <si>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</si>
  <si>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</si>
  <si>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</si>
  <si>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</si>
  <si>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</si>
  <si>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</si>
  <si>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</si>
  <si>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</si>
  <si>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</si>
  <si>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</si>
  <si>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</si>
  <si>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</si>
  <si>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</si>
  <si>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</si>
  <si>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</si>
  <si>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</si>
  <si>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</si>
  <si>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</si>
  <si>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</si>
  <si>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</si>
  <si>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</si>
  <si>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</si>
  <si>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</si>
  <si>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</si>
  <si>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</si>
  <si>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</si>
  <si>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</si>
  <si>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</si>
  <si>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</si>
  <si>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</si>
  <si>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</si>
  <si>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</si>
  <si>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</si>
  <si>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</si>
  <si>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</si>
  <si>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</si>
  <si>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</si>
  <si>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</si>
  <si>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</si>
  <si>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</si>
  <si>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</si>
  <si>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</si>
  <si>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</si>
  <si>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</si>
  <si>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</si>
  <si>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</si>
  <si>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</si>
  <si>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</si>
  <si>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</si>
  <si>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</si>
  <si>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</si>
  <si>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</si>
  <si>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</si>
  <si>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</si>
  <si>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</si>
  <si>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</si>
  <si>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</si>
  <si>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</si>
  <si>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</si>
  <si>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</si>
  <si>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</si>
  <si>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</si>
  <si>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</si>
  <si>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</si>
  <si>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</si>
  <si>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</si>
  <si>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</si>
  <si>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</si>
  <si>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</si>
  <si>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</si>
  <si>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</si>
  <si>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</si>
  <si>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</si>
  <si>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</si>
  <si>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</si>
  <si>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</si>
  <si>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</si>
  <si>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</si>
  <si>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</si>
  <si>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</si>
  <si>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</si>
  <si>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</si>
  <si>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</si>
  <si>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</si>
  <si>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</si>
  <si>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</si>
  <si>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</si>
  <si>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</si>
  <si>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</si>
  <si>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</si>
  <si>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</si>
  <si>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</si>
  <si>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</si>
  <si>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</si>
  <si>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</si>
  <si>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</si>
  <si>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</si>
  <si>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</si>
  <si>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</si>
  <si>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</si>
  <si>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</si>
  <si>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</si>
  <si>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</si>
  <si>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</si>
  <si>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</si>
  <si>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</si>
  <si>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</si>
  <si>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</si>
  <si>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</si>
  <si>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</si>
  <si>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</si>
  <si>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</si>
  <si>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</si>
  <si>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</si>
  <si>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</si>
  <si>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</si>
  <si>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</si>
  <si>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</si>
  <si>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</si>
  <si>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</si>
  <si>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</si>
  <si>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</si>
  <si>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</si>
  <si>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</si>
  <si>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</si>
  <si>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</si>
  <si>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</si>
  <si>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</si>
  <si>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</si>
  <si>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</si>
  <si>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</si>
  <si>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</si>
  <si>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</si>
  <si>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</si>
  <si>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</si>
  <si>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</si>
  <si>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</si>
  <si>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</si>
  <si>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</si>
  <si>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</si>
  <si>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</si>
  <si>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</si>
  <si>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</si>
  <si>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</si>
  <si>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</si>
  <si>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</si>
  <si>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</si>
  <si>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</si>
  <si>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</si>
  <si>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</si>
  <si>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</si>
  <si>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</si>
  <si>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</si>
  <si>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</si>
  <si>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</si>
  <si>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</si>
  <si>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</si>
  <si>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</si>
  <si>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</si>
  <si>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</si>
  <si>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</si>
  <si>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</si>
  <si>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</si>
  <si>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</si>
  <si>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</si>
  <si>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</si>
  <si>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</si>
  <si>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</si>
  <si>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</si>
  <si>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</si>
  <si>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</si>
  <si>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</si>
  <si>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</si>
  <si>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</si>
  <si>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</si>
  <si>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</si>
  <si>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</si>
  <si>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</si>
  <si>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</si>
  <si>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</si>
  <si>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</si>
  <si>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</si>
  <si>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</si>
  <si>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</si>
  <si>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</si>
  <si>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</si>
  <si>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</si>
  <si>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</si>
  <si>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</si>
  <si>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</si>
  <si>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</si>
  <si>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</si>
  <si>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</si>
  <si>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</si>
  <si>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</si>
  <si>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</si>
  <si>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</si>
  <si>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</si>
  <si>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</si>
  <si>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</si>
  <si>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</si>
  <si>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</si>
  <si>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</si>
  <si>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</si>
  <si>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</si>
  <si>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</si>
  <si>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</si>
  <si>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</si>
  <si>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</si>
  <si>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</si>
  <si>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</si>
  <si>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</si>
  <si>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</si>
  <si>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</si>
  <si>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</si>
  <si>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</si>
  <si>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</si>
  <si>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</si>
  <si>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</si>
  <si>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</si>
  <si>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</si>
  <si>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</si>
  <si>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</si>
  <si>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</si>
  <si>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</si>
  <si>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</si>
  <si>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</si>
  <si>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</si>
  <si>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</si>
  <si>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</si>
  <si>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</si>
  <si>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</si>
  <si>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</si>
  <si>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</si>
  <si>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</si>
  <si>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</si>
  <si>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</si>
  <si>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</si>
  <si>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</si>
  <si>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</si>
  <si>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</si>
  <si>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</si>
  <si>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</si>
  <si>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</si>
  <si>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</si>
  <si>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</si>
  <si>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</si>
  <si>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</si>
  <si>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</si>
  <si>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</si>
  <si>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</si>
  <si>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</si>
  <si>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</si>
  <si>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</si>
  <si>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</si>
  <si>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</si>
  <si>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</si>
  <si>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</si>
  <si>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</si>
  <si>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</si>
  <si>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</si>
  <si>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</si>
  <si>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</si>
  <si>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</si>
  <si>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</si>
  <si>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</si>
  <si>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</si>
  <si>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</si>
  <si>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</si>
  <si>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</si>
  <si>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</si>
  <si>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</si>
  <si>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</si>
  <si>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</si>
  <si>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</si>
  <si>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</si>
  <si>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</si>
  <si>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</si>
  <si>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</si>
  <si>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</si>
  <si>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</si>
  <si>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</si>
  <si>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</si>
  <si>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</si>
  <si>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</si>
  <si>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</si>
  <si>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</si>
  <si>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</si>
  <si>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</si>
  <si>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</si>
  <si>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</si>
  <si>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</si>
  <si>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</si>
  <si>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</si>
  <si>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</si>
  <si>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</si>
  <si>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</si>
  <si>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</si>
  <si>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</si>
  <si>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</si>
  <si>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</si>
  <si>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</si>
  <si>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</si>
  <si>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</si>
  <si>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</si>
  <si>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</si>
  <si>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</si>
  <si>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</si>
  <si>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</si>
  <si>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</si>
  <si>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</si>
  <si>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</si>
  <si>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</si>
  <si>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</si>
  <si>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</si>
  <si>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</si>
  <si>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</si>
  <si>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</si>
  <si>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</si>
  <si>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</si>
  <si>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</si>
  <si>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</si>
  <si>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</si>
  <si>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</si>
  <si>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</si>
  <si>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</si>
  <si>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</si>
  <si>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</si>
  <si>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</si>
  <si>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</si>
  <si>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</si>
  <si>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</si>
  <si>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</si>
  <si>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</si>
  <si>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</si>
  <si>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</si>
  <si>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</si>
  <si>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</si>
  <si>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</si>
  <si>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</si>
  <si>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</si>
  <si>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</si>
  <si>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</si>
  <si>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</si>
  <si>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</si>
  <si>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</si>
  <si>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</si>
  <si>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</si>
  <si>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</si>
  <si>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</si>
  <si>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</si>
  <si>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</si>
  <si>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</si>
  <si>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</si>
  <si>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</si>
  <si>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</si>
  <si>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</si>
  <si>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</si>
  <si>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</si>
  <si>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</si>
  <si>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</si>
  <si>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</si>
  <si>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</si>
  <si>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</si>
  <si>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</si>
  <si>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</si>
  <si>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</si>
  <si>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</si>
  <si>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</si>
  <si>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</si>
  <si>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</si>
  <si>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</si>
  <si>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</si>
  <si>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</si>
  <si>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</si>
  <si>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</si>
  <si>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</si>
  <si>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</si>
  <si>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</si>
  <si>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</si>
  <si>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</si>
  <si>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</si>
  <si>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</si>
  <si>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</si>
  <si>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</si>
  <si>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</si>
  <si>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</si>
  <si>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</si>
  <si>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</si>
  <si>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</si>
  <si>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</si>
  <si>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</si>
  <si>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</si>
  <si>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</si>
  <si>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</si>
  <si>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</si>
  <si>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</si>
  <si>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</si>
  <si>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</si>
  <si>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</si>
  <si>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</si>
  <si>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</si>
  <si>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</si>
  <si>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</si>
  <si>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</si>
  <si>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</si>
  <si>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</si>
  <si>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</si>
  <si>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</si>
  <si>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</si>
  <si>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</si>
  <si>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</si>
  <si>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</si>
  <si>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</si>
  <si>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</si>
  <si>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</si>
  <si>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</si>
  <si>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</si>
  <si>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</si>
  <si>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</si>
  <si>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</si>
  <si>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</si>
  <si>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</si>
  <si>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</si>
  <si>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</si>
  <si>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</si>
  <si>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</si>
  <si>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</si>
  <si>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</si>
  <si>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</si>
  <si>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</si>
  <si>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</si>
  <si>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</si>
  <si>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</si>
  <si>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</si>
  <si>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</si>
  <si>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</si>
  <si>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</si>
  <si>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</si>
  <si>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</si>
  <si>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</si>
  <si>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</si>
  <si>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</si>
  <si>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</si>
  <si>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</si>
  <si>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</si>
  <si>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</si>
  <si>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</si>
  <si>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</si>
  <si>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</si>
  <si>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</si>
  <si>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</si>
  <si>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</si>
  <si>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</si>
  <si>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</si>
  <si>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</si>
  <si>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</si>
  <si>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</si>
  <si>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</si>
  <si>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</si>
  <si>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</si>
  <si>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</si>
  <si>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</si>
  <si>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</si>
  <si>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</si>
  <si>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</si>
  <si>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</si>
  <si>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</si>
  <si>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</si>
  <si>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</si>
  <si>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</si>
  <si>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</si>
  <si>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</si>
  <si>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</si>
  <si>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</si>
  <si>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</si>
  <si>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</si>
  <si>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</si>
  <si>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</si>
  <si>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</si>
  <si>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</si>
  <si>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</si>
  <si>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</si>
  <si>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</si>
  <si>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</si>
  <si>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</si>
  <si>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</si>
  <si>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</si>
  <si>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</si>
  <si>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</si>
  <si>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</si>
  <si>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</si>
  <si>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</si>
  <si>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</si>
  <si>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</si>
  <si>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</si>
  <si>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</si>
  <si>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</si>
  <si>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</si>
  <si>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</si>
  <si>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</si>
  <si>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</si>
  <si>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</si>
  <si>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</si>
  <si>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</si>
  <si>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</si>
  <si>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</si>
  <si>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</si>
  <si>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</si>
  <si>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</si>
  <si>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</si>
  <si>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</si>
  <si>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</si>
  <si>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</si>
  <si>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</si>
  <si>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</si>
  <si>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</si>
  <si>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</si>
  <si>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</si>
  <si>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</si>
  <si>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</si>
  <si>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</si>
  <si>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</si>
  <si>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</si>
  <si>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</si>
  <si>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</si>
  <si>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</si>
  <si>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</si>
  <si>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</si>
  <si>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</si>
  <si>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</si>
  <si>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</si>
  <si>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</si>
  <si>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</si>
  <si>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</si>
  <si>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</si>
  <si>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</si>
  <si>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</si>
  <si>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</si>
  <si>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</si>
  <si>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</si>
  <si>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</si>
  <si>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</si>
  <si>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</si>
  <si>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</si>
  <si>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</si>
  <si>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</si>
  <si>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</si>
  <si>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</si>
  <si>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</si>
  <si>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</si>
  <si>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</si>
  <si>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</si>
  <si>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</si>
  <si>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</si>
  <si>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</si>
  <si>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</si>
  <si>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</si>
  <si>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</si>
  <si>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</si>
  <si>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</si>
  <si>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</si>
  <si>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</si>
  <si>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</si>
  <si>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</si>
  <si>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</si>
  <si>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</si>
  <si>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</si>
  <si>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</si>
  <si>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</si>
  <si>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</si>
  <si>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</si>
  <si>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</si>
  <si>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</si>
  <si>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</si>
  <si>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</si>
  <si>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</si>
  <si>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</si>
  <si>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</si>
  <si>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</si>
  <si>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</si>
  <si>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</si>
  <si>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</si>
  <si>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</si>
  <si>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</si>
  <si>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</si>
  <si>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</si>
  <si>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</si>
  <si>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</si>
  <si>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</si>
  <si>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</si>
  <si>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</si>
  <si>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</si>
  <si>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</si>
  <si>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</si>
  <si>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</si>
  <si>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</si>
  <si>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</si>
  <si>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</si>
  <si>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</si>
  <si>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</si>
  <si>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</si>
  <si>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</si>
  <si>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</si>
  <si>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</si>
  <si>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</si>
  <si>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</si>
  <si>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</si>
  <si>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</si>
  <si>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</si>
  <si>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</si>
  <si>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</si>
  <si>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</si>
  <si>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</si>
  <si>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</si>
  <si>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</si>
  <si>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</si>
  <si>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</si>
  <si>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</si>
  <si>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</si>
  <si>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</si>
  <si>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</si>
  <si>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</si>
  <si>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</si>
  <si>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</si>
  <si>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</si>
  <si>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</si>
  <si>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</si>
  <si>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</si>
  <si>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</si>
  <si>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</si>
  <si>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</si>
  <si>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</si>
  <si>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</si>
  <si>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</si>
  <si>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</si>
  <si>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</si>
  <si>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</si>
  <si>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</si>
  <si>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</si>
  <si>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</si>
  <si>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</si>
  <si>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</si>
  <si>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</si>
  <si>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</si>
  <si>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</si>
  <si>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</si>
  <si>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</si>
  <si>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</si>
  <si>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</si>
  <si>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</si>
  <si>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</si>
  <si>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</si>
  <si>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</si>
  <si>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</si>
  <si>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</si>
  <si>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</si>
  <si>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</si>
  <si>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</si>
  <si>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</si>
  <si>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</si>
  <si>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</si>
  <si>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</si>
  <si>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</si>
  <si>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</si>
  <si>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</si>
  <si>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</si>
  <si>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</si>
  <si>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</si>
  <si>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</si>
  <si>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</si>
  <si>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</si>
  <si>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</si>
  <si>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</si>
  <si>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</si>
  <si>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</si>
  <si>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</si>
  <si>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</si>
  <si>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</si>
  <si>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</si>
  <si>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</si>
  <si>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</si>
  <si>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</si>
  <si>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</si>
  <si>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</si>
  <si>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</si>
  <si>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</si>
  <si>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</si>
  <si>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</si>
  <si>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</si>
  <si>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</si>
  <si>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</si>
  <si>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</si>
  <si>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</si>
  <si>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</si>
  <si>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</si>
  <si>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</si>
  <si>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</si>
  <si>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</si>
  <si>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</si>
  <si>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</si>
  <si>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</si>
  <si>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</si>
  <si>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</si>
  <si>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</si>
  <si>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</si>
  <si>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</si>
  <si>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</si>
  <si>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</si>
  <si>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</si>
  <si>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</si>
  <si>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</si>
  <si>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</si>
  <si>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</si>
  <si>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</si>
  <si>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</si>
  <si>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</si>
  <si>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</si>
  <si>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</si>
  <si>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</si>
  <si>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</si>
  <si>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</si>
  <si>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</si>
  <si>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</si>
  <si>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</si>
  <si>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</si>
  <si>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</si>
  <si>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</si>
  <si>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</si>
  <si>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</si>
  <si>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</si>
  <si>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</si>
  <si>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</si>
  <si>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</si>
  <si>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</si>
  <si>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</si>
  <si>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</si>
  <si>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</si>
  <si>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</si>
  <si>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</si>
  <si>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</si>
  <si>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</si>
  <si>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</si>
  <si>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</si>
  <si>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</si>
  <si>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</si>
  <si>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</si>
  <si>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</si>
  <si>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</si>
  <si>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</si>
  <si>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</si>
  <si>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</si>
  <si>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</si>
  <si>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</si>
  <si>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</si>
  <si>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</si>
  <si>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</si>
  <si>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</si>
  <si>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</si>
  <si>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</si>
  <si>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</si>
  <si>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</si>
  <si>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</si>
  <si>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</si>
  <si>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</si>
  <si>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</si>
  <si>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</si>
  <si>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</si>
  <si>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</si>
  <si>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</si>
  <si>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</si>
  <si>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</si>
  <si>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</si>
  <si>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</si>
  <si>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</si>
  <si>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</si>
  <si>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</si>
  <si>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</si>
  <si>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</si>
  <si>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</si>
  <si>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</si>
  <si>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</si>
  <si>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</si>
  <si>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</si>
  <si>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</si>
  <si>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</si>
  <si>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</si>
  <si>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</si>
  <si>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</si>
  <si>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</si>
  <si>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</si>
  <si>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</si>
  <si>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</si>
  <si>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</si>
  <si>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</si>
  <si>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</si>
  <si>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</si>
  <si>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</si>
  <si>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</si>
  <si>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</si>
  <si>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</si>
  <si>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</si>
  <si>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</si>
  <si>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</si>
  <si>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</si>
  <si>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</si>
  <si>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</si>
  <si>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</si>
  <si>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</si>
  <si>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</si>
  <si>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</si>
  <si>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</si>
  <si>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</si>
  <si>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</si>
  <si>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</si>
  <si>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</si>
  <si>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</si>
  <si>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</si>
  <si>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</si>
  <si>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</si>
  <si>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</si>
  <si>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</si>
  <si>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</si>
  <si>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</si>
  <si>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</si>
  <si>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</si>
  <si>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</si>
  <si>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</si>
  <si>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</si>
  <si>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</si>
  <si>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</si>
  <si>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</si>
  <si>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</si>
  <si>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</si>
  <si>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</si>
  <si>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</si>
  <si>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</si>
  <si>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</si>
  <si>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</si>
  <si>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</si>
  <si>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</si>
  <si>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</si>
  <si>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</si>
  <si>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</si>
  <si>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</si>
  <si>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</si>
  <si>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</si>
  <si>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</si>
  <si>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</si>
  <si>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</si>
  <si>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</si>
  <si>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</si>
  <si>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</si>
  <si>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</si>
  <si>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</si>
  <si>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</si>
  <si>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</si>
  <si>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</si>
  <si>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</si>
  <si>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</si>
  <si>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</si>
  <si>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</si>
  <si>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</si>
  <si>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</si>
  <si>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</si>
  <si>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</si>
  <si>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</si>
  <si>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</si>
  <si>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</si>
  <si>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</si>
  <si>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</si>
  <si>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</si>
  <si>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</si>
  <si>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</si>
  <si>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</si>
  <si>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</si>
  <si>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</si>
  <si>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</si>
  <si>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</si>
  <si>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</si>
  <si>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</si>
  <si>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</si>
  <si>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</si>
  <si>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</si>
  <si>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</si>
  <si>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</si>
  <si>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</si>
  <si>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</si>
  <si>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</si>
  <si>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</si>
  <si>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</si>
  <si>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</si>
  <si>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</si>
  <si>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</si>
  <si>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</si>
  <si>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</si>
  <si>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</si>
  <si>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</si>
  <si>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</si>
  <si>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</si>
  <si>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</si>
  <si>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</si>
  <si>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</si>
  <si>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</si>
  <si>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</si>
  <si>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</si>
  <si>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</si>
  <si>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</si>
  <si>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</si>
  <si>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</si>
  <si>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</si>
  <si>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</si>
  <si>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</si>
  <si>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</si>
  <si>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</si>
  <si>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</si>
  <si>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</si>
  <si>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</si>
  <si>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</si>
  <si>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</si>
  <si>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</si>
  <si>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</si>
  <si>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</si>
  <si>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</si>
  <si>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</si>
  <si>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</si>
  <si>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</si>
  <si>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</si>
  <si>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</si>
  <si>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</si>
  <si>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</si>
  <si>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</si>
  <si>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</si>
  <si>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</si>
  <si>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</si>
  <si>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</si>
  <si>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</si>
  <si>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</si>
  <si>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</si>
  <si>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</si>
  <si>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</si>
  <si>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</si>
  <si>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</si>
  <si>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</si>
  <si>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</si>
  <si>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</si>
  <si>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</si>
  <si>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</si>
  <si>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</si>
  <si>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</si>
  <si>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</si>
  <si>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</si>
  <si>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</si>
  <si>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</si>
  <si>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</si>
  <si>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</si>
  <si>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</si>
  <si>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</si>
  <si>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</si>
  <si>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</si>
  <si>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</si>
  <si>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</si>
  <si>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</si>
  <si>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</si>
  <si>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</si>
  <si>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</si>
  <si>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</si>
  <si>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</si>
  <si>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</si>
  <si>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</si>
  <si>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</si>
  <si>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</si>
  <si>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</si>
  <si>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</si>
  <si>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</si>
  <si>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</si>
  <si>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</si>
  <si>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</si>
  <si>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</si>
  <si>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</si>
  <si>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</si>
  <si>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</si>
  <si>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</si>
  <si>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</si>
  <si>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</si>
  <si>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</si>
  <si>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</si>
  <si>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</si>
  <si>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</si>
  <si>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</si>
  <si>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</si>
  <si>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</si>
  <si>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</si>
  <si>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</si>
  <si>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</si>
  <si>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</si>
  <si>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</si>
  <si>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</si>
  <si>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</si>
  <si>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</si>
  <si>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</si>
  <si>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</si>
  <si>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</si>
  <si>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</si>
  <si>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</si>
  <si>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</si>
  <si>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</si>
  <si>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</si>
  <si>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</si>
  <si>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</si>
  <si>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</si>
  <si>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</si>
  <si>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</si>
  <si>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</si>
  <si>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</si>
  <si>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</si>
  <si>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</si>
  <si>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</si>
  <si>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</si>
  <si>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</si>
  <si>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</si>
  <si>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</si>
  <si>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</si>
  <si>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</si>
  <si>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</si>
  <si>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</si>
  <si>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</si>
  <si>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</si>
  <si>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</si>
  <si>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</si>
  <si>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</si>
  <si>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</si>
  <si>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</si>
  <si>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</si>
  <si>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</si>
  <si>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</si>
  <si>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</si>
  <si>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</si>
  <si>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</si>
  <si>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</si>
  <si>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</si>
  <si>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</si>
  <si>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</si>
  <si>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</si>
  <si>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</si>
  <si>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</si>
  <si>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</si>
  <si>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</si>
  <si>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</si>
  <si>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</si>
  <si>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</si>
  <si>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</si>
  <si>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</si>
  <si>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</si>
  <si>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</si>
  <si>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</si>
  <si>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</si>
  <si>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</si>
  <si>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</si>
  <si>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</si>
  <si>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</si>
  <si>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</si>
  <si>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</si>
  <si>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</si>
  <si>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</si>
  <si>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</si>
  <si>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</si>
  <si>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</si>
  <si>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</si>
  <si>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</si>
  <si>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</si>
  <si>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</si>
  <si>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</si>
  <si>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</si>
  <si>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</si>
  <si>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</si>
  <si>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</si>
  <si>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</si>
  <si>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</si>
  <si>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</si>
  <si>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</si>
  <si>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</si>
  <si>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</si>
  <si>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</si>
  <si>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</si>
  <si>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</si>
  <si>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</si>
  <si>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</si>
  <si>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</si>
  <si>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</si>
  <si>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</si>
  <si>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</si>
  <si>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</si>
  <si>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</si>
  <si>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</si>
  <si>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</si>
  <si>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</si>
  <si>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</si>
  <si>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</si>
  <si>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</si>
  <si>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</si>
  <si>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</si>
  <si>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</si>
  <si>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</si>
  <si>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</si>
  <si>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</si>
  <si>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</si>
  <si>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</si>
  <si>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</si>
  <si>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</si>
  <si>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</si>
  <si>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</si>
  <si>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</si>
  <si>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</si>
  <si>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</si>
  <si>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</si>
  <si>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</si>
  <si>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</si>
  <si>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</si>
  <si>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</si>
  <si>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</si>
  <si>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</si>
  <si>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</si>
  <si>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</si>
  <si>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</si>
  <si>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</si>
  <si>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</si>
  <si>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</si>
  <si>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</si>
  <si>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</si>
  <si>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</si>
  <si>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</si>
  <si>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</si>
  <si>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</si>
  <si>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</si>
  <si>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</si>
  <si>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</si>
  <si>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</si>
  <si>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</si>
  <si>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</si>
  <si>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</si>
  <si>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</si>
  <si>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</si>
  <si>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</si>
  <si>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</si>
  <si>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</si>
  <si>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</si>
  <si>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</si>
  <si>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</si>
  <si>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</si>
  <si>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</si>
  <si>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</si>
  <si>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</si>
  <si>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</si>
  <si>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</si>
  <si>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</si>
  <si>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</si>
  <si>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</si>
  <si>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</si>
  <si>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</si>
  <si>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</si>
  <si>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</si>
  <si>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</si>
  <si>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</si>
  <si>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</si>
  <si>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</si>
  <si>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</si>
  <si>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</si>
  <si>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</si>
  <si>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</si>
  <si>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</si>
  <si>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</si>
  <si>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</si>
  <si>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</si>
  <si>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</si>
  <si>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</si>
  <si>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</si>
  <si>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</si>
  <si>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</si>
  <si>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</si>
  <si>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</si>
  <si>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</si>
  <si>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</si>
  <si>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</si>
  <si>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</si>
  <si>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</si>
  <si>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</si>
  <si>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</si>
  <si>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</si>
  <si>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</si>
  <si>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</si>
  <si>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</si>
  <si>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</si>
  <si>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</si>
  <si>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</si>
  <si>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</si>
  <si>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</si>
  <si>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</si>
  <si>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</si>
  <si>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</si>
  <si>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</si>
  <si>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</si>
  <si>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</si>
  <si>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</si>
  <si>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</si>
  <si>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</si>
  <si>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</si>
  <si>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</si>
  <si>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</si>
  <si>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</si>
  <si>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</si>
  <si>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</si>
  <si>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</si>
  <si>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</si>
  <si>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</si>
  <si>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</si>
  <si>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</si>
  <si>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</si>
  <si>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</si>
  <si>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</si>
  <si>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</si>
  <si>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</si>
  <si>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</si>
  <si>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</si>
  <si>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</si>
  <si>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</si>
  <si>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</si>
  <si>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</si>
  <si>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</si>
  <si>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</si>
  <si>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</si>
  <si>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</si>
  <si>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</si>
  <si>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</si>
  <si>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</si>
  <si>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</si>
  <si>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</si>
  <si>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</si>
  <si>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</si>
  <si>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</si>
  <si>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</si>
  <si>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</si>
  <si>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</si>
  <si>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</si>
  <si>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</si>
  <si>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</si>
  <si>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</si>
  <si>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</si>
  <si>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</si>
  <si>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</si>
  <si>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</si>
  <si>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</si>
  <si>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</si>
  <si>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</si>
  <si>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</si>
  <si>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</si>
  <si>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</si>
  <si>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</si>
  <si>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</si>
  <si>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</si>
  <si>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</si>
  <si>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</si>
  <si>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</si>
  <si>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</si>
  <si>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</si>
  <si>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</si>
  <si>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</si>
  <si>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</si>
  <si>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</si>
  <si>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</si>
  <si>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</si>
  <si>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</si>
  <si>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</si>
  <si>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</si>
  <si>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</si>
  <si>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</si>
  <si>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</si>
  <si>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</si>
  <si>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</si>
  <si>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</si>
  <si>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</si>
  <si>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</si>
  <si>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</si>
  <si>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</si>
  <si>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</si>
  <si>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</si>
  <si>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</si>
  <si>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</si>
  <si>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</si>
  <si>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</si>
  <si>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</si>
  <si>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</si>
  <si>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</si>
  <si>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</si>
  <si>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</si>
  <si>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</si>
  <si>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</si>
  <si>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</si>
  <si>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</si>
  <si>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</si>
  <si>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</si>
  <si>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</si>
  <si>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</si>
  <si>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</si>
  <si>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</si>
  <si>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</si>
  <si>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</si>
  <si>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</si>
  <si>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</si>
  <si>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</si>
  <si>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</si>
  <si>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</si>
  <si>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</si>
  <si>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</si>
  <si>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</si>
  <si>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</si>
  <si>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</si>
  <si>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</si>
  <si>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</si>
  <si>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</si>
  <si>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</si>
  <si>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</si>
  <si>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</si>
  <si>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</si>
  <si>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</si>
  <si>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</si>
  <si>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</si>
  <si>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</si>
  <si>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</si>
  <si>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</si>
  <si>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</si>
  <si>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</si>
  <si>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</si>
  <si>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</si>
  <si>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</si>
  <si>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</si>
  <si>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</si>
  <si>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</si>
  <si>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</si>
  <si>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</si>
  <si>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</si>
  <si>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</si>
  <si>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</si>
  <si>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</si>
  <si>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</si>
  <si>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</si>
  <si>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</si>
  <si>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</si>
  <si>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</si>
  <si>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</si>
  <si>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</si>
  <si>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</si>
  <si>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</si>
  <si>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</si>
  <si>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</si>
  <si>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</si>
  <si>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</si>
  <si>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</si>
  <si>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</si>
  <si>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</si>
  <si>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</si>
  <si>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</si>
  <si>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</si>
  <si>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</si>
  <si>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</si>
  <si>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</si>
  <si>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</si>
  <si>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</si>
  <si>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</si>
  <si>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</si>
  <si>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</si>
  <si>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</si>
  <si>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</si>
  <si>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</si>
  <si>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</si>
  <si>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</si>
  <si>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</si>
  <si>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</si>
  <si>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</si>
  <si>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</si>
  <si>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</si>
  <si>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</si>
  <si>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</si>
  <si>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</si>
  <si>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</si>
  <si>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</si>
  <si>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</si>
  <si>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</si>
  <si>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</si>
  <si>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</si>
  <si>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</si>
  <si>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</si>
  <si>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</si>
  <si>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</si>
  <si>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</si>
  <si>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</si>
  <si>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</si>
  <si>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</si>
  <si>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</si>
  <si>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</si>
  <si>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</si>
  <si>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</si>
  <si>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</si>
  <si>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</si>
  <si>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</si>
  <si>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</si>
  <si>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</si>
  <si>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</si>
  <si>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</si>
  <si>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</si>
  <si>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</si>
  <si>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</si>
  <si>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</si>
  <si>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</si>
  <si>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</si>
  <si>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</si>
  <si>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</si>
  <si>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</si>
  <si>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</si>
  <si>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</si>
  <si>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</si>
  <si>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</si>
  <si>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</si>
  <si>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</si>
  <si>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</si>
  <si>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</si>
  <si>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</si>
  <si>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</si>
  <si>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</si>
  <si>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</si>
  <si>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</si>
  <si>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</si>
  <si>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</si>
  <si>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</si>
  <si>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</si>
  <si>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</si>
  <si>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</si>
  <si>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</si>
  <si>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</si>
  <si>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</si>
  <si>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</si>
  <si>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</si>
  <si>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</si>
  <si>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</si>
  <si>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</si>
  <si>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</si>
  <si>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</si>
  <si>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</si>
  <si>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</si>
  <si>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</si>
  <si>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</si>
  <si>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</si>
  <si>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</si>
  <si>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</si>
  <si>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</si>
  <si>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</si>
  <si>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</si>
  <si>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</si>
  <si>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</si>
  <si>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</si>
  <si>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</si>
  <si>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</si>
  <si>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</si>
  <si>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</si>
  <si>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</si>
  <si>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</si>
  <si>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</si>
  <si>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</si>
  <si>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</si>
  <si>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</si>
  <si>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</si>
  <si>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</si>
  <si>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</si>
  <si>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</si>
  <si>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</si>
  <si>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</si>
  <si>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</si>
  <si>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</si>
  <si>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</si>
  <si>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</si>
  <si>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</si>
  <si>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</si>
  <si>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</si>
  <si>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</si>
  <si>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</si>
  <si>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</si>
  <si>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</si>
  <si>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</si>
  <si>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</si>
  <si>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</si>
  <si>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</si>
  <si>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</si>
  <si>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</si>
  <si>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</si>
  <si>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</si>
  <si>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</si>
  <si>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</si>
  <si>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</si>
  <si>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</si>
  <si>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</si>
  <si>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</si>
  <si>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</si>
  <si>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</si>
  <si>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</si>
  <si>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</si>
  <si>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</si>
  <si>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</si>
  <si>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</si>
  <si>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</si>
  <si>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</si>
  <si>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</si>
  <si>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</si>
  <si>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</si>
  <si>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</si>
  <si>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</si>
  <si>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</si>
  <si>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</si>
  <si>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</si>
  <si>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</si>
  <si>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</si>
  <si>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</si>
  <si>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</si>
  <si>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</si>
  <si>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</si>
  <si>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</si>
  <si>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</si>
  <si>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</si>
  <si>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</si>
  <si>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</si>
  <si>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</si>
  <si>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</si>
  <si>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</si>
  <si>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</si>
  <si>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</si>
  <si>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</si>
  <si>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</si>
  <si>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</si>
  <si>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</si>
  <si>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</si>
  <si>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</si>
  <si>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</si>
  <si>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</si>
  <si>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</si>
  <si>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</si>
  <si>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</si>
  <si>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</si>
  <si>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</si>
  <si>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</si>
  <si>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</si>
  <si>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</si>
  <si>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</si>
  <si>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</si>
  <si>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</si>
  <si>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</si>
  <si>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</si>
  <si>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</si>
  <si>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</si>
  <si>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</si>
  <si>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</si>
  <si>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</si>
  <si>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</si>
  <si>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</si>
  <si>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</si>
  <si>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</si>
  <si>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</si>
  <si>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</si>
  <si>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</si>
  <si>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</si>
  <si>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</si>
  <si>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</si>
  <si>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</si>
  <si>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</si>
  <si>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</si>
  <si>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</si>
  <si>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</si>
  <si>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</si>
  <si>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</si>
  <si>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</si>
  <si>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</si>
  <si>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</si>
  <si>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</si>
  <si>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</si>
  <si>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</si>
  <si>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</si>
  <si>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</si>
  <si>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</si>
  <si>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</si>
  <si>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</si>
  <si>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</si>
  <si>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</si>
  <si>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</si>
  <si>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</si>
  <si>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</si>
  <si>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</si>
  <si>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</si>
  <si>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</si>
  <si>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</si>
  <si>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</si>
  <si>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</si>
  <si>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</si>
  <si>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</si>
  <si>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</si>
  <si>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</si>
  <si>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</si>
  <si>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</si>
  <si>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</si>
  <si>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</si>
  <si>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</si>
  <si>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</si>
  <si>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</si>
  <si>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</si>
  <si>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</si>
  <si>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</si>
  <si>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</si>
  <si>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</si>
  <si>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</si>
  <si>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</si>
  <si>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</si>
  <si>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</si>
  <si>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</si>
  <si>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</si>
  <si>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</si>
  <si>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</si>
  <si>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</si>
  <si>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</si>
  <si>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</si>
  <si>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</si>
  <si>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</si>
  <si>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</si>
  <si>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</si>
  <si>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</si>
  <si>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</si>
  <si>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</si>
  <si>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</si>
  <si>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</si>
  <si>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</si>
  <si>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</si>
  <si>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</si>
  <si>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</si>
  <si>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</si>
  <si>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</si>
  <si>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</si>
  <si>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</si>
  <si>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</si>
  <si>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</si>
  <si>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</si>
  <si>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</si>
  <si>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</si>
  <si>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</si>
  <si>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</si>
  <si>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</si>
  <si>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</si>
  <si>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</si>
  <si>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</si>
  <si>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</si>
  <si>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</si>
  <si>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</si>
  <si>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</si>
  <si>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</si>
  <si>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</si>
  <si>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</si>
  <si>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</si>
  <si>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</si>
  <si>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</si>
  <si>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</si>
  <si>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</si>
  <si>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</si>
  <si>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</si>
  <si>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</si>
  <si>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</si>
  <si>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</si>
  <si>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</si>
  <si>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</si>
  <si>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</si>
  <si>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</si>
  <si>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</si>
  <si>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</si>
  <si>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</si>
  <si>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</si>
  <si>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</si>
  <si>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</si>
  <si>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</si>
  <si>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</si>
  <si>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</si>
  <si>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</si>
  <si>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</si>
  <si>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</si>
  <si>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</si>
  <si>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</si>
  <si>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</si>
  <si>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</si>
  <si>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</si>
  <si>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</si>
  <si>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</si>
  <si>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</si>
  <si>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</si>
  <si>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</si>
  <si>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</si>
  <si>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</si>
  <si>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</si>
  <si>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</si>
  <si>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</si>
  <si>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</si>
  <si>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</si>
  <si>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</si>
  <si>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</si>
  <si>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</si>
  <si>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</si>
  <si>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</si>
  <si>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</si>
  <si>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</si>
  <si>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</si>
  <si>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</si>
  <si>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</si>
  <si>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</si>
  <si>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</si>
  <si>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</si>
  <si>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</si>
  <si>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</si>
  <si>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</si>
  <si>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</si>
  <si>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</si>
  <si>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</si>
  <si>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</si>
  <si>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</si>
  <si>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</si>
  <si>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</si>
  <si>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</si>
  <si>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</si>
  <si>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</si>
  <si>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</si>
  <si>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</si>
  <si>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</si>
  <si>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</si>
  <si>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</si>
  <si>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</si>
  <si>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</si>
  <si>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</si>
  <si>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</si>
  <si>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</si>
  <si>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</si>
  <si>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</si>
  <si>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</si>
  <si>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</si>
  <si>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</si>
  <si>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</si>
  <si>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</si>
  <si>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</si>
  <si>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</si>
  <si>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</si>
  <si>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</si>
  <si>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</si>
  <si>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</si>
  <si>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</si>
  <si>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</si>
  <si>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</si>
  <si>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</si>
  <si>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</si>
  <si>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</si>
  <si>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</si>
  <si>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</si>
  <si>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</si>
  <si>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</si>
  <si>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</si>
  <si>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</si>
  <si>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</si>
  <si>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</si>
  <si>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</si>
  <si>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</si>
  <si>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</si>
  <si>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</si>
  <si>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</si>
  <si>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</si>
  <si>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</si>
  <si>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</si>
  <si>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</si>
  <si>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</si>
  <si>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</si>
  <si>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</si>
  <si>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</si>
  <si>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</si>
  <si>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</si>
  <si>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</si>
  <si>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</si>
  <si>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</si>
  <si>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</si>
  <si>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</si>
  <si>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</si>
  <si>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</si>
  <si>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</si>
  <si>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</si>
  <si>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</si>
  <si>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</si>
  <si>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</si>
  <si>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</si>
  <si>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</si>
  <si>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</si>
  <si>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</si>
  <si>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</si>
  <si>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</si>
  <si>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</si>
  <si>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</si>
  <si>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</si>
  <si>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</si>
  <si>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</si>
  <si>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</si>
  <si>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</si>
  <si>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</si>
  <si>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</si>
  <si>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</si>
  <si>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</si>
  <si>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</si>
  <si>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</si>
  <si>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</si>
  <si>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</si>
  <si>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</si>
  <si>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</si>
  <si>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</si>
  <si>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</si>
  <si>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</si>
  <si>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</si>
  <si>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</si>
  <si>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</si>
  <si>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</si>
  <si>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</si>
  <si>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</si>
  <si>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</si>
  <si>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</si>
  <si>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</si>
  <si>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</si>
  <si>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</si>
  <si>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</si>
  <si>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</si>
  <si>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</si>
  <si>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</si>
  <si>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</si>
  <si>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</si>
  <si>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</si>
  <si>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</si>
  <si>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</si>
  <si>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</si>
  <si>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</si>
  <si>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</si>
  <si>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</si>
  <si>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</si>
  <si>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</si>
  <si>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</si>
  <si>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</si>
  <si>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</si>
  <si>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</si>
  <si>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</si>
  <si>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</si>
  <si>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</si>
  <si>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</si>
  <si>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</si>
  <si>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</si>
  <si>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</si>
  <si>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</si>
  <si>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</si>
  <si>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</si>
  <si>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</si>
  <si>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</si>
  <si>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</si>
  <si>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</si>
  <si>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</si>
  <si>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</si>
  <si>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</si>
  <si>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</si>
  <si>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</si>
  <si>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</si>
  <si>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</si>
  <si>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</si>
  <si>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</si>
  <si>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</si>
  <si>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</si>
  <si>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</si>
  <si>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</si>
  <si>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</si>
  <si>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</si>
  <si>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</si>
  <si>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</si>
  <si>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</si>
  <si>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</si>
  <si>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</si>
  <si>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</si>
  <si>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</si>
  <si>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</si>
  <si>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</si>
  <si>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</si>
  <si>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</si>
  <si>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</si>
  <si>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</si>
  <si>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</si>
  <si>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</si>
  <si>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</si>
  <si>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</si>
  <si>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</si>
  <si>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</si>
  <si>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</si>
  <si>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</si>
  <si>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</si>
  <si>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</si>
  <si>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</si>
  <si>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</si>
  <si>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</si>
  <si>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</si>
  <si>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</si>
  <si>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</si>
  <si>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</si>
  <si>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</si>
  <si>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</si>
  <si>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</si>
  <si>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</si>
  <si>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</si>
  <si>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</si>
  <si>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</si>
  <si>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</si>
  <si>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</si>
  <si>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</si>
  <si>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</si>
  <si>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</si>
  <si>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</si>
  <si>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</si>
  <si>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</si>
  <si>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</si>
  <si>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</si>
  <si>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</si>
  <si>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</si>
  <si>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</si>
  <si>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</si>
  <si>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</si>
  <si>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</si>
  <si>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</si>
  <si>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</si>
  <si>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</si>
  <si>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</si>
  <si>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</si>
  <si>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</si>
  <si>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</si>
  <si>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</si>
  <si>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</si>
  <si>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</si>
  <si>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</si>
  <si>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</si>
  <si>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</si>
  <si>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</si>
  <si>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</si>
  <si>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</si>
  <si>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</si>
  <si>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</si>
  <si>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</si>
  <si>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</si>
  <si>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</si>
  <si>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</si>
  <si>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</si>
  <si>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</si>
  <si>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</si>
  <si>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</si>
  <si>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</si>
  <si>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</si>
  <si>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</si>
  <si>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</si>
  <si>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</si>
  <si>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</si>
  <si>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</si>
  <si>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</si>
  <si>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</si>
  <si>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</si>
  <si>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</si>
  <si>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</si>
  <si>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</si>
  <si>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</si>
  <si>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</si>
  <si>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</si>
  <si>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</si>
  <si>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</si>
  <si>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</si>
  <si>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</si>
  <si>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</si>
  <si>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</si>
  <si>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</si>
  <si>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</si>
  <si>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</si>
  <si>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</si>
  <si>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</si>
  <si>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</si>
  <si>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</si>
  <si>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</si>
  <si>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</si>
  <si>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</si>
  <si>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</si>
  <si>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</si>
  <si>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</si>
  <si>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</si>
  <si>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</si>
  <si>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</si>
  <si>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</si>
  <si>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</si>
  <si>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</si>
  <si>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</si>
  <si>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</si>
  <si>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</si>
  <si>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</si>
  <si>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</si>
  <si>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</si>
  <si>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</si>
  <si>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</si>
  <si>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</si>
  <si>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</si>
  <si>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</si>
  <si>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</si>
  <si>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</si>
  <si>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</si>
  <si>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</si>
  <si>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</si>
  <si>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</si>
  <si>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</si>
  <si>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</si>
  <si>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</si>
  <si>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</si>
  <si>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</si>
  <si>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</si>
  <si>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</si>
  <si>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</si>
  <si>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</si>
  <si>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</si>
  <si>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</si>
  <si>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</si>
  <si>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</si>
  <si>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</si>
  <si>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</si>
  <si>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</si>
  <si>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</si>
  <si>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</si>
  <si>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</si>
  <si>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</si>
  <si>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</si>
  <si>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</si>
  <si>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</si>
  <si>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</si>
  <si>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</si>
  <si>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</si>
  <si>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</si>
  <si>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</si>
  <si>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</si>
  <si>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</si>
  <si>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</si>
  <si>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</si>
  <si>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</si>
  <si>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</si>
  <si>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</si>
  <si>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</si>
  <si>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</si>
  <si>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</si>
  <si>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</si>
  <si>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</si>
  <si>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</si>
  <si>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</si>
  <si>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</si>
  <si>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</si>
  <si>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</si>
  <si>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</si>
  <si>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</si>
  <si>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</si>
  <si>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</si>
  <si>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</si>
  <si>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</si>
  <si>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</si>
  <si>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</si>
  <si>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</si>
  <si>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</si>
  <si>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</si>
  <si>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</si>
  <si>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</si>
  <si>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</si>
  <si>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</si>
  <si>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</si>
  <si>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</si>
  <si>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</si>
  <si>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</si>
  <si>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</si>
  <si>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</si>
  <si>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</si>
  <si>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</si>
  <si>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</si>
  <si>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</si>
  <si>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</si>
  <si>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</si>
  <si>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</si>
  <si>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</si>
  <si>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</si>
  <si>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</si>
  <si>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</si>
  <si>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</si>
  <si>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</si>
  <si>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</si>
  <si>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</si>
  <si>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</si>
  <si>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</si>
  <si>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</si>
  <si>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</si>
  <si>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</si>
  <si>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</si>
  <si>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</si>
  <si>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</si>
  <si>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</si>
  <si>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</si>
  <si>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</si>
  <si>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</si>
  <si>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</si>
  <si>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</si>
  <si>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</si>
  <si>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</si>
  <si>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</si>
  <si>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</si>
  <si>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</si>
  <si>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</si>
  <si>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</si>
  <si>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</si>
  <si>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</si>
  <si>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</si>
  <si>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</si>
  <si>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</si>
  <si>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</si>
  <si>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</si>
  <si>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</si>
  <si>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</si>
  <si>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</si>
  <si>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</si>
  <si>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</si>
  <si>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</si>
  <si>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</si>
  <si>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</si>
  <si>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</si>
  <si>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</si>
  <si>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</si>
  <si>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</si>
  <si>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</si>
  <si>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</si>
  <si>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</si>
  <si>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</si>
  <si>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</si>
  <si>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</si>
  <si>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</si>
  <si>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</si>
  <si>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</si>
  <si>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</si>
  <si>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</si>
  <si>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</si>
  <si>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</si>
  <si>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</si>
  <si>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</si>
  <si>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</si>
  <si>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</si>
  <si>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</si>
  <si>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</si>
  <si>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</si>
  <si>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</si>
  <si>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</si>
  <si>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</si>
  <si>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</si>
  <si>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</si>
  <si>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</si>
  <si>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</si>
  <si>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</si>
  <si>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</si>
  <si>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</si>
  <si>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</si>
  <si>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</si>
  <si>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</si>
  <si>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</si>
  <si>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</si>
  <si>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</si>
  <si>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</si>
  <si>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</si>
  <si>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</si>
  <si>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</si>
  <si>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</si>
  <si>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</si>
  <si>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</si>
  <si>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</si>
  <si>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</si>
  <si>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</si>
  <si>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</si>
  <si>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</si>
  <si>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</si>
  <si>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</si>
  <si>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</si>
  <si>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</si>
  <si>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</si>
  <si>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</si>
  <si>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</si>
  <si>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</si>
  <si>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</si>
  <si>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</si>
  <si>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</si>
  <si>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</si>
  <si>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</si>
  <si>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</si>
  <si>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</si>
  <si>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</si>
  <si>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</si>
  <si>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</si>
  <si>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</si>
  <si>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</si>
  <si>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</si>
  <si>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</si>
  <si>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</si>
  <si>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</si>
  <si>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</si>
  <si>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</si>
  <si>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</si>
  <si>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</si>
  <si>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</si>
  <si>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</si>
  <si>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</si>
  <si>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</si>
  <si>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</si>
  <si>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</si>
  <si>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</si>
  <si>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</si>
  <si>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</si>
  <si>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</si>
  <si>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</si>
  <si>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</si>
  <si>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</si>
  <si>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</si>
  <si>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</si>
  <si>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</si>
  <si>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</si>
  <si>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</si>
  <si>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</si>
  <si>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</si>
  <si>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</si>
  <si>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</si>
  <si>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</si>
  <si>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</si>
  <si>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</si>
  <si>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</si>
  <si>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</si>
  <si>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</si>
  <si>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</si>
  <si>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</si>
  <si>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</si>
  <si>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</si>
  <si>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</si>
  <si>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</si>
  <si>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</si>
  <si>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</si>
  <si>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</si>
  <si>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</si>
  <si>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</si>
  <si>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</si>
  <si>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</si>
  <si>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</si>
  <si>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</si>
  <si>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</si>
  <si>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</si>
  <si>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</si>
  <si>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</si>
  <si>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</si>
  <si>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</si>
  <si>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</si>
  <si>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</si>
  <si>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</si>
  <si>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</si>
  <si>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</si>
  <si>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</si>
  <si>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</si>
  <si>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</si>
  <si>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</si>
  <si>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</si>
  <si>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</si>
  <si>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</si>
  <si>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</si>
  <si>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</si>
  <si>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</si>
  <si>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</si>
  <si>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</si>
  <si>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</si>
  <si>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</si>
  <si>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</si>
  <si>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</si>
  <si>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</si>
  <si>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</si>
  <si>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</si>
  <si>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</si>
  <si>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</si>
  <si>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</si>
  <si>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</si>
  <si>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</si>
  <si>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</si>
  <si>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</si>
  <si>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</si>
  <si>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</si>
  <si>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</si>
  <si>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</si>
  <si>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</si>
  <si>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</si>
  <si>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</si>
  <si>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</si>
  <si>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</si>
  <si>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</si>
  <si>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</si>
  <si>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</si>
  <si>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</si>
  <si>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</si>
  <si>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</si>
  <si>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</si>
  <si>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</si>
  <si>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</si>
  <si>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</si>
  <si>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</si>
  <si>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</si>
  <si>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</si>
  <si>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</si>
  <si>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</si>
  <si>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</si>
  <si>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</si>
  <si>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</si>
  <si>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</si>
  <si>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</si>
  <si>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</si>
  <si>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</si>
  <si>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</si>
  <si>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</si>
  <si>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</si>
  <si>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</si>
  <si>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</si>
  <si>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</si>
  <si>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</si>
  <si>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</si>
  <si>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</si>
  <si>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</si>
  <si>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</si>
  <si>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</si>
  <si>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</si>
  <si>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</si>
  <si>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</si>
  <si>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</si>
  <si>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</si>
  <si>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</si>
  <si>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</si>
  <si>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</si>
  <si>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</si>
  <si>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</si>
  <si>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</si>
  <si>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</si>
  <si>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</si>
  <si>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</si>
  <si>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</si>
  <si>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</si>
  <si>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</si>
  <si>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</si>
  <si>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</si>
  <si>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</si>
  <si>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</si>
  <si>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</si>
  <si>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</si>
  <si>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</si>
  <si>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</si>
  <si>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</si>
  <si>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</si>
  <si>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</si>
  <si>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</si>
  <si>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</si>
  <si>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</si>
  <si>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</si>
  <si>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</si>
  <si>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</si>
  <si>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</si>
  <si>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</si>
  <si>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</si>
  <si>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</si>
  <si>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</si>
  <si>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</si>
  <si>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</si>
  <si>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</si>
  <si>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</si>
  <si>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</si>
  <si>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</si>
  <si>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</si>
  <si>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</si>
  <si>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</si>
  <si>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</si>
  <si>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</si>
  <si>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</si>
  <si>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</si>
  <si>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</si>
  <si>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</si>
  <si>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</si>
  <si>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</si>
  <si>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</si>
  <si>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</si>
  <si>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</si>
  <si>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</si>
  <si>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</si>
  <si>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</si>
  <si>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</si>
  <si>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</si>
  <si>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</si>
  <si>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</si>
  <si>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</si>
  <si>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</si>
  <si>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</si>
  <si>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</si>
  <si>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</si>
  <si>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</si>
  <si>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</si>
  <si>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</si>
  <si>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</si>
  <si>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</si>
  <si>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</si>
  <si>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</si>
  <si>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</si>
  <si>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</si>
  <si>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</si>
  <si>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</si>
  <si>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</si>
  <si>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</si>
  <si>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</si>
  <si>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</si>
  <si>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</si>
  <si>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</si>
  <si>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</si>
  <si>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</si>
  <si>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</si>
  <si>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</si>
  <si>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</si>
  <si>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</si>
  <si>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</si>
  <si>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</si>
  <si>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</si>
  <si>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</si>
  <si>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</si>
  <si>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</si>
  <si>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</si>
  <si>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</si>
  <si>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</si>
  <si>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</si>
  <si>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</si>
  <si>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</si>
  <si>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</si>
  <si>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</si>
  <si>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</si>
  <si>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</si>
  <si>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</si>
  <si>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</si>
  <si>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</si>
  <si>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</si>
  <si>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</si>
  <si>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</si>
  <si>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</si>
  <si>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</si>
  <si>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</si>
  <si>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</si>
  <si>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</si>
  <si>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</si>
  <si>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</si>
  <si>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</si>
  <si>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</si>
  <si>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</si>
  <si>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</si>
  <si>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</si>
  <si>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</si>
  <si>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</si>
  <si>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</si>
  <si>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</si>
  <si>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</si>
  <si>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</si>
  <si>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</si>
  <si>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</si>
  <si>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</si>
  <si>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</si>
  <si>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</si>
  <si>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</si>
  <si>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</si>
  <si>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</si>
  <si>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</si>
  <si>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</si>
  <si>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</si>
  <si>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</si>
  <si>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</si>
  <si>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</si>
  <si>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</si>
  <si>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</si>
  <si>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</si>
  <si>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</si>
  <si>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</si>
  <si>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</si>
  <si>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</si>
  <si>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</si>
  <si>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</si>
  <si>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</si>
  <si>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</si>
  <si>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</si>
  <si>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</si>
  <si>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</si>
  <si>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</si>
  <si>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</si>
  <si>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KHỐI LƯỢNG NGHIỆM THU HOÀN THÀNH</t>
  </si>
  <si>
    <t>bb</t>
  </si>
  <si>
    <t>HẠNG MỤC</t>
  </si>
  <si>
    <t>Công ty CP TV XD Trung Nam VN</t>
  </si>
  <si>
    <t>CÔNG TY CP TV XD
TRUNG NAM VN</t>
  </si>
  <si>
    <t>Lê Trung Hiếu</t>
  </si>
  <si>
    <t>………………………</t>
  </si>
  <si>
    <t>Ban Quản lý dự án Huyện Xuân Lộc</t>
  </si>
  <si>
    <t>Công ty CP Đại Việt Lạc Hồng</t>
  </si>
  <si>
    <t>CÔNG TY CỔ PHẦN
ĐẠI VIỆT LẠC HỒNG</t>
  </si>
  <si>
    <t>Nguyễn Trường Chinh</t>
  </si>
  <si>
    <t>Đinh Ngọc Đức</t>
  </si>
  <si>
    <t>Hạng mục 1</t>
  </si>
  <si>
    <t>Chi phí xây dựng nhà tạm tại hiện trường để ở và điều hành thi công</t>
  </si>
  <si>
    <t>Khoản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</si>
</sst>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1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xf numFmtId="0" fontId="29" fillId="0" borderId="3" xfId="21" applyFont="1" applyBorder="1" applyAlignment="1">
      <alignment horizontal="left" vertical="center" wrapText="1"/>
    </xf>
    <xf numFmtId="3" fontId="29" fillId="0" borderId="3" xfId="21" applyNumberFormat="1" applyFont="1" applyBorder="1" applyAlignment="1">
      <alignment horizontal="center" vertical="center" wrapText="1"/>
    </xf>
    <xf numFmtId="3" fontId="29" fillId="0" borderId="3" xfId="72" applyNumberFormat="1" applyFont="1" applyBorder="1" applyAlignment="1">
      <alignment horizontal="center" vertical="center" wrapText="1"/>
    </xf>
    <xf numFmtId="3" fontId="40" fillId="0" borderId="3" xfId="72" applyNumberFormat="1" applyFont="1" applyBorder="1" applyAlignment="1">
      <alignment horizontal="center" vertical="center" wrapText="1"/>
    </xf>
    <xf numFmtId="3" fontId="40" fillId="0" borderId="3" xfId="21" applyNumberFormat="1" applyFont="1" applyBorder="1" applyAlignment="1">
      <alignment horizontal="center" vertical="center" wrapText="1"/>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868082" y="26172582"/>
          <a:ext cx="9800167" cy="33571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39</xdr:row>
      <xdr:rowOff>53341</xdr:rowOff>
    </xdr:from>
    <xdr:to>
      <xdr:col>61</xdr:col>
      <xdr:colOff>421006</xdr:colOff>
      <xdr:row>52</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392401"/>
          <a:ext cx="6508368" cy="3551054"/>
          <a:chOff x="2763770" y="21526877"/>
          <a:chExt cx="9750480" cy="3514539"/>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26877"/>
            <a:ext cx="9750480" cy="3514534"/>
            <a:chOff x="2596797" y="23435612"/>
            <a:chExt cx="9712871" cy="3514534"/>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76604" y="23435612"/>
              <a:ext cx="9507032" cy="2111674"/>
              <a:chOff x="2495908" y="12143918"/>
              <a:chExt cx="8724593" cy="2111675"/>
            </a:xfrm>
          </xdr:grpSpPr>
          <xdr:sp macro="" textlink="WORD!V3">
            <xdr:nvSpPr>
              <xdr:cNvPr id="11" name="TextBox 10">
                <a:extLst>
                  <a:ext uri="{FF2B5EF4-FFF2-40B4-BE49-F238E27FC236}">
                    <a16:creationId xmlns:a16="http://schemas.microsoft.com/office/drawing/2014/main" id="{BC792EFE-5B9C-45A1-ACDC-44944FB96206}"/>
                  </a:ext>
                </a:extLst>
              </xdr:cNvPr>
              <xdr:cNvSpPr txBox="1"/>
            </xdr:nvSpPr>
            <xdr:spPr>
              <a:xfrm>
                <a:off x="2495908" y="13586316"/>
                <a:ext cx="2755655" cy="669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066F8F3-A8F3-4053-9FC7-CE867D102BBB}" type="TxLink">
                  <a:rPr lang="en-US" sz="1300" b="1" i="0" u="none" strike="noStrike">
                    <a:solidFill>
                      <a:sysClr val="windowText" lastClr="000000"/>
                    </a:solidFill>
                    <a:latin typeface="Times New Roman"/>
                    <a:cs typeface="Times New Roman"/>
                  </a:rPr>
                  <a:pPr algn="ctr"/>
                  <a:t>BAN QUẢN LÝ DỰ ÁN HUYỆN XUÂN LỘC</a:t>
                </a:fld>
                <a:endParaRPr lang="en-US" sz="1400" b="1">
                  <a:solidFill>
                    <a:sysClr val="windowText" lastClr="000000"/>
                  </a:solidFill>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770353" y="12143918"/>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Đinh Ngọc Đức</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093824"/>
          <a:ext cx="5970494"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12382" y="17316450"/>
            <a:ext cx="2657977"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649787"/>
          <a:ext cx="1015364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D1" zoomScale="85" zoomScaleNormal="85" workbookViewId="0">
      <selection activeCell="Q5" sqref="Q5"/>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0.90625" style="994" customWidth="1"/>
    <col min="22" max="22" width="29.45312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24.8">
      <c r="A2" s="1939" t="s">
        <v>5235</v>
      </c>
      <c r="B2" s="1939" t="s">
        <v>5236</v>
      </c>
      <c r="C2" s="1936" t="s">
        <v>4568</v>
      </c>
      <c r="D2" s="1939" t="s">
        <v>5237</v>
      </c>
      <c r="E2" s="1936" t="s">
        <v>4568</v>
      </c>
      <c r="F2" s="1939"/>
      <c r="G2" s="1939" t="s">
        <v>5325</v>
      </c>
      <c r="H2" s="1939" t="s">
        <v>5326</v>
      </c>
      <c r="I2" s="1939" t="s">
        <v>5327</v>
      </c>
      <c r="J2" s="1939" t="s">
        <v>5328</v>
      </c>
      <c r="K2" s="1939"/>
      <c r="L2" s="1939"/>
      <c r="M2" s="1939" t="s">
        <v>5320</v>
      </c>
      <c r="N2" s="1939" t="s">
        <v>5321</v>
      </c>
      <c r="O2" s="1939" t="s">
        <v>5322</v>
      </c>
      <c r="P2" s="1937"/>
      <c r="Q2" s="1937"/>
      <c r="R2" s="1939"/>
      <c r="S2" s="1939"/>
      <c r="T2" s="1936" t="s">
        <v>4568</v>
      </c>
      <c r="U2" s="1940" t="s">
        <v>5323</v>
      </c>
      <c r="V2" s="1940" t="s">
        <v>5324</v>
      </c>
      <c r="W2" s="1936" t="s">
        <v>5153</v>
      </c>
      <c r="X2" s="1940" t="str">
        <f>UPPER(W2)</f>
        <v>XUÂN LỘC</v>
      </c>
      <c r="Y2" s="1939" t="s">
        <v>5238</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V3" s="1012" t="str">
        <f>UPPER(V2)</f>
        <v>BAN QUẢN LÝ DỰ ÁN HUYỆN XUÂN LỘC</v>
      </c>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6" t="s">
        <v>1714</v>
      </c>
      <c r="C4" s="2526" t="s">
        <v>2289</v>
      </c>
      <c r="D4" s="92" t="s">
        <v>2290</v>
      </c>
      <c r="E4" s="92" t="s">
        <v>2291</v>
      </c>
      <c r="F4" s="106">
        <f>pp_NC!GV5</f>
        <v>0</v>
      </c>
      <c r="G4" s="106" t="str">
        <f>'pp3p2m '!ED6</f>
        <v>B</v>
      </c>
      <c r="H4" s="106" t="s">
        <v>1040</v>
      </c>
      <c r="I4" s="106" t="s">
        <v>1040</v>
      </c>
      <c r="J4" s="107"/>
      <c r="K4" s="103"/>
      <c r="L4" s="103"/>
      <c r="M4" s="103"/>
    </row>
    <row r="5" spans="1:13" ht="13.8">
      <c r="A5" s="93" t="s">
        <v>2292</v>
      </c>
      <c r="B5" s="2527"/>
      <c r="C5" s="2527"/>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74" t="s">
        <v>3789</v>
      </c>
      <c r="B4" s="2538" t="s">
        <v>3790</v>
      </c>
      <c r="C4" s="2538" t="s">
        <v>4431</v>
      </c>
      <c r="D4" s="2538" t="s">
        <v>3791</v>
      </c>
      <c r="E4" s="2538" t="s">
        <v>3792</v>
      </c>
      <c r="F4" s="2538" t="s">
        <v>3793</v>
      </c>
      <c r="G4" s="2538" t="s">
        <v>3794</v>
      </c>
      <c r="H4" s="2538" t="s">
        <v>3795</v>
      </c>
      <c r="I4" s="2538" t="s">
        <v>3796</v>
      </c>
      <c r="J4" s="2568" t="s">
        <v>3797</v>
      </c>
      <c r="K4" s="2568" t="s">
        <v>3798</v>
      </c>
      <c r="L4" s="2568" t="s">
        <v>3799</v>
      </c>
      <c r="M4" s="2571"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61" t="s">
        <v>3803</v>
      </c>
      <c r="BR4" s="2562"/>
      <c r="BS4" s="2562"/>
      <c r="BT4" s="2562"/>
      <c r="BU4" s="2562"/>
      <c r="BV4" s="2562"/>
      <c r="BW4" s="2562"/>
      <c r="BX4" s="2562"/>
      <c r="BY4" s="2562"/>
      <c r="BZ4" s="2562"/>
      <c r="CA4" s="2562"/>
      <c r="CB4" s="2563"/>
      <c r="CC4" s="2542" t="s">
        <v>2396</v>
      </c>
      <c r="CD4" s="2542" t="s">
        <v>2399</v>
      </c>
      <c r="CE4" s="2542" t="s">
        <v>2402</v>
      </c>
      <c r="CF4" s="2542" t="s">
        <v>2401</v>
      </c>
      <c r="CG4" s="2542" t="s">
        <v>2403</v>
      </c>
      <c r="CH4" s="2542"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59" t="s">
        <v>3805</v>
      </c>
      <c r="DG4" s="2559" t="s">
        <v>3806</v>
      </c>
      <c r="DH4" s="2532" t="s">
        <v>3807</v>
      </c>
      <c r="DI4" s="2532" t="s">
        <v>3808</v>
      </c>
      <c r="DJ4" s="2532" t="s">
        <v>3809</v>
      </c>
      <c r="DK4" s="2532" t="s">
        <v>3810</v>
      </c>
      <c r="DL4" s="2532" t="s">
        <v>3811</v>
      </c>
      <c r="DM4" s="2532" t="s">
        <v>3812</v>
      </c>
      <c r="DN4" s="2532" t="s">
        <v>3813</v>
      </c>
      <c r="DO4" s="2532" t="s">
        <v>3814</v>
      </c>
      <c r="DP4" s="2532" t="s">
        <v>3815</v>
      </c>
      <c r="DQ4" s="2530" t="s">
        <v>1739</v>
      </c>
      <c r="DR4" s="2532" t="s">
        <v>3816</v>
      </c>
      <c r="DS4" s="2530" t="s">
        <v>4118</v>
      </c>
      <c r="DT4" s="2530" t="s">
        <v>3818</v>
      </c>
      <c r="DU4" s="2530" t="s">
        <v>3819</v>
      </c>
      <c r="DV4" s="2530" t="s">
        <v>3820</v>
      </c>
      <c r="DW4" s="2530" t="s">
        <v>3821</v>
      </c>
      <c r="DX4" s="2530" t="s">
        <v>3822</v>
      </c>
      <c r="DY4" s="2530" t="s">
        <v>3823</v>
      </c>
      <c r="DZ4" s="2530" t="s">
        <v>3824</v>
      </c>
      <c r="EA4" s="2530" t="s">
        <v>3825</v>
      </c>
      <c r="EB4" s="2530" t="s">
        <v>3826</v>
      </c>
      <c r="EC4" s="2530" t="s">
        <v>3827</v>
      </c>
      <c r="ED4" s="2534" t="s">
        <v>790</v>
      </c>
      <c r="EE4" s="2536" t="s">
        <v>1410</v>
      </c>
      <c r="EF4" s="2536" t="s">
        <v>1380</v>
      </c>
      <c r="EG4" s="2540" t="s">
        <v>675</v>
      </c>
      <c r="EH4" s="2540" t="s">
        <v>1904</v>
      </c>
      <c r="EI4" s="2540" t="s">
        <v>1131</v>
      </c>
      <c r="EJ4" s="2540" t="s">
        <v>1927</v>
      </c>
      <c r="EK4" s="2540" t="s">
        <v>394</v>
      </c>
      <c r="EL4" s="2540" t="s">
        <v>1918</v>
      </c>
      <c r="EM4" s="2540" t="s">
        <v>630</v>
      </c>
      <c r="EN4" s="2540" t="s">
        <v>629</v>
      </c>
      <c r="EO4" s="2540" t="s">
        <v>631</v>
      </c>
      <c r="EP4" s="2528" t="s">
        <v>3828</v>
      </c>
      <c r="EQ4" s="2528" t="s">
        <v>3829</v>
      </c>
      <c r="ER4" s="2528" t="s">
        <v>3830</v>
      </c>
      <c r="ES4" s="2528" t="s">
        <v>3831</v>
      </c>
      <c r="ET4" s="2542" t="s">
        <v>3832</v>
      </c>
      <c r="EU4" s="2542" t="s">
        <v>3833</v>
      </c>
      <c r="EV4" s="2542" t="s">
        <v>3834</v>
      </c>
      <c r="EW4" s="2542" t="s">
        <v>3835</v>
      </c>
      <c r="EX4" s="2542" t="s">
        <v>3836</v>
      </c>
      <c r="EY4" s="2542" t="s">
        <v>3837</v>
      </c>
      <c r="EZ4" s="2542" t="s">
        <v>3838</v>
      </c>
      <c r="FA4" s="2542" t="s">
        <v>3839</v>
      </c>
      <c r="FB4" s="2528" t="s">
        <v>3840</v>
      </c>
      <c r="FC4" s="2528" t="s">
        <v>3841</v>
      </c>
      <c r="FD4" s="2528" t="s">
        <v>3842</v>
      </c>
      <c r="FE4" s="2528" t="s">
        <v>3843</v>
      </c>
      <c r="FF4" s="2528" t="s">
        <v>3844</v>
      </c>
      <c r="FG4" s="2528" t="s">
        <v>3845</v>
      </c>
      <c r="FH4" s="2528" t="s">
        <v>3846</v>
      </c>
      <c r="FI4" s="2528" t="s">
        <v>3847</v>
      </c>
      <c r="FJ4" s="2528" t="s">
        <v>3848</v>
      </c>
      <c r="FK4" s="2528" t="s">
        <v>3849</v>
      </c>
      <c r="FL4" s="2528" t="s">
        <v>4359</v>
      </c>
      <c r="FM4" s="2528" t="s">
        <v>3850</v>
      </c>
      <c r="FN4" s="2528" t="s">
        <v>3851</v>
      </c>
      <c r="FO4" s="2528" t="s">
        <v>3852</v>
      </c>
      <c r="FP4" s="2528" t="s">
        <v>3853</v>
      </c>
      <c r="FQ4" s="2528" t="s">
        <v>3854</v>
      </c>
      <c r="FR4" s="2542" t="s">
        <v>3855</v>
      </c>
      <c r="FS4" s="2542" t="s">
        <v>3856</v>
      </c>
      <c r="FT4" s="2542" t="s">
        <v>3857</v>
      </c>
      <c r="FU4" s="2546" t="s">
        <v>3858</v>
      </c>
      <c r="FV4" s="2546" t="s">
        <v>3859</v>
      </c>
      <c r="FW4" s="2546" t="s">
        <v>3860</v>
      </c>
      <c r="FX4" s="2546" t="s">
        <v>3861</v>
      </c>
      <c r="FY4" s="2546" t="s">
        <v>3862</v>
      </c>
      <c r="FZ4" s="2546" t="s">
        <v>3863</v>
      </c>
      <c r="GA4" s="2546" t="s">
        <v>3864</v>
      </c>
      <c r="GB4" s="2546" t="s">
        <v>3865</v>
      </c>
      <c r="GC4" s="2546" t="s">
        <v>3866</v>
      </c>
      <c r="GD4" s="2546" t="s">
        <v>3867</v>
      </c>
      <c r="GE4" s="2546" t="s">
        <v>3868</v>
      </c>
      <c r="GF4" s="2546" t="s">
        <v>3869</v>
      </c>
      <c r="GG4" s="2546" t="s">
        <v>3870</v>
      </c>
      <c r="GH4" s="2548" t="s">
        <v>3871</v>
      </c>
      <c r="GI4" s="2548" t="s">
        <v>3872</v>
      </c>
      <c r="GJ4" s="2556" t="s">
        <v>3873</v>
      </c>
      <c r="GK4" s="2556" t="s">
        <v>3874</v>
      </c>
      <c r="GL4" s="2548" t="s">
        <v>3875</v>
      </c>
      <c r="GM4" s="2556" t="s">
        <v>3876</v>
      </c>
      <c r="GN4" s="2556" t="s">
        <v>3877</v>
      </c>
      <c r="GO4" s="2548" t="s">
        <v>3878</v>
      </c>
      <c r="GP4" s="2548" t="s">
        <v>3879</v>
      </c>
      <c r="GQ4" s="2548" t="s">
        <v>3880</v>
      </c>
      <c r="GR4" s="2546" t="s">
        <v>3881</v>
      </c>
      <c r="GS4" s="2546" t="s">
        <v>3694</v>
      </c>
      <c r="GT4" s="2554" t="s">
        <v>3882</v>
      </c>
      <c r="GU4" s="2552"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75"/>
      <c r="B5" s="2539"/>
      <c r="C5" s="2539"/>
      <c r="D5" s="2539"/>
      <c r="E5" s="2539"/>
      <c r="F5" s="2539"/>
      <c r="G5" s="2539"/>
      <c r="H5" s="2539"/>
      <c r="I5" s="2539"/>
      <c r="J5" s="2569"/>
      <c r="K5" s="2570"/>
      <c r="L5" s="2570"/>
      <c r="M5" s="2560"/>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43"/>
      <c r="CD5" s="2543"/>
      <c r="CE5" s="2543"/>
      <c r="CF5" s="2543"/>
      <c r="CG5" s="2543"/>
      <c r="CH5" s="2543"/>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60"/>
      <c r="DG5" s="2560"/>
      <c r="DH5" s="2533"/>
      <c r="DI5" s="2533"/>
      <c r="DJ5" s="2533"/>
      <c r="DK5" s="2533"/>
      <c r="DL5" s="2533"/>
      <c r="DM5" s="2533"/>
      <c r="DN5" s="2533"/>
      <c r="DO5" s="2533"/>
      <c r="DP5" s="2533"/>
      <c r="DQ5" s="2531"/>
      <c r="DR5" s="2533"/>
      <c r="DS5" s="2531"/>
      <c r="DT5" s="2531"/>
      <c r="DU5" s="2531"/>
      <c r="DV5" s="2531"/>
      <c r="DW5" s="2531"/>
      <c r="DX5" s="2531"/>
      <c r="DY5" s="2531"/>
      <c r="DZ5" s="2531"/>
      <c r="EA5" s="2531"/>
      <c r="EB5" s="2531"/>
      <c r="EC5" s="2531"/>
      <c r="ED5" s="2535"/>
      <c r="EE5" s="2537"/>
      <c r="EF5" s="2537"/>
      <c r="EG5" s="2541"/>
      <c r="EH5" s="2541"/>
      <c r="EI5" s="2541"/>
      <c r="EJ5" s="2541"/>
      <c r="EK5" s="2541"/>
      <c r="EL5" s="2541"/>
      <c r="EM5" s="2541"/>
      <c r="EN5" s="2541"/>
      <c r="EO5" s="2541"/>
      <c r="EP5" s="2529"/>
      <c r="EQ5" s="2529"/>
      <c r="ER5" s="2529"/>
      <c r="ES5" s="2529"/>
      <c r="ET5" s="2543"/>
      <c r="EU5" s="2543"/>
      <c r="EV5" s="2543"/>
      <c r="EW5" s="2543"/>
      <c r="EX5" s="2543"/>
      <c r="EY5" s="2543"/>
      <c r="EZ5" s="2543"/>
      <c r="FA5" s="2543"/>
      <c r="FB5" s="2529"/>
      <c r="FC5" s="2529"/>
      <c r="FD5" s="2529"/>
      <c r="FE5" s="2529"/>
      <c r="FF5" s="2529"/>
      <c r="FG5" s="2529"/>
      <c r="FH5" s="2529"/>
      <c r="FI5" s="2529"/>
      <c r="FJ5" s="2529"/>
      <c r="FK5" s="2529"/>
      <c r="FL5" s="2529"/>
      <c r="FM5" s="2529"/>
      <c r="FN5" s="2529"/>
      <c r="FO5" s="2529"/>
      <c r="FP5" s="2529"/>
      <c r="FQ5" s="2529"/>
      <c r="FR5" s="2543"/>
      <c r="FS5" s="2543"/>
      <c r="FT5" s="2543"/>
      <c r="FU5" s="2547"/>
      <c r="FV5" s="2547"/>
      <c r="FW5" s="2547"/>
      <c r="FX5" s="2547"/>
      <c r="FY5" s="2547"/>
      <c r="FZ5" s="2547"/>
      <c r="GA5" s="2547"/>
      <c r="GB5" s="2547"/>
      <c r="GC5" s="2547"/>
      <c r="GD5" s="2547"/>
      <c r="GE5" s="2547"/>
      <c r="GF5" s="2547"/>
      <c r="GG5" s="2547"/>
      <c r="GH5" s="2549"/>
      <c r="GI5" s="2549"/>
      <c r="GJ5" s="2557"/>
      <c r="GK5" s="2557"/>
      <c r="GL5" s="2549"/>
      <c r="GM5" s="2557"/>
      <c r="GN5" s="2557"/>
      <c r="GO5" s="2549"/>
      <c r="GP5" s="2549"/>
      <c r="GQ5" s="2549"/>
      <c r="GR5" s="2547"/>
      <c r="GS5" s="2547"/>
      <c r="GT5" s="2555"/>
      <c r="GU5" s="2553"/>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64"/>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50"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65"/>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51"/>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66"/>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44"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7"/>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4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72" t="s">
        <v>2603</v>
      </c>
      <c r="B184" s="2573"/>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8">
        <f>1.02*D186</f>
        <v>0</v>
      </c>
      <c r="W186" s="2558"/>
      <c r="X186" s="2558"/>
      <c r="Y186" s="2558"/>
      <c r="Z186" s="2558"/>
      <c r="AA186" s="2558"/>
      <c r="AB186" s="2558"/>
      <c r="AC186" s="2558"/>
      <c r="AD186" s="2558"/>
      <c r="AE186" s="2558"/>
      <c r="AF186" s="2558"/>
      <c r="AG186" s="2558"/>
      <c r="AH186" s="2558"/>
      <c r="AI186" s="2558"/>
      <c r="AJ186" s="2558"/>
      <c r="AK186" s="2558"/>
      <c r="AL186" s="2558"/>
      <c r="AM186" s="2558"/>
      <c r="AN186" s="2558"/>
      <c r="AO186" s="2558"/>
      <c r="AP186" s="2558"/>
      <c r="AQ186" s="2558"/>
      <c r="AR186" s="2558"/>
      <c r="AS186" s="2558"/>
      <c r="AT186" s="2558"/>
      <c r="AU186" s="2558"/>
      <c r="AV186" s="2558"/>
      <c r="AW186" s="2558"/>
      <c r="AX186" s="2558"/>
      <c r="AY186" s="2558"/>
      <c r="AZ186" s="2558"/>
      <c r="BA186" s="2558"/>
      <c r="BB186" s="2558"/>
      <c r="BC186" s="2558"/>
      <c r="BD186" s="2558"/>
      <c r="BE186" s="2558"/>
      <c r="BF186" s="2558"/>
      <c r="BG186" s="2558"/>
      <c r="BH186" s="2558"/>
      <c r="BI186" s="2558"/>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8">
        <f>1.02*D187</f>
        <v>0</v>
      </c>
      <c r="W187" s="2558"/>
      <c r="X187" s="2558"/>
      <c r="Y187" s="2558"/>
      <c r="Z187" s="2558"/>
      <c r="AA187" s="2558"/>
      <c r="AB187" s="2558"/>
      <c r="AC187" s="2558"/>
      <c r="AD187" s="2558"/>
      <c r="AE187" s="2558"/>
      <c r="AF187" s="2558"/>
      <c r="AG187" s="2558"/>
      <c r="AH187" s="2558"/>
      <c r="AI187" s="2558"/>
      <c r="AJ187" s="2558"/>
      <c r="AK187" s="2558"/>
      <c r="AL187" s="2558"/>
      <c r="AM187" s="2558"/>
      <c r="AN187" s="2558"/>
      <c r="AO187" s="2558"/>
      <c r="AP187" s="2558"/>
      <c r="AQ187" s="2558"/>
      <c r="AR187" s="2558"/>
      <c r="AS187" s="2558"/>
      <c r="AT187" s="2558"/>
      <c r="AU187" s="2558"/>
      <c r="AV187" s="2558"/>
      <c r="AW187" s="2558"/>
      <c r="AX187" s="2558"/>
      <c r="AY187" s="2558"/>
      <c r="AZ187" s="2558"/>
      <c r="BA187" s="2558"/>
      <c r="BB187" s="2558"/>
      <c r="BC187" s="2558"/>
      <c r="BD187" s="2558"/>
      <c r="BE187" s="2558"/>
      <c r="BF187" s="2558"/>
      <c r="BG187" s="2558"/>
      <c r="BH187" s="2558"/>
      <c r="BI187" s="2558"/>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8">
        <f>1.02*D188</f>
        <v>0</v>
      </c>
      <c r="W188" s="2558"/>
      <c r="X188" s="2558"/>
      <c r="Y188" s="2558"/>
      <c r="Z188" s="2558"/>
      <c r="AA188" s="2558"/>
      <c r="AB188" s="2558"/>
      <c r="AC188" s="2558"/>
      <c r="AD188" s="2558"/>
      <c r="AE188" s="2558"/>
      <c r="AF188" s="2558"/>
      <c r="AG188" s="2558"/>
      <c r="AH188" s="2558"/>
      <c r="AI188" s="2558"/>
      <c r="AJ188" s="2558"/>
      <c r="AK188" s="2558"/>
      <c r="AL188" s="2558"/>
      <c r="AM188" s="2558"/>
      <c r="AN188" s="2558"/>
      <c r="AO188" s="2558"/>
      <c r="AP188" s="2558"/>
      <c r="AQ188" s="2558"/>
      <c r="AR188" s="2558"/>
      <c r="AS188" s="2558"/>
      <c r="AT188" s="2558"/>
      <c r="AU188" s="2558"/>
      <c r="AV188" s="2558"/>
      <c r="AW188" s="2558"/>
      <c r="AX188" s="2558"/>
      <c r="AY188" s="2558"/>
      <c r="AZ188" s="2558"/>
      <c r="BA188" s="2558"/>
      <c r="BB188" s="2558"/>
      <c r="BC188" s="2558"/>
      <c r="BD188" s="2558"/>
      <c r="BE188" s="2558"/>
      <c r="BF188" s="2558"/>
      <c r="BG188" s="2558"/>
      <c r="BH188" s="2558"/>
      <c r="BI188" s="2558"/>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91" t="e">
        <f>#REF!&amp;", "&amp;#REF!</f>
        <v>#REF!</v>
      </c>
      <c r="B4" s="2591"/>
      <c r="C4" s="2591"/>
      <c r="D4" s="2591"/>
      <c r="E4" s="2591"/>
      <c r="F4" s="2591"/>
      <c r="G4" s="2591"/>
      <c r="H4" s="2591"/>
      <c r="I4" s="2591"/>
      <c r="J4" s="2591"/>
      <c r="K4" s="2591"/>
      <c r="L4" s="2591"/>
      <c r="M4" s="2591"/>
      <c r="N4" s="2591"/>
      <c r="O4" s="2591"/>
      <c r="P4" s="2591"/>
      <c r="Q4" s="2591"/>
      <c r="R4" s="2591"/>
      <c r="S4" s="2591"/>
      <c r="T4" s="2591"/>
      <c r="U4" s="2591"/>
      <c r="V4" s="2591"/>
      <c r="W4" s="2591"/>
      <c r="X4" s="2591"/>
      <c r="Y4" s="2591"/>
      <c r="Z4" s="2591"/>
      <c r="AA4" s="2591"/>
      <c r="AB4" s="2591"/>
      <c r="AC4" s="2591"/>
      <c r="AD4" s="2591"/>
      <c r="AE4" s="2591"/>
      <c r="AF4" s="2591"/>
      <c r="AG4" s="2591"/>
      <c r="AH4" s="2591"/>
      <c r="AI4" s="2591"/>
      <c r="AJ4" s="2591"/>
      <c r="AK4" s="2591"/>
      <c r="AL4" s="2591"/>
      <c r="AM4" s="2591"/>
      <c r="AN4" s="2591"/>
      <c r="AO4" s="2591"/>
      <c r="AP4" s="2591"/>
      <c r="AQ4" s="2591"/>
      <c r="AR4" s="2591"/>
      <c r="AS4" s="2591"/>
      <c r="AT4" s="2591"/>
      <c r="AU4" s="2591"/>
      <c r="AV4" s="2591"/>
      <c r="AW4" s="2591"/>
      <c r="AX4" s="2591"/>
      <c r="AY4" s="2591"/>
      <c r="AZ4" s="2591"/>
      <c r="BA4" s="2591"/>
      <c r="BB4" s="2591"/>
      <c r="BC4" s="2591"/>
      <c r="BD4" s="2591"/>
      <c r="BE4" s="2591"/>
      <c r="BF4" s="2591"/>
      <c r="BG4" s="2591"/>
      <c r="BH4" s="2591"/>
      <c r="BI4" s="2591"/>
      <c r="BJ4" s="2591"/>
      <c r="BK4" s="2591"/>
      <c r="BL4" s="2591"/>
      <c r="BM4" s="2591"/>
      <c r="BN4" s="2591"/>
      <c r="BO4" s="2591"/>
      <c r="BP4" s="2591"/>
      <c r="BQ4" s="2591"/>
      <c r="BR4" s="2591"/>
      <c r="BS4" s="2591"/>
      <c r="BT4" s="2591"/>
      <c r="BU4" s="2591"/>
      <c r="BV4" s="2591"/>
      <c r="BW4" s="2591"/>
      <c r="BX4" s="2591"/>
      <c r="BY4" s="2591"/>
      <c r="BZ4" s="2591"/>
      <c r="CA4" s="2591"/>
      <c r="CB4" s="2591"/>
      <c r="CC4" s="2591"/>
      <c r="CD4" s="2591"/>
      <c r="CE4" s="2591"/>
      <c r="CF4" s="2591"/>
      <c r="CG4" s="2591"/>
      <c r="CH4" s="2591"/>
      <c r="CI4" s="2591"/>
      <c r="CJ4" s="2591"/>
      <c r="CK4" s="2591"/>
      <c r="CL4" s="2591"/>
      <c r="CM4" s="2591"/>
      <c r="CN4" s="2591"/>
      <c r="CO4" s="2591"/>
      <c r="CP4" s="2591"/>
      <c r="CQ4" s="2591"/>
      <c r="CR4" s="2591"/>
      <c r="CS4" s="2591"/>
      <c r="CT4" s="2591"/>
      <c r="CU4" s="2591"/>
      <c r="CV4" s="2591"/>
      <c r="CW4" s="2591"/>
      <c r="CX4" s="2591"/>
      <c r="CY4" s="2591"/>
      <c r="CZ4" s="2591"/>
      <c r="DA4" s="2591"/>
      <c r="DB4" s="2591"/>
      <c r="DC4" s="2591"/>
      <c r="DD4" s="2591"/>
      <c r="DE4" s="2591"/>
      <c r="DF4" s="2591"/>
      <c r="DG4" s="2591"/>
      <c r="DH4" s="2591"/>
      <c r="DI4" s="2591"/>
      <c r="DJ4" s="2591"/>
      <c r="DK4" s="2591"/>
      <c r="DL4" s="2591"/>
      <c r="DM4" s="2591"/>
      <c r="DN4" s="2591"/>
      <c r="DO4" s="2591"/>
      <c r="DP4" s="2591"/>
      <c r="DQ4" s="2591"/>
      <c r="DR4" s="2591"/>
      <c r="DS4" s="2591"/>
      <c r="DT4" s="2591"/>
      <c r="DU4" s="2591"/>
      <c r="DV4" s="2591"/>
      <c r="DW4" s="2591"/>
      <c r="DX4" s="2591"/>
      <c r="DY4" s="2591"/>
      <c r="DZ4" s="2591"/>
      <c r="EA4" s="2591"/>
      <c r="EB4" s="2591"/>
      <c r="EC4" s="2591"/>
    </row>
    <row r="5" spans="1:153" ht="34.5" customHeight="1" thickTop="1" thickBot="1">
      <c r="A5" s="2595" t="s">
        <v>3789</v>
      </c>
      <c r="B5" s="2597" t="s">
        <v>3790</v>
      </c>
      <c r="C5" s="2593" t="s">
        <v>3900</v>
      </c>
      <c r="D5" s="2593" t="s">
        <v>3901</v>
      </c>
      <c r="E5" s="2593" t="s">
        <v>3797</v>
      </c>
      <c r="F5" s="2585" t="s">
        <v>3798</v>
      </c>
      <c r="G5" s="2585" t="s">
        <v>3799</v>
      </c>
      <c r="H5" s="2585" t="s">
        <v>3800</v>
      </c>
      <c r="I5" s="2599" t="s">
        <v>2285</v>
      </c>
      <c r="J5" s="2600"/>
      <c r="K5" s="2601"/>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78" t="s">
        <v>2400</v>
      </c>
      <c r="BP5" s="2578" t="s">
        <v>2403</v>
      </c>
      <c r="BQ5" s="2578" t="s">
        <v>2403</v>
      </c>
      <c r="BR5" s="2578"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4" t="s">
        <v>3907</v>
      </c>
      <c r="CO5" s="2584" t="s">
        <v>3908</v>
      </c>
      <c r="CP5" s="2584" t="s">
        <v>3909</v>
      </c>
      <c r="CQ5" s="2580" t="str">
        <f>"Chuoãi "&amp;EF6&amp;" laép vaøo xaø  CÑX "&amp;EF6 &amp; "-X"</f>
        <v>Chuoãi Polymer laép vaøo xaø  CÑX Polymer-X</v>
      </c>
      <c r="CR5" s="2589" t="s">
        <v>3809</v>
      </c>
      <c r="CS5" s="2587" t="s">
        <v>3910</v>
      </c>
      <c r="CT5" s="2587" t="s">
        <v>3911</v>
      </c>
      <c r="CU5" s="2584" t="s">
        <v>3810</v>
      </c>
      <c r="CV5" s="2584" t="s">
        <v>3811</v>
      </c>
      <c r="CW5" s="2584" t="s">
        <v>3812</v>
      </c>
      <c r="CX5" s="2584" t="s">
        <v>3813</v>
      </c>
      <c r="CY5" s="2582" t="s">
        <v>3912</v>
      </c>
      <c r="CZ5" s="2582" t="s">
        <v>3913</v>
      </c>
      <c r="DA5" s="2582" t="s">
        <v>3914</v>
      </c>
      <c r="DB5" s="2587" t="s">
        <v>3915</v>
      </c>
      <c r="DC5" s="2582" t="s">
        <v>3916</v>
      </c>
      <c r="DD5" s="2587" t="s">
        <v>3820</v>
      </c>
      <c r="DE5" s="2582" t="s">
        <v>3917</v>
      </c>
      <c r="DF5" s="2578" t="s">
        <v>3821</v>
      </c>
      <c r="DG5" s="2578" t="s">
        <v>3822</v>
      </c>
      <c r="DH5" s="2578" t="s">
        <v>3823</v>
      </c>
      <c r="DI5" s="2578" t="s">
        <v>3824</v>
      </c>
      <c r="DJ5" s="2578" t="s">
        <v>3825</v>
      </c>
      <c r="DK5" s="2578" t="s">
        <v>3827</v>
      </c>
      <c r="DL5" s="2578" t="s">
        <v>3827</v>
      </c>
      <c r="DM5" s="2578" t="s">
        <v>790</v>
      </c>
      <c r="DN5" s="2578" t="s">
        <v>675</v>
      </c>
      <c r="DO5" s="2578" t="s">
        <v>1904</v>
      </c>
      <c r="DP5" s="2578" t="s">
        <v>1131</v>
      </c>
      <c r="DQ5" s="2578" t="s">
        <v>1927</v>
      </c>
      <c r="DR5" s="2578" t="s">
        <v>394</v>
      </c>
      <c r="DS5" s="2578" t="s">
        <v>1918</v>
      </c>
      <c r="DT5" s="2578" t="s">
        <v>1195</v>
      </c>
      <c r="DU5" s="2578" t="s">
        <v>1196</v>
      </c>
      <c r="DV5" s="428"/>
      <c r="DW5" s="428"/>
      <c r="DX5" s="428"/>
      <c r="DY5" s="428"/>
      <c r="DZ5" s="428"/>
      <c r="EA5" s="408"/>
      <c r="EB5" s="2587" t="s">
        <v>3918</v>
      </c>
      <c r="EC5" s="2576" t="s">
        <v>2610</v>
      </c>
    </row>
    <row r="6" spans="1:153" s="434" customFormat="1" ht="99.75" customHeight="1" thickTop="1">
      <c r="A6" s="2596"/>
      <c r="B6" s="2598"/>
      <c r="C6" s="2594"/>
      <c r="D6" s="2594"/>
      <c r="E6" s="2594"/>
      <c r="F6" s="2586"/>
      <c r="G6" s="2586"/>
      <c r="H6" s="2586"/>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02"/>
      <c r="BP6" s="2602"/>
      <c r="BQ6" s="2602"/>
      <c r="BR6" s="2602"/>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1"/>
      <c r="CO6" s="2581"/>
      <c r="CP6" s="2581"/>
      <c r="CQ6" s="2581"/>
      <c r="CR6" s="2590"/>
      <c r="CS6" s="2588"/>
      <c r="CT6" s="2588"/>
      <c r="CU6" s="2581"/>
      <c r="CV6" s="2581"/>
      <c r="CW6" s="2581"/>
      <c r="CX6" s="2581"/>
      <c r="CY6" s="2583"/>
      <c r="CZ6" s="2583"/>
      <c r="DA6" s="2583"/>
      <c r="DB6" s="2588"/>
      <c r="DC6" s="2583"/>
      <c r="DD6" s="2588"/>
      <c r="DE6" s="2583"/>
      <c r="DF6" s="2579"/>
      <c r="DG6" s="2579"/>
      <c r="DH6" s="2579"/>
      <c r="DI6" s="2579"/>
      <c r="DJ6" s="2579"/>
      <c r="DK6" s="2579"/>
      <c r="DL6" s="2579"/>
      <c r="DM6" s="2579"/>
      <c r="DN6" s="2579"/>
      <c r="DO6" s="2579"/>
      <c r="DP6" s="2579"/>
      <c r="DQ6" s="2579"/>
      <c r="DR6" s="2579"/>
      <c r="DS6" s="2579"/>
      <c r="DT6" s="2579"/>
      <c r="DU6" s="2579"/>
      <c r="DV6" s="411" t="s">
        <v>3921</v>
      </c>
      <c r="DW6" s="411" t="s">
        <v>3922</v>
      </c>
      <c r="DX6" s="411" t="s">
        <v>3923</v>
      </c>
      <c r="DY6" s="411" t="s">
        <v>3924</v>
      </c>
      <c r="DZ6" s="411" t="s">
        <v>3925</v>
      </c>
      <c r="EA6" s="408" t="s">
        <v>3882</v>
      </c>
      <c r="EB6" s="2588"/>
      <c r="EC6" s="2577"/>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92" t="s">
        <v>1641</v>
      </c>
      <c r="B99" s="2592"/>
      <c r="C99" s="2592"/>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03" t="str">
        <f>chitiet!E7</f>
        <v>Công trình: Gói Thầu Số 07 (Xây Dựng): Hệ thống pano, đèn led trang trí, camera an ninh - Thuộc dự án: Đường Nguyễn Thị Minh Khai, Huyện Xuân Lộc</v>
      </c>
      <c r="B6" s="2603"/>
      <c r="C6" s="2603"/>
      <c r="D6" s="2603"/>
      <c r="E6" s="2603"/>
      <c r="F6" s="2603"/>
      <c r="G6" s="2603"/>
      <c r="H6" s="2603"/>
      <c r="I6" s="2603"/>
      <c r="J6" s="2603"/>
      <c r="K6" s="2603"/>
      <c r="L6" s="2603"/>
      <c r="M6" s="2603"/>
      <c r="N6" s="2603"/>
      <c r="O6" s="2603"/>
      <c r="P6" s="2603"/>
      <c r="Q6" s="2603"/>
      <c r="R6" s="2603"/>
      <c r="S6" s="2603"/>
      <c r="T6" s="2603"/>
      <c r="U6" s="2603"/>
      <c r="V6" s="2603"/>
      <c r="W6" s="2603"/>
      <c r="X6" s="2603"/>
      <c r="Y6" s="2603"/>
      <c r="Z6" s="2603"/>
      <c r="AA6" s="2603"/>
      <c r="AB6" s="2603"/>
      <c r="AC6" s="2603"/>
      <c r="AD6" s="2603"/>
      <c r="AE6" s="2603"/>
      <c r="AF6" s="2603"/>
      <c r="AG6" s="2603"/>
      <c r="AH6" s="2603"/>
      <c r="AI6" s="2603"/>
      <c r="AJ6" s="2603"/>
      <c r="AK6" s="2603"/>
      <c r="AL6" s="2603"/>
      <c r="AM6" s="2603"/>
      <c r="AN6" s="2603"/>
      <c r="AO6" s="2603"/>
      <c r="AP6" s="2603"/>
      <c r="AQ6" s="2603"/>
      <c r="AR6" s="2603"/>
      <c r="AS6" s="2603"/>
      <c r="AT6" s="2603"/>
      <c r="AU6" s="2603"/>
      <c r="AV6" s="2603"/>
      <c r="AW6" s="2603"/>
      <c r="AX6" s="2603"/>
      <c r="AY6" s="2603"/>
      <c r="AZ6" s="2603"/>
      <c r="BA6" s="2603"/>
      <c r="BB6" s="2603"/>
      <c r="BC6" s="2603"/>
      <c r="BD6" s="2603"/>
      <c r="BE6" s="2603"/>
      <c r="BF6" s="2603"/>
      <c r="BG6" s="2603"/>
      <c r="BH6" s="2603"/>
      <c r="BI6" s="2603"/>
      <c r="BJ6" s="2603"/>
      <c r="BK6" s="2603"/>
      <c r="BL6" s="2603"/>
      <c r="BM6" s="2603"/>
      <c r="BN6" s="2603"/>
      <c r="BO6" s="2603"/>
      <c r="BP6" s="2603"/>
      <c r="BQ6" s="2603"/>
      <c r="BR6" s="2603"/>
      <c r="BS6" s="2603"/>
      <c r="BT6" s="2603"/>
      <c r="BU6" s="2603"/>
      <c r="BV6" s="2603"/>
      <c r="BW6" s="2603"/>
      <c r="BX6" s="2603"/>
      <c r="BY6" s="2603"/>
      <c r="BZ6" s="2603"/>
      <c r="CA6" s="2603"/>
      <c r="CB6" s="2603"/>
      <c r="CC6" s="2603"/>
      <c r="CD6" s="2603"/>
      <c r="CE6" s="2603"/>
      <c r="CF6" s="2603"/>
      <c r="CG6" s="2603"/>
      <c r="CH6" s="2603"/>
      <c r="CI6" s="2603"/>
      <c r="CJ6" s="2603"/>
      <c r="CK6" s="2603"/>
      <c r="CL6" s="2603"/>
      <c r="CM6" s="2603"/>
      <c r="CN6" s="2603"/>
      <c r="CO6" s="2603"/>
      <c r="CP6" s="2603"/>
      <c r="CQ6" s="2603"/>
      <c r="CR6" s="2603"/>
      <c r="CS6" s="2603"/>
      <c r="CT6" s="2603"/>
      <c r="CU6" s="2603"/>
      <c r="CV6" s="2603"/>
      <c r="CW6" s="2603"/>
      <c r="CX6" s="2603"/>
    </row>
    <row r="7" spans="1:262" s="1630" customFormat="1" ht="31.2" customHeight="1" thickBot="1">
      <c r="A7" s="2603" t="str">
        <f>chitiet!E8</f>
        <v>Địa điểm: Huyện Xuân Lộc - Tỉnh Đồng Nai</v>
      </c>
      <c r="B7" s="2603"/>
      <c r="C7" s="2591"/>
      <c r="D7" s="2603"/>
      <c r="E7" s="2591"/>
      <c r="F7" s="2591"/>
      <c r="G7" s="2591"/>
      <c r="H7" s="2603"/>
      <c r="I7" s="2591"/>
      <c r="J7" s="2603"/>
      <c r="K7" s="2591"/>
      <c r="L7" s="2603"/>
      <c r="M7" s="2603"/>
      <c r="N7" s="2591"/>
      <c r="O7" s="2591"/>
      <c r="P7" s="2591"/>
      <c r="Q7" s="2591"/>
      <c r="R7" s="2591"/>
      <c r="S7" s="2603"/>
      <c r="T7" s="2591"/>
      <c r="U7" s="2591"/>
      <c r="V7" s="2591"/>
      <c r="W7" s="2603"/>
      <c r="X7" s="2591"/>
      <c r="Y7" s="2591"/>
      <c r="Z7" s="2591"/>
      <c r="AA7" s="2591"/>
      <c r="AB7" s="2591"/>
      <c r="AC7" s="2591"/>
      <c r="AD7" s="2591"/>
      <c r="AE7" s="2591"/>
      <c r="AF7" s="2591"/>
      <c r="AG7" s="2591"/>
      <c r="AH7" s="2591"/>
      <c r="AI7" s="2591"/>
      <c r="AJ7" s="2591"/>
      <c r="AK7" s="2591"/>
      <c r="AL7" s="2591"/>
      <c r="AM7" s="2591"/>
      <c r="AN7" s="2603"/>
      <c r="AO7" s="2603"/>
      <c r="AP7" s="2591"/>
      <c r="AQ7" s="2591"/>
      <c r="AR7" s="2591"/>
      <c r="AS7" s="2591"/>
      <c r="AT7" s="2591"/>
      <c r="AU7" s="2591"/>
      <c r="AV7" s="2591"/>
      <c r="AW7" s="2603"/>
      <c r="AX7" s="2603"/>
      <c r="AY7" s="2591"/>
      <c r="AZ7" s="2591"/>
      <c r="BA7" s="2591"/>
      <c r="BB7" s="2591"/>
      <c r="BC7" s="2591"/>
      <c r="BD7" s="2603"/>
      <c r="BE7" s="2591"/>
      <c r="BF7" s="2591"/>
      <c r="BG7" s="2591"/>
      <c r="BH7" s="2591"/>
      <c r="BI7" s="2591"/>
      <c r="BJ7" s="2591"/>
      <c r="BK7" s="2591"/>
      <c r="BL7" s="2591"/>
      <c r="BM7" s="2603"/>
      <c r="BN7" s="2591"/>
      <c r="BO7" s="2603"/>
      <c r="BP7" s="2603"/>
      <c r="BQ7" s="2591"/>
      <c r="BR7" s="2591"/>
      <c r="BS7" s="2591"/>
      <c r="BT7" s="2603"/>
      <c r="BU7" s="2603"/>
      <c r="BV7" s="2603"/>
      <c r="BW7" s="2603"/>
      <c r="BX7" s="2603"/>
      <c r="BY7" s="2591"/>
      <c r="BZ7" s="2603"/>
      <c r="CA7" s="2603"/>
      <c r="CB7" s="2603"/>
      <c r="CC7" s="2603"/>
      <c r="CD7" s="2591"/>
      <c r="CE7" s="2591"/>
      <c r="CF7" s="2591"/>
      <c r="CG7" s="2591"/>
      <c r="CH7" s="2591"/>
      <c r="CI7" s="2591"/>
      <c r="CJ7" s="2591"/>
      <c r="CK7" s="2591"/>
      <c r="CL7" s="2591"/>
      <c r="CM7" s="2591"/>
      <c r="CN7" s="2591"/>
      <c r="CO7" s="2591"/>
      <c r="CP7" s="2591"/>
      <c r="CQ7" s="2591"/>
      <c r="CR7" s="2603"/>
      <c r="CS7" s="2603"/>
      <c r="CT7" s="2603"/>
      <c r="CU7" s="2603"/>
      <c r="CV7" s="2603"/>
      <c r="CW7" s="2603"/>
      <c r="CX7" s="2603"/>
    </row>
    <row r="8" spans="1:262" s="543" customFormat="1" ht="29.4" customHeight="1" thickTop="1">
      <c r="A8" s="2604" t="s">
        <v>3789</v>
      </c>
      <c r="B8" s="2604" t="s">
        <v>3790</v>
      </c>
      <c r="C8" s="2635" t="s">
        <v>3929</v>
      </c>
      <c r="D8" s="2604" t="s">
        <v>3930</v>
      </c>
      <c r="E8" s="2637" t="s">
        <v>3797</v>
      </c>
      <c r="F8" s="2612" t="s">
        <v>3798</v>
      </c>
      <c r="G8" s="2638" t="s">
        <v>3931</v>
      </c>
      <c r="H8" s="2604" t="s">
        <v>3800</v>
      </c>
      <c r="I8" s="2625" t="s">
        <v>2285</v>
      </c>
      <c r="J8" s="2626"/>
      <c r="K8" s="2625"/>
      <c r="L8" s="2626"/>
      <c r="M8" s="2627"/>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14" t="s">
        <v>2399</v>
      </c>
      <c r="BD8" s="2604" t="s">
        <v>2401</v>
      </c>
      <c r="BE8" s="2619" t="s">
        <v>2403</v>
      </c>
      <c r="BF8" s="525"/>
      <c r="BG8" s="542"/>
      <c r="BH8" s="542"/>
      <c r="BI8" s="542"/>
      <c r="BJ8" s="525" t="s">
        <v>3804</v>
      </c>
      <c r="BK8" s="542"/>
      <c r="BL8" s="579"/>
      <c r="BM8" s="2631" t="s">
        <v>4571</v>
      </c>
      <c r="BN8" s="2146"/>
      <c r="BO8" s="2621" t="s">
        <v>3805</v>
      </c>
      <c r="BP8" s="2621" t="s">
        <v>3806</v>
      </c>
      <c r="BQ8" s="2629" t="s">
        <v>3933</v>
      </c>
      <c r="BR8" s="2623" t="s">
        <v>3934</v>
      </c>
      <c r="BS8" s="2628" t="s">
        <v>3909</v>
      </c>
      <c r="BT8" s="2606" t="s">
        <v>3935</v>
      </c>
      <c r="BU8" s="2604" t="s">
        <v>3936</v>
      </c>
      <c r="BV8" s="2608" t="s">
        <v>3937</v>
      </c>
      <c r="BW8" s="2606" t="s">
        <v>3938</v>
      </c>
      <c r="BX8" s="2604" t="s">
        <v>3810</v>
      </c>
      <c r="BY8" s="2617" t="s">
        <v>3812</v>
      </c>
      <c r="BZ8" s="2604" t="s">
        <v>3939</v>
      </c>
      <c r="CA8" s="2604" t="s">
        <v>4827</v>
      </c>
      <c r="CB8" s="2604" t="s">
        <v>3815</v>
      </c>
      <c r="CC8" s="2604" t="s">
        <v>2892</v>
      </c>
      <c r="CD8" s="2619" t="s">
        <v>2893</v>
      </c>
      <c r="CE8" s="2612" t="s">
        <v>2894</v>
      </c>
      <c r="CF8" s="2612" t="s">
        <v>2895</v>
      </c>
      <c r="CG8" s="2612" t="s">
        <v>2896</v>
      </c>
      <c r="CH8" s="2612" t="s">
        <v>2897</v>
      </c>
      <c r="CI8" s="2612" t="s">
        <v>2898</v>
      </c>
      <c r="CJ8" s="2612" t="s">
        <v>3822</v>
      </c>
      <c r="CK8" s="2612" t="s">
        <v>3823</v>
      </c>
      <c r="CL8" s="2612" t="s">
        <v>3824</v>
      </c>
      <c r="CM8" s="2612" t="s">
        <v>3825</v>
      </c>
      <c r="CN8" s="2612" t="s">
        <v>3826</v>
      </c>
      <c r="CO8" s="2612" t="s">
        <v>3827</v>
      </c>
      <c r="CP8" s="2612" t="s">
        <v>4774</v>
      </c>
      <c r="CQ8" s="2614" t="s">
        <v>3940</v>
      </c>
      <c r="CR8" s="2604" t="s">
        <v>421</v>
      </c>
      <c r="CS8" s="2608" t="s">
        <v>4779</v>
      </c>
      <c r="CT8" s="2604" t="s">
        <v>368</v>
      </c>
      <c r="CU8" s="2604" t="s">
        <v>369</v>
      </c>
      <c r="CV8" s="2606" t="s">
        <v>4777</v>
      </c>
      <c r="CW8" s="2606" t="s">
        <v>3941</v>
      </c>
      <c r="CX8" s="2610" t="s">
        <v>2610</v>
      </c>
    </row>
    <row r="9" spans="1:262" s="543" customFormat="1" ht="117" customHeight="1">
      <c r="A9" s="2604"/>
      <c r="B9" s="2604"/>
      <c r="C9" s="2636"/>
      <c r="D9" s="2604"/>
      <c r="E9" s="2608"/>
      <c r="F9" s="2634"/>
      <c r="G9" s="2639"/>
      <c r="H9" s="2604"/>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33"/>
      <c r="BD9" s="2604"/>
      <c r="BE9" s="2620"/>
      <c r="BF9" s="1623" t="s">
        <v>2299</v>
      </c>
      <c r="BG9" s="1623" t="s">
        <v>911</v>
      </c>
      <c r="BH9" s="1623" t="s">
        <v>2304</v>
      </c>
      <c r="BI9" s="1623" t="s">
        <v>912</v>
      </c>
      <c r="BJ9" s="1623" t="s">
        <v>2301</v>
      </c>
      <c r="BK9" s="1623" t="s">
        <v>2127</v>
      </c>
      <c r="BL9" s="2000" t="s">
        <v>2305</v>
      </c>
      <c r="BM9" s="2632"/>
      <c r="BN9" s="2138" t="s">
        <v>344</v>
      </c>
      <c r="BO9" s="2605"/>
      <c r="BP9" s="2605"/>
      <c r="BQ9" s="2630"/>
      <c r="BR9" s="2624"/>
      <c r="BS9" s="2615"/>
      <c r="BT9" s="2607"/>
      <c r="BU9" s="2605"/>
      <c r="BV9" s="2609"/>
      <c r="BW9" s="2607"/>
      <c r="BX9" s="2605"/>
      <c r="BY9" s="2618"/>
      <c r="BZ9" s="2605"/>
      <c r="CA9" s="2605"/>
      <c r="CB9" s="2605"/>
      <c r="CC9" s="2605"/>
      <c r="CD9" s="2622"/>
      <c r="CE9" s="2613"/>
      <c r="CF9" s="2613"/>
      <c r="CG9" s="2613"/>
      <c r="CH9" s="2613"/>
      <c r="CI9" s="2613"/>
      <c r="CJ9" s="2613"/>
      <c r="CK9" s="2613"/>
      <c r="CL9" s="2613"/>
      <c r="CM9" s="2613"/>
      <c r="CN9" s="2613"/>
      <c r="CO9" s="2613"/>
      <c r="CP9" s="2613"/>
      <c r="CQ9" s="2615"/>
      <c r="CR9" s="2605"/>
      <c r="CS9" s="2609"/>
      <c r="CT9" s="2605"/>
      <c r="CU9" s="2605"/>
      <c r="CV9" s="2607"/>
      <c r="CW9" s="2607"/>
      <c r="CX9" s="2611"/>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16">
        <f>D94</f>
        <v>0</v>
      </c>
      <c r="M98" s="2616"/>
      <c r="N98" s="2616"/>
      <c r="O98" s="2616"/>
      <c r="P98" s="2616"/>
      <c r="Q98" s="2616"/>
      <c r="R98" s="2616"/>
      <c r="S98" s="2616"/>
      <c r="T98" s="2616"/>
      <c r="U98" s="2616"/>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16">
        <f>D94</f>
        <v>0</v>
      </c>
      <c r="M101" s="2616"/>
      <c r="N101" s="2616"/>
      <c r="O101" s="2616"/>
      <c r="P101" s="2616"/>
      <c r="Q101" s="2616"/>
      <c r="R101" s="2616"/>
      <c r="S101" s="2616"/>
      <c r="T101" s="2616"/>
      <c r="U101" s="2616"/>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44" t="s">
        <v>3944</v>
      </c>
      <c r="B4" s="2646" t="s">
        <v>3945</v>
      </c>
      <c r="C4" s="2646" t="s">
        <v>3790</v>
      </c>
      <c r="D4" s="2612" t="s">
        <v>2027</v>
      </c>
      <c r="E4" s="2612" t="s">
        <v>507</v>
      </c>
      <c r="F4" s="2612" t="s">
        <v>505</v>
      </c>
      <c r="G4" s="2612" t="s">
        <v>832</v>
      </c>
      <c r="H4" s="2612" t="s">
        <v>506</v>
      </c>
      <c r="I4" s="2612" t="s">
        <v>1151</v>
      </c>
      <c r="J4" s="2612" t="s">
        <v>3798</v>
      </c>
      <c r="K4" s="2612" t="s">
        <v>3931</v>
      </c>
      <c r="L4" s="2658" t="s">
        <v>3946</v>
      </c>
      <c r="M4" s="2660" t="s">
        <v>2285</v>
      </c>
      <c r="N4" s="2625"/>
      <c r="O4" s="2625"/>
      <c r="P4" s="2625"/>
      <c r="Q4" s="2625"/>
      <c r="R4" s="2661" t="s">
        <v>3902</v>
      </c>
      <c r="S4" s="2662"/>
      <c r="T4" s="2662"/>
      <c r="U4" s="2662"/>
      <c r="V4" s="2662"/>
      <c r="W4" s="2662"/>
      <c r="X4" s="2662"/>
      <c r="Y4" s="2662"/>
      <c r="Z4" s="566" t="s">
        <v>2606</v>
      </c>
      <c r="AA4" s="577"/>
      <c r="AB4" s="577"/>
      <c r="AC4" s="578"/>
      <c r="AD4" s="2612" t="s">
        <v>3947</v>
      </c>
      <c r="AE4" s="2612" t="s">
        <v>2393</v>
      </c>
      <c r="AF4" s="2612" t="s">
        <v>2396</v>
      </c>
      <c r="AG4" s="2612" t="s">
        <v>2399</v>
      </c>
      <c r="AH4" s="2612" t="s">
        <v>2400</v>
      </c>
      <c r="AI4" s="2655" t="s">
        <v>3948</v>
      </c>
      <c r="AJ4" s="579" t="s">
        <v>2183</v>
      </c>
      <c r="AK4" s="580"/>
      <c r="AL4" s="2649" t="s">
        <v>3949</v>
      </c>
      <c r="AM4" s="2649" t="s">
        <v>3950</v>
      </c>
      <c r="AN4" s="2649" t="s">
        <v>3951</v>
      </c>
      <c r="AO4" s="2649" t="s">
        <v>3952</v>
      </c>
      <c r="AP4" s="2649" t="s">
        <v>3953</v>
      </c>
      <c r="AQ4" s="2649" t="s">
        <v>3954</v>
      </c>
      <c r="AR4" s="2651" t="s">
        <v>3955</v>
      </c>
      <c r="AS4" s="2652"/>
      <c r="AT4" s="2652"/>
      <c r="AU4" s="2652"/>
      <c r="AV4" s="2652"/>
      <c r="AW4" s="2653"/>
      <c r="AX4" s="2654" t="s">
        <v>3956</v>
      </c>
      <c r="AY4" s="2654"/>
      <c r="AZ4" s="2654"/>
      <c r="BA4" s="2654"/>
      <c r="BB4" s="567" t="s">
        <v>3957</v>
      </c>
      <c r="BC4" s="581"/>
      <c r="BD4" s="567"/>
      <c r="BE4" s="568" t="s">
        <v>2605</v>
      </c>
      <c r="BF4" s="581"/>
      <c r="BG4" s="567"/>
      <c r="BH4" s="2649" t="s">
        <v>3958</v>
      </c>
      <c r="BI4" s="2649" t="s">
        <v>3959</v>
      </c>
      <c r="BJ4" s="2649" t="s">
        <v>3960</v>
      </c>
      <c r="BK4" s="2649" t="s">
        <v>2862</v>
      </c>
      <c r="BL4" s="2646" t="s">
        <v>3961</v>
      </c>
      <c r="BM4" s="2646" t="s">
        <v>3962</v>
      </c>
      <c r="BN4" s="2647" t="s">
        <v>2610</v>
      </c>
    </row>
    <row r="5" spans="1:209" s="543" customFormat="1" ht="142.5" customHeight="1">
      <c r="A5" s="2645"/>
      <c r="B5" s="2604"/>
      <c r="C5" s="2604"/>
      <c r="D5" s="2634"/>
      <c r="E5" s="2634"/>
      <c r="F5" s="2634"/>
      <c r="G5" s="2634"/>
      <c r="H5" s="2634"/>
      <c r="I5" s="2634"/>
      <c r="J5" s="2634"/>
      <c r="K5" s="2634"/>
      <c r="L5" s="2659"/>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4"/>
      <c r="AE5" s="2634"/>
      <c r="AF5" s="2634"/>
      <c r="AG5" s="2634"/>
      <c r="AH5" s="2634"/>
      <c r="AI5" s="2656"/>
      <c r="AJ5" s="570" t="s">
        <v>3967</v>
      </c>
      <c r="AK5" s="570" t="s">
        <v>3968</v>
      </c>
      <c r="AL5" s="2632"/>
      <c r="AM5" s="2632"/>
      <c r="AN5" s="2632"/>
      <c r="AO5" s="2632"/>
      <c r="AP5" s="2632"/>
      <c r="AQ5" s="2632"/>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32"/>
      <c r="BI5" s="2632"/>
      <c r="BJ5" s="2632"/>
      <c r="BK5" s="2632"/>
      <c r="BL5" s="2650"/>
      <c r="BM5" s="2650"/>
      <c r="BN5" s="2648"/>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40" t="s">
        <v>3985</v>
      </c>
      <c r="B35" s="2641"/>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40" t="s">
        <v>3985</v>
      </c>
      <c r="B67" s="2641"/>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42" t="s">
        <v>3927</v>
      </c>
      <c r="B69" s="2643"/>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57" t="s">
        <v>3986</v>
      </c>
      <c r="B71" s="2657"/>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57" t="s">
        <v>3987</v>
      </c>
      <c r="B72" s="2657"/>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57" t="s">
        <v>3988</v>
      </c>
      <c r="B73" s="2657"/>
      <c r="C73" s="645">
        <f>E69</f>
        <v>0</v>
      </c>
      <c r="D73" s="646"/>
      <c r="E73" s="646"/>
      <c r="F73" s="646"/>
      <c r="G73" s="646"/>
      <c r="H73" s="646"/>
      <c r="R73" s="647"/>
      <c r="U73" s="641"/>
      <c r="W73" s="641"/>
      <c r="AE73" s="531"/>
      <c r="AF73" s="531"/>
      <c r="AG73" s="531"/>
      <c r="AH73" s="531"/>
    </row>
    <row r="74" spans="1:209" ht="18.899999999999999" customHeight="1">
      <c r="A74" s="2657" t="s">
        <v>3989</v>
      </c>
      <c r="B74" s="2657"/>
      <c r="C74" s="645">
        <f>F69</f>
        <v>0</v>
      </c>
      <c r="D74" s="646"/>
      <c r="E74" s="646"/>
      <c r="F74" s="646"/>
      <c r="G74" s="646"/>
      <c r="H74" s="646"/>
      <c r="R74" s="647"/>
      <c r="U74" s="641"/>
      <c r="W74" s="641"/>
      <c r="AE74" s="531"/>
      <c r="AF74" s="531"/>
      <c r="AG74" s="531"/>
      <c r="AH74" s="531"/>
    </row>
    <row r="75" spans="1:209" ht="18.899999999999999" customHeight="1">
      <c r="A75" s="2657" t="s">
        <v>3990</v>
      </c>
      <c r="B75" s="2657"/>
      <c r="C75" s="645">
        <f>G69</f>
        <v>0</v>
      </c>
      <c r="D75" s="646"/>
      <c r="E75" s="646"/>
      <c r="F75" s="646"/>
      <c r="G75" s="646"/>
      <c r="H75" s="646"/>
      <c r="R75" s="647"/>
      <c r="U75" s="641"/>
      <c r="W75" s="641"/>
      <c r="AE75" s="531"/>
      <c r="AF75" s="531"/>
      <c r="AG75" s="531"/>
      <c r="AH75" s="531"/>
    </row>
    <row r="76" spans="1:209" ht="18.899999999999999" customHeight="1">
      <c r="A76" s="2657" t="s">
        <v>3991</v>
      </c>
      <c r="B76" s="2657"/>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57" t="s">
        <v>3992</v>
      </c>
      <c r="B77" s="2657"/>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44" t="s">
        <v>3944</v>
      </c>
      <c r="B4" s="2646" t="s">
        <v>3995</v>
      </c>
      <c r="C4" s="2646" t="s">
        <v>3790</v>
      </c>
      <c r="D4" s="2612" t="s">
        <v>3996</v>
      </c>
      <c r="E4" s="2612" t="s">
        <v>3997</v>
      </c>
      <c r="F4" s="2612" t="s">
        <v>2027</v>
      </c>
      <c r="G4" s="2612" t="s">
        <v>2210</v>
      </c>
      <c r="H4" s="2612" t="s">
        <v>116</v>
      </c>
      <c r="I4" s="2612" t="s">
        <v>1153</v>
      </c>
      <c r="J4" s="2612" t="s">
        <v>1152</v>
      </c>
      <c r="K4" s="2612" t="s">
        <v>1151</v>
      </c>
      <c r="L4" s="2612" t="s">
        <v>2270</v>
      </c>
      <c r="M4" s="2612" t="s">
        <v>2269</v>
      </c>
      <c r="N4" s="2612" t="s">
        <v>2268</v>
      </c>
      <c r="O4" s="2612" t="s">
        <v>3798</v>
      </c>
      <c r="P4" s="2612" t="s">
        <v>3931</v>
      </c>
      <c r="Q4" s="2658" t="s">
        <v>3800</v>
      </c>
      <c r="R4" s="2660" t="s">
        <v>3998</v>
      </c>
      <c r="S4" s="2625"/>
      <c r="T4" s="2625"/>
      <c r="U4" s="2665"/>
      <c r="V4" s="2661" t="s">
        <v>3902</v>
      </c>
      <c r="W4" s="2662"/>
      <c r="X4" s="2662"/>
      <c r="Y4" s="2662"/>
      <c r="Z4" s="2662"/>
      <c r="AA4" s="2662"/>
      <c r="AB4" s="2662"/>
      <c r="AC4" s="2662"/>
      <c r="AD4" s="2662"/>
      <c r="AE4" s="2662"/>
      <c r="AF4" s="2662"/>
      <c r="AG4" s="2662"/>
      <c r="AH4" s="2662"/>
      <c r="AI4" s="2662"/>
      <c r="AJ4" s="2662"/>
      <c r="AK4" s="2662"/>
      <c r="AL4" s="2662"/>
      <c r="AM4" s="2662"/>
      <c r="AN4" s="2662"/>
      <c r="AO4" s="2662"/>
      <c r="AP4" s="2662"/>
      <c r="AQ4" s="2662"/>
      <c r="AR4" s="2662"/>
      <c r="AS4" s="2662"/>
      <c r="AT4" s="2662"/>
      <c r="AU4" s="2666"/>
      <c r="AV4" s="665"/>
      <c r="AW4" s="525" t="s">
        <v>3999</v>
      </c>
      <c r="AX4" s="665"/>
      <c r="AY4" s="665"/>
      <c r="AZ4" s="665"/>
      <c r="BA4" s="542"/>
      <c r="BB4" s="665"/>
      <c r="BC4" s="542"/>
      <c r="BD4" s="665"/>
      <c r="BE4" s="665"/>
      <c r="BF4" s="653" t="s">
        <v>3905</v>
      </c>
      <c r="BG4" s="665"/>
      <c r="BH4" s="665"/>
      <c r="BI4" s="665"/>
      <c r="BJ4" s="665"/>
      <c r="BK4" s="665"/>
      <c r="BL4" s="665"/>
      <c r="BM4" s="665"/>
      <c r="BN4" s="665"/>
      <c r="BO4" s="665"/>
      <c r="BP4" s="2612" t="s">
        <v>2393</v>
      </c>
      <c r="BQ4" s="2612" t="s">
        <v>2398</v>
      </c>
      <c r="BR4" s="2612" t="s">
        <v>2397</v>
      </c>
      <c r="BS4" s="2612" t="s">
        <v>2396</v>
      </c>
      <c r="BT4" s="2612" t="s">
        <v>4000</v>
      </c>
      <c r="BU4" s="2612" t="s">
        <v>4001</v>
      </c>
      <c r="BV4" s="2655" t="s">
        <v>3948</v>
      </c>
      <c r="BW4" s="579" t="s">
        <v>4002</v>
      </c>
      <c r="BX4" s="666"/>
      <c r="BY4" s="666"/>
      <c r="BZ4" s="580"/>
      <c r="CA4" s="2663" t="s">
        <v>4003</v>
      </c>
      <c r="CB4" s="2663" t="s">
        <v>3950</v>
      </c>
      <c r="CC4" s="2668" t="s">
        <v>3955</v>
      </c>
      <c r="CD4" s="2669"/>
      <c r="CE4" s="2669"/>
      <c r="CF4" s="2669"/>
      <c r="CG4" s="2669"/>
      <c r="CH4" s="2669"/>
      <c r="CI4" s="2669"/>
      <c r="CJ4" s="2669"/>
      <c r="CK4" s="2669"/>
      <c r="CL4" s="667" t="s">
        <v>475</v>
      </c>
      <c r="CM4" s="668"/>
      <c r="CN4" s="2649" t="s">
        <v>4004</v>
      </c>
      <c r="CO4" s="2649" t="s">
        <v>3958</v>
      </c>
      <c r="CP4" s="2649" t="s">
        <v>3959</v>
      </c>
      <c r="CQ4" s="2649" t="s">
        <v>3960</v>
      </c>
      <c r="CR4" s="2649" t="s">
        <v>2862</v>
      </c>
      <c r="CS4" s="2646" t="s">
        <v>3961</v>
      </c>
      <c r="CT4" s="2646" t="s">
        <v>4005</v>
      </c>
      <c r="CU4" s="2646" t="s">
        <v>3421</v>
      </c>
      <c r="CV4" s="2646" t="s">
        <v>4006</v>
      </c>
      <c r="CW4" s="2646" t="s">
        <v>4007</v>
      </c>
      <c r="CX4" s="2667" t="s">
        <v>4008</v>
      </c>
      <c r="CY4" s="2647" t="s">
        <v>2610</v>
      </c>
    </row>
    <row r="5" spans="1:234" s="543" customFormat="1" ht="142.5" customHeight="1">
      <c r="A5" s="2645"/>
      <c r="B5" s="2604"/>
      <c r="C5" s="2604"/>
      <c r="D5" s="2634"/>
      <c r="E5" s="2634"/>
      <c r="F5" s="2634"/>
      <c r="G5" s="2634"/>
      <c r="H5" s="2634"/>
      <c r="I5" s="2634"/>
      <c r="J5" s="2634"/>
      <c r="K5" s="2634"/>
      <c r="L5" s="2634"/>
      <c r="M5" s="2634"/>
      <c r="N5" s="2634"/>
      <c r="O5" s="2634"/>
      <c r="P5" s="2634"/>
      <c r="Q5" s="2659"/>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4"/>
      <c r="BQ5" s="2634"/>
      <c r="BR5" s="2634"/>
      <c r="BS5" s="2634"/>
      <c r="BT5" s="2634"/>
      <c r="BU5" s="2634"/>
      <c r="BV5" s="2656"/>
      <c r="BW5" s="570" t="s">
        <v>4010</v>
      </c>
      <c r="BX5" s="570" t="s">
        <v>4011</v>
      </c>
      <c r="BY5" s="570" t="s">
        <v>2040</v>
      </c>
      <c r="BZ5" s="570" t="s">
        <v>1452</v>
      </c>
      <c r="CA5" s="2664"/>
      <c r="CB5" s="2664"/>
      <c r="CC5" s="571" t="s">
        <v>3969</v>
      </c>
      <c r="CD5" s="571" t="s">
        <v>4012</v>
      </c>
      <c r="CE5" s="571" t="s">
        <v>3970</v>
      </c>
      <c r="CF5" s="571" t="s">
        <v>4013</v>
      </c>
      <c r="CG5" s="571" t="s">
        <v>4014</v>
      </c>
      <c r="CH5" s="571" t="s">
        <v>3971</v>
      </c>
      <c r="CI5" s="571" t="s">
        <v>3972</v>
      </c>
      <c r="CJ5" s="571" t="s">
        <v>4015</v>
      </c>
      <c r="CK5" s="571" t="s">
        <v>4016</v>
      </c>
      <c r="CL5" s="571" t="s">
        <v>4017</v>
      </c>
      <c r="CM5" s="571" t="s">
        <v>4018</v>
      </c>
      <c r="CN5" s="2632"/>
      <c r="CO5" s="2632"/>
      <c r="CP5" s="2632"/>
      <c r="CQ5" s="2632"/>
      <c r="CR5" s="2632"/>
      <c r="CS5" s="2650"/>
      <c r="CT5" s="2650"/>
      <c r="CU5" s="2650"/>
      <c r="CV5" s="2650"/>
      <c r="CW5" s="2650"/>
      <c r="CX5" s="2611"/>
      <c r="CY5" s="2648"/>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57" t="s">
        <v>3986</v>
      </c>
      <c r="B316" s="2657"/>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57" t="s">
        <v>4064</v>
      </c>
      <c r="B317" s="2657"/>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57" t="s">
        <v>3988</v>
      </c>
      <c r="B318" s="2657"/>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57" t="s">
        <v>4065</v>
      </c>
      <c r="B319" s="2657"/>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57" t="s">
        <v>4066</v>
      </c>
      <c r="B320" s="2657"/>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57" t="s">
        <v>3992</v>
      </c>
      <c r="B321" s="2657"/>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85" t="s">
        <v>3944</v>
      </c>
      <c r="B4" s="2677" t="s">
        <v>3995</v>
      </c>
      <c r="C4" s="2677" t="s">
        <v>3790</v>
      </c>
      <c r="D4" s="2670" t="s">
        <v>1036</v>
      </c>
      <c r="E4" s="2670" t="s">
        <v>187</v>
      </c>
      <c r="F4" s="2670" t="s">
        <v>2027</v>
      </c>
      <c r="G4" s="2670" t="s">
        <v>2210</v>
      </c>
      <c r="H4" s="2670" t="s">
        <v>116</v>
      </c>
      <c r="I4" s="2670" t="s">
        <v>1153</v>
      </c>
      <c r="J4" s="2670" t="s">
        <v>1152</v>
      </c>
      <c r="K4" s="2670" t="s">
        <v>1151</v>
      </c>
      <c r="L4" s="2670" t="s">
        <v>2270</v>
      </c>
      <c r="M4" s="2670" t="s">
        <v>2269</v>
      </c>
      <c r="N4" s="2670" t="s">
        <v>2268</v>
      </c>
      <c r="O4" s="2670" t="s">
        <v>3798</v>
      </c>
      <c r="P4" s="2670" t="s">
        <v>3931</v>
      </c>
      <c r="Q4" s="2670" t="s">
        <v>3800</v>
      </c>
      <c r="R4" s="2672" t="s">
        <v>3998</v>
      </c>
      <c r="S4" s="2673"/>
      <c r="T4" s="2673"/>
      <c r="U4" s="2673"/>
      <c r="V4" s="2674"/>
      <c r="W4" s="2672" t="s">
        <v>3902</v>
      </c>
      <c r="X4" s="2673"/>
      <c r="Y4" s="2673"/>
      <c r="Z4" s="2673"/>
      <c r="AA4" s="2673"/>
      <c r="AB4" s="2673"/>
      <c r="AC4" s="2673"/>
      <c r="AD4" s="2673"/>
      <c r="AE4" s="2673"/>
      <c r="AF4" s="2673"/>
      <c r="AG4" s="2673"/>
      <c r="AH4" s="2673"/>
      <c r="AI4" s="2673"/>
      <c r="AJ4" s="2673"/>
      <c r="AK4" s="2673"/>
      <c r="AL4" s="2673"/>
      <c r="AM4" s="2673"/>
      <c r="AN4" s="2673"/>
      <c r="AO4" s="2673"/>
      <c r="AP4" s="2673"/>
      <c r="AQ4" s="2673"/>
      <c r="AR4" s="2673"/>
      <c r="AS4" s="2673"/>
      <c r="AT4" s="2673"/>
      <c r="AU4" s="2673"/>
      <c r="AV4" s="2674"/>
      <c r="AW4" s="945"/>
      <c r="AX4" s="948" t="s">
        <v>3802</v>
      </c>
      <c r="AY4" s="945"/>
      <c r="AZ4" s="945"/>
      <c r="BA4" s="945"/>
      <c r="BB4" s="945"/>
      <c r="BC4" s="945"/>
      <c r="BD4" s="945"/>
      <c r="BE4" s="945"/>
      <c r="BF4" s="945"/>
      <c r="BG4" s="945" t="s">
        <v>3905</v>
      </c>
      <c r="BH4" s="653"/>
      <c r="BI4" s="653"/>
      <c r="BJ4" s="653"/>
      <c r="BK4" s="653"/>
      <c r="BL4" s="653"/>
      <c r="BM4" s="653"/>
      <c r="BN4" s="653"/>
      <c r="BO4" s="653"/>
      <c r="BP4" s="653"/>
      <c r="BQ4" s="2670" t="s">
        <v>2393</v>
      </c>
      <c r="BR4" s="2670" t="s">
        <v>2398</v>
      </c>
      <c r="BS4" s="2670" t="s">
        <v>4586</v>
      </c>
      <c r="BT4" s="2670" t="s">
        <v>2393</v>
      </c>
      <c r="BU4" s="2670" t="s">
        <v>2399</v>
      </c>
      <c r="BV4" s="2670" t="s">
        <v>2400</v>
      </c>
      <c r="BW4" s="2677" t="s">
        <v>3948</v>
      </c>
      <c r="BX4" s="566" t="s">
        <v>2183</v>
      </c>
      <c r="BY4" s="577"/>
      <c r="BZ4" s="577"/>
      <c r="CA4" s="578"/>
      <c r="CB4" s="2682" t="s">
        <v>4003</v>
      </c>
      <c r="CC4" s="2682" t="s">
        <v>3950</v>
      </c>
      <c r="CD4" s="2682" t="s">
        <v>3951</v>
      </c>
      <c r="CE4" s="2682" t="s">
        <v>3952</v>
      </c>
      <c r="CF4" s="2682" t="s">
        <v>3953</v>
      </c>
      <c r="CG4" s="2682" t="s">
        <v>4070</v>
      </c>
      <c r="CH4" s="2679" t="s">
        <v>3955</v>
      </c>
      <c r="CI4" s="2680"/>
      <c r="CJ4" s="2680"/>
      <c r="CK4" s="2680"/>
      <c r="CL4" s="2680"/>
      <c r="CM4" s="2680"/>
      <c r="CN4" s="2680"/>
      <c r="CO4" s="2680"/>
      <c r="CP4" s="2680"/>
      <c r="CQ4" s="2680"/>
      <c r="CR4" s="2680"/>
      <c r="CS4" s="2680"/>
      <c r="CT4" s="2680"/>
      <c r="CU4" s="2681"/>
      <c r="CV4" s="2679" t="s">
        <v>3956</v>
      </c>
      <c r="CW4" s="2680"/>
      <c r="CX4" s="2680"/>
      <c r="CY4" s="2680"/>
      <c r="CZ4" s="2681"/>
      <c r="DA4" s="2679" t="s">
        <v>3957</v>
      </c>
      <c r="DB4" s="2680"/>
      <c r="DC4" s="2680"/>
      <c r="DD4" s="2681"/>
      <c r="DE4" s="2679" t="s">
        <v>2605</v>
      </c>
      <c r="DF4" s="2680"/>
      <c r="DG4" s="2680"/>
      <c r="DH4" s="2681"/>
      <c r="DI4" s="2679" t="s">
        <v>475</v>
      </c>
      <c r="DJ4" s="2681"/>
      <c r="DK4" s="2682" t="s">
        <v>4004</v>
      </c>
      <c r="DL4" s="2682" t="s">
        <v>3958</v>
      </c>
      <c r="DM4" s="2682" t="s">
        <v>3959</v>
      </c>
      <c r="DN4" s="2682" t="s">
        <v>3960</v>
      </c>
      <c r="DO4" s="2682" t="s">
        <v>2862</v>
      </c>
      <c r="DP4" s="2677" t="s">
        <v>4071</v>
      </c>
      <c r="DQ4" s="2677" t="s">
        <v>4582</v>
      </c>
      <c r="DR4" s="2677" t="s">
        <v>4583</v>
      </c>
      <c r="DS4" s="2677" t="s">
        <v>4584</v>
      </c>
      <c r="DT4" s="2677" t="s">
        <v>4007</v>
      </c>
      <c r="DU4" s="2677" t="s">
        <v>4160</v>
      </c>
      <c r="DV4" s="2675" t="s">
        <v>2610</v>
      </c>
    </row>
    <row r="5" spans="1:256" s="543" customFormat="1" ht="100.2">
      <c r="A5" s="2686"/>
      <c r="B5" s="2687"/>
      <c r="C5" s="2687"/>
      <c r="D5" s="2671"/>
      <c r="E5" s="2671"/>
      <c r="F5" s="2671"/>
      <c r="G5" s="2671"/>
      <c r="H5" s="2671"/>
      <c r="I5" s="2671"/>
      <c r="J5" s="2671"/>
      <c r="K5" s="2671"/>
      <c r="L5" s="2671"/>
      <c r="M5" s="2671"/>
      <c r="N5" s="2671"/>
      <c r="O5" s="2671"/>
      <c r="P5" s="2671"/>
      <c r="Q5" s="2671"/>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1"/>
      <c r="BR5" s="2671"/>
      <c r="BS5" s="2671"/>
      <c r="BT5" s="2671"/>
      <c r="BU5" s="2671"/>
      <c r="BV5" s="2671"/>
      <c r="BW5" s="2678"/>
      <c r="BX5" s="826" t="s">
        <v>4010</v>
      </c>
      <c r="BY5" s="826" t="s">
        <v>4011</v>
      </c>
      <c r="BZ5" s="826" t="s">
        <v>3967</v>
      </c>
      <c r="CA5" s="826" t="s">
        <v>4580</v>
      </c>
      <c r="CB5" s="2683"/>
      <c r="CC5" s="2683"/>
      <c r="CD5" s="2683"/>
      <c r="CE5" s="2683"/>
      <c r="CF5" s="2683"/>
      <c r="CG5" s="2683"/>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83"/>
      <c r="DL5" s="2683"/>
      <c r="DM5" s="2683"/>
      <c r="DN5" s="2683"/>
      <c r="DO5" s="2683"/>
      <c r="DP5" s="2678"/>
      <c r="DQ5" s="2678"/>
      <c r="DR5" s="2678"/>
      <c r="DS5" s="2678"/>
      <c r="DT5" s="2678"/>
      <c r="DU5" s="2678"/>
      <c r="DV5" s="2676"/>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84" t="s">
        <v>4162</v>
      </c>
      <c r="B343" s="2684"/>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84" t="s">
        <v>4163</v>
      </c>
      <c r="B344" s="2684"/>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84" t="s">
        <v>4164</v>
      </c>
      <c r="B345" s="2684"/>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84" t="s">
        <v>4165</v>
      </c>
      <c r="B346" s="2684"/>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84" t="s">
        <v>4166</v>
      </c>
      <c r="B347" s="2684"/>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84" t="s">
        <v>4167</v>
      </c>
      <c r="B348" s="2684"/>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10" t="s">
        <v>3789</v>
      </c>
      <c r="B8" s="2688" t="s">
        <v>3790</v>
      </c>
      <c r="C8" s="2703" t="s">
        <v>4360</v>
      </c>
      <c r="D8" s="2703" t="s">
        <v>4081</v>
      </c>
      <c r="E8" s="2703" t="s">
        <v>4082</v>
      </c>
      <c r="F8" s="2703" t="s">
        <v>4083</v>
      </c>
      <c r="G8" s="2703" t="s">
        <v>4084</v>
      </c>
      <c r="H8" s="2703" t="s">
        <v>4085</v>
      </c>
      <c r="I8" s="2703" t="s">
        <v>4086</v>
      </c>
      <c r="J8" s="2703" t="s">
        <v>4087</v>
      </c>
      <c r="K8" s="2703" t="s">
        <v>4088</v>
      </c>
      <c r="L8" s="2703" t="s">
        <v>4089</v>
      </c>
      <c r="M8" s="2703" t="s">
        <v>4090</v>
      </c>
      <c r="N8" s="2703" t="s">
        <v>4091</v>
      </c>
      <c r="O8" s="2703" t="s">
        <v>4092</v>
      </c>
      <c r="P8" s="2703" t="s">
        <v>4093</v>
      </c>
      <c r="Q8" s="2703" t="s">
        <v>4094</v>
      </c>
      <c r="R8" s="2703" t="s">
        <v>4095</v>
      </c>
      <c r="S8" s="2703" t="s">
        <v>4096</v>
      </c>
      <c r="T8" s="2688" t="s">
        <v>4097</v>
      </c>
      <c r="U8" s="2688" t="s">
        <v>4098</v>
      </c>
      <c r="V8" s="2688" t="s">
        <v>3800</v>
      </c>
      <c r="W8" s="2706" t="s">
        <v>2285</v>
      </c>
      <c r="X8" s="2706"/>
      <c r="Y8" s="2706"/>
      <c r="Z8" s="2706"/>
      <c r="AA8" s="2706"/>
      <c r="AB8" s="2706"/>
      <c r="AC8" s="2706"/>
      <c r="AD8" s="2713"/>
      <c r="AE8" s="2713"/>
      <c r="AF8" s="2713"/>
      <c r="AG8" s="2713"/>
      <c r="AH8" s="2713"/>
      <c r="AI8" s="2713"/>
      <c r="AJ8" s="2713"/>
      <c r="AK8" s="2713"/>
      <c r="AL8" s="2713"/>
      <c r="AM8" s="2713"/>
      <c r="AN8" s="2713"/>
      <c r="AO8" s="2713"/>
      <c r="AP8" s="2713"/>
      <c r="AQ8" s="2713"/>
      <c r="AR8" s="2713"/>
      <c r="AS8" s="2713"/>
      <c r="AT8" s="2713"/>
      <c r="AU8" s="2713"/>
      <c r="AV8" s="2713"/>
      <c r="AW8" s="2713"/>
      <c r="AX8" s="2713"/>
      <c r="AY8" s="2713"/>
      <c r="AZ8" s="2713"/>
      <c r="BA8" s="2713"/>
      <c r="BB8" s="2713"/>
      <c r="BC8" s="2713"/>
      <c r="BD8" s="2713"/>
      <c r="BE8" s="2713"/>
      <c r="BF8" s="2714"/>
      <c r="BG8" s="2705" t="s">
        <v>3802</v>
      </c>
      <c r="BH8" s="2705"/>
      <c r="BI8" s="2705"/>
      <c r="BJ8" s="2705"/>
      <c r="BK8" s="2705"/>
      <c r="BL8" s="2705"/>
      <c r="BM8" s="2705"/>
      <c r="BN8" s="2705"/>
      <c r="BO8" s="2705"/>
      <c r="BP8" s="2705"/>
      <c r="BQ8" s="2705"/>
      <c r="BR8" s="2705"/>
      <c r="BS8" s="2705"/>
      <c r="BT8" s="2706" t="s">
        <v>3803</v>
      </c>
      <c r="BU8" s="2706"/>
      <c r="BV8" s="2706"/>
      <c r="BW8" s="2706"/>
      <c r="BX8" s="2706"/>
      <c r="BY8" s="2706"/>
      <c r="BZ8" s="2706"/>
      <c r="CA8" s="2706"/>
      <c r="CB8" s="2706"/>
      <c r="CC8" s="2706"/>
      <c r="CD8" s="2706"/>
      <c r="CE8" s="2706"/>
      <c r="CF8" s="2692" t="s">
        <v>2399</v>
      </c>
      <c r="CG8" s="2692" t="s">
        <v>2400</v>
      </c>
      <c r="CH8" s="2692" t="s">
        <v>2401</v>
      </c>
      <c r="CI8" s="2692" t="s">
        <v>2405</v>
      </c>
      <c r="CJ8" s="2692" t="s">
        <v>2406</v>
      </c>
      <c r="CK8" s="2692" t="s">
        <v>4099</v>
      </c>
      <c r="CL8" s="2692" t="s">
        <v>2403</v>
      </c>
      <c r="CM8" s="2692" t="s">
        <v>2404</v>
      </c>
      <c r="CN8" s="2708" t="s">
        <v>4100</v>
      </c>
      <c r="CO8" s="2705"/>
      <c r="CP8" s="2708"/>
      <c r="CQ8" s="2709"/>
      <c r="CR8" s="2709"/>
      <c r="CS8" s="2709"/>
      <c r="CT8" s="2709"/>
      <c r="CU8" s="2709"/>
      <c r="CV8" s="2709"/>
      <c r="CW8" s="2709"/>
      <c r="CX8" s="2705"/>
      <c r="CY8" s="2705"/>
      <c r="CZ8" s="2709"/>
      <c r="DA8" s="2709"/>
      <c r="DB8" s="2708"/>
      <c r="DC8" s="2688" t="s">
        <v>3907</v>
      </c>
      <c r="DD8" s="2688" t="s">
        <v>3908</v>
      </c>
      <c r="DE8" s="2690" t="s">
        <v>3909</v>
      </c>
      <c r="DF8" s="2690" t="s">
        <v>4101</v>
      </c>
      <c r="DG8" s="2690" t="s">
        <v>4102</v>
      </c>
      <c r="DH8" s="2688" t="s">
        <v>3604</v>
      </c>
      <c r="DI8" s="2688" t="s">
        <v>4103</v>
      </c>
      <c r="DJ8" s="2690" t="s">
        <v>3810</v>
      </c>
      <c r="DK8" s="2688" t="s">
        <v>4104</v>
      </c>
      <c r="DL8" s="2688" t="s">
        <v>3811</v>
      </c>
      <c r="DM8" s="2690" t="s">
        <v>3812</v>
      </c>
      <c r="DN8" s="2688" t="s">
        <v>4633</v>
      </c>
      <c r="DO8" s="2688" t="s">
        <v>4567</v>
      </c>
      <c r="DP8" s="2688" t="s">
        <v>4105</v>
      </c>
      <c r="DQ8" s="2688" t="s">
        <v>4106</v>
      </c>
      <c r="DR8" s="2692" t="s">
        <v>4107</v>
      </c>
      <c r="DS8" s="2692" t="s">
        <v>4108</v>
      </c>
      <c r="DT8" s="2692" t="s">
        <v>4109</v>
      </c>
      <c r="DU8" s="2692" t="s">
        <v>4110</v>
      </c>
      <c r="DV8" s="2692" t="s">
        <v>4111</v>
      </c>
      <c r="DW8" s="2692" t="s">
        <v>4112</v>
      </c>
      <c r="DX8" s="2692" t="s">
        <v>4113</v>
      </c>
      <c r="DY8" s="2688" t="s">
        <v>4114</v>
      </c>
      <c r="DZ8" s="2688" t="s">
        <v>4115</v>
      </c>
      <c r="EA8" s="2688" t="s">
        <v>4116</v>
      </c>
      <c r="EB8" s="2688" t="s">
        <v>4634</v>
      </c>
      <c r="EC8" s="2688" t="s">
        <v>1739</v>
      </c>
      <c r="ED8" s="2688" t="s">
        <v>2901</v>
      </c>
      <c r="EE8" s="2688" t="s">
        <v>406</v>
      </c>
      <c r="EF8" s="2688" t="s">
        <v>4117</v>
      </c>
      <c r="EG8" s="2694" t="s">
        <v>3816</v>
      </c>
      <c r="EH8" s="2688" t="s">
        <v>3817</v>
      </c>
      <c r="EI8" s="2688" t="s">
        <v>4118</v>
      </c>
      <c r="EJ8" s="2688" t="s">
        <v>3818</v>
      </c>
      <c r="EK8" s="2688" t="s">
        <v>3819</v>
      </c>
      <c r="EL8" s="2688" t="s">
        <v>4119</v>
      </c>
      <c r="EM8" s="2688" t="s">
        <v>4120</v>
      </c>
      <c r="EN8" s="2688" t="s">
        <v>4121</v>
      </c>
      <c r="EO8" s="2692" t="s">
        <v>3821</v>
      </c>
      <c r="EP8" s="2692" t="s">
        <v>3823</v>
      </c>
      <c r="EQ8" s="2692" t="s">
        <v>3824</v>
      </c>
      <c r="ER8" s="2692" t="s">
        <v>3825</v>
      </c>
      <c r="ES8" s="2692" t="s">
        <v>3826</v>
      </c>
      <c r="ET8" s="2692" t="s">
        <v>3827</v>
      </c>
      <c r="EU8" s="2692" t="s">
        <v>1736</v>
      </c>
      <c r="EV8" s="2692" t="s">
        <v>1380</v>
      </c>
      <c r="EW8" s="2692" t="s">
        <v>675</v>
      </c>
      <c r="EX8" s="2692" t="s">
        <v>1904</v>
      </c>
      <c r="EY8" s="2701" t="s">
        <v>4670</v>
      </c>
      <c r="EZ8" s="2701" t="s">
        <v>4671</v>
      </c>
      <c r="FA8" s="2698" t="s">
        <v>4806</v>
      </c>
      <c r="FB8" s="2698" t="s">
        <v>4807</v>
      </c>
      <c r="FC8" s="2698" t="s">
        <v>4808</v>
      </c>
      <c r="FD8" s="2698" t="s">
        <v>1927</v>
      </c>
      <c r="FE8" s="2692" t="s">
        <v>394</v>
      </c>
      <c r="FF8" s="2692" t="s">
        <v>790</v>
      </c>
      <c r="FG8" s="2692" t="s">
        <v>1196</v>
      </c>
      <c r="FH8" s="2692" t="s">
        <v>1195</v>
      </c>
      <c r="FI8" s="2688" t="s">
        <v>2557</v>
      </c>
      <c r="FJ8" s="2688" t="s">
        <v>4122</v>
      </c>
      <c r="FK8" s="2688" t="s">
        <v>4123</v>
      </c>
      <c r="FL8" s="2688" t="s">
        <v>4124</v>
      </c>
      <c r="FM8" s="2688" t="s">
        <v>4125</v>
      </c>
      <c r="FN8" s="2688" t="s">
        <v>4126</v>
      </c>
      <c r="FO8" s="2688" t="s">
        <v>3923</v>
      </c>
      <c r="FP8" s="2688" t="s">
        <v>4127</v>
      </c>
      <c r="FQ8" s="2688" t="s">
        <v>4128</v>
      </c>
      <c r="FR8" s="2688" t="s">
        <v>4129</v>
      </c>
      <c r="FS8" s="2688" t="s">
        <v>4130</v>
      </c>
      <c r="FT8" s="2688" t="s">
        <v>4131</v>
      </c>
      <c r="FU8" s="2688" t="s">
        <v>4132</v>
      </c>
      <c r="FV8" s="2688" t="s">
        <v>4133</v>
      </c>
      <c r="FW8" s="2688" t="s">
        <v>4134</v>
      </c>
      <c r="FX8" s="2688" t="s">
        <v>2414</v>
      </c>
      <c r="FY8" s="2688" t="s">
        <v>2411</v>
      </c>
      <c r="FZ8" s="2688" t="s">
        <v>4135</v>
      </c>
      <c r="GA8" s="2688" t="s">
        <v>4136</v>
      </c>
      <c r="GB8" s="2688" t="s">
        <v>4137</v>
      </c>
      <c r="GC8" s="2688" t="s">
        <v>4138</v>
      </c>
      <c r="GD8" s="2688" t="s">
        <v>3853</v>
      </c>
      <c r="GE8" s="2688" t="s">
        <v>4139</v>
      </c>
      <c r="GF8" s="2688" t="s">
        <v>4140</v>
      </c>
      <c r="GG8" s="2688" t="s">
        <v>4141</v>
      </c>
      <c r="GH8" s="2688" t="s">
        <v>4142</v>
      </c>
      <c r="GI8" s="2688" t="s">
        <v>4143</v>
      </c>
      <c r="GJ8" s="2692" t="s">
        <v>3941</v>
      </c>
      <c r="GK8" s="2696"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11"/>
      <c r="B9" s="2712"/>
      <c r="C9" s="2704"/>
      <c r="D9" s="2704"/>
      <c r="E9" s="2704"/>
      <c r="F9" s="2704"/>
      <c r="G9" s="2704"/>
      <c r="H9" s="2704"/>
      <c r="I9" s="2704"/>
      <c r="J9" s="2704"/>
      <c r="K9" s="2704"/>
      <c r="L9" s="2704"/>
      <c r="M9" s="2704"/>
      <c r="N9" s="2704"/>
      <c r="O9" s="2704"/>
      <c r="P9" s="2704"/>
      <c r="Q9" s="2704"/>
      <c r="R9" s="2704"/>
      <c r="S9" s="2707"/>
      <c r="T9" s="2689"/>
      <c r="U9" s="2689"/>
      <c r="V9" s="2689"/>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00"/>
      <c r="CG9" s="2700"/>
      <c r="CH9" s="2700"/>
      <c r="CI9" s="2700"/>
      <c r="CJ9" s="2700"/>
      <c r="CK9" s="2700"/>
      <c r="CL9" s="2700"/>
      <c r="CM9" s="2700"/>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689"/>
      <c r="DD9" s="2689"/>
      <c r="DE9" s="2691"/>
      <c r="DF9" s="2691"/>
      <c r="DG9" s="2691"/>
      <c r="DH9" s="2689"/>
      <c r="DI9" s="2689"/>
      <c r="DJ9" s="2691"/>
      <c r="DK9" s="2689"/>
      <c r="DL9" s="2689"/>
      <c r="DM9" s="2691"/>
      <c r="DN9" s="2689"/>
      <c r="DO9" s="2689"/>
      <c r="DP9" s="2689"/>
      <c r="DQ9" s="2689"/>
      <c r="DR9" s="2693"/>
      <c r="DS9" s="2693"/>
      <c r="DT9" s="2693"/>
      <c r="DU9" s="2693"/>
      <c r="DV9" s="2693"/>
      <c r="DW9" s="2693"/>
      <c r="DX9" s="2693"/>
      <c r="DY9" s="2689"/>
      <c r="DZ9" s="2689"/>
      <c r="EA9" s="2689"/>
      <c r="EB9" s="2689"/>
      <c r="EC9" s="2689"/>
      <c r="ED9" s="2689"/>
      <c r="EE9" s="2689"/>
      <c r="EF9" s="2689"/>
      <c r="EG9" s="2695"/>
      <c r="EH9" s="2689"/>
      <c r="EI9" s="2689"/>
      <c r="EJ9" s="2689"/>
      <c r="EK9" s="2689"/>
      <c r="EL9" s="2689"/>
      <c r="EM9" s="2689"/>
      <c r="EN9" s="2689"/>
      <c r="EO9" s="2693"/>
      <c r="EP9" s="2693"/>
      <c r="EQ9" s="2693"/>
      <c r="ER9" s="2693"/>
      <c r="ES9" s="2693"/>
      <c r="ET9" s="2693"/>
      <c r="EU9" s="2693"/>
      <c r="EV9" s="2693"/>
      <c r="EW9" s="2693"/>
      <c r="EX9" s="2693"/>
      <c r="EY9" s="2702"/>
      <c r="EZ9" s="2702"/>
      <c r="FA9" s="2699"/>
      <c r="FB9" s="2699"/>
      <c r="FC9" s="2699"/>
      <c r="FD9" s="2699"/>
      <c r="FE9" s="2693"/>
      <c r="FF9" s="2693"/>
      <c r="FG9" s="2693"/>
      <c r="FH9" s="2693"/>
      <c r="FI9" s="2689"/>
      <c r="FJ9" s="2689"/>
      <c r="FK9" s="2689"/>
      <c r="FL9" s="2689"/>
      <c r="FM9" s="2689"/>
      <c r="FN9" s="2689"/>
      <c r="FO9" s="2689"/>
      <c r="FP9" s="2689"/>
      <c r="FQ9" s="2689"/>
      <c r="FR9" s="2689"/>
      <c r="FS9" s="2689"/>
      <c r="FT9" s="2689"/>
      <c r="FU9" s="2689"/>
      <c r="FV9" s="2689"/>
      <c r="FW9" s="2689"/>
      <c r="FX9" s="2689"/>
      <c r="FY9" s="2689"/>
      <c r="FZ9" s="2689"/>
      <c r="GA9" s="2689"/>
      <c r="GB9" s="2689"/>
      <c r="GC9" s="2689"/>
      <c r="GD9" s="2689"/>
      <c r="GE9" s="2689"/>
      <c r="GF9" s="2689"/>
      <c r="GG9" s="2689"/>
      <c r="GH9" s="2689"/>
      <c r="GI9" s="2689"/>
      <c r="GJ9" s="2700"/>
      <c r="GK9" s="2697"/>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5">
        <f>I17+L17</f>
        <v>0</v>
      </c>
      <c r="O6" s="1295"/>
    </row>
    <row r="7" spans="4:16" ht="15.6" hidden="1" outlineLevel="1">
      <c r="D7" s="1305"/>
      <c r="F7" s="1306"/>
      <c r="G7" s="1302" t="s">
        <v>4466</v>
      </c>
      <c r="H7" s="1924" t="s">
        <v>2060</v>
      </c>
      <c r="I7" s="1859"/>
      <c r="J7" s="1302">
        <f>I7*25</f>
        <v>0</v>
      </c>
      <c r="K7" s="1303" t="s">
        <v>4467</v>
      </c>
      <c r="L7" s="1301">
        <v>0</v>
      </c>
      <c r="M7" s="1304">
        <f>L7*3*25</f>
        <v>0</v>
      </c>
      <c r="N7" s="2716"/>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5">
        <f>J18+M18</f>
        <v>160</v>
      </c>
      <c r="O9" s="1295"/>
    </row>
    <row r="10" spans="4:16" ht="15.6" hidden="1" outlineLevel="1">
      <c r="E10" s="1305"/>
      <c r="F10" s="1293"/>
      <c r="G10" s="1309"/>
      <c r="H10" s="1925" t="s">
        <v>2062</v>
      </c>
      <c r="I10" s="1859"/>
      <c r="J10" s="1302">
        <f>I10*75</f>
        <v>0</v>
      </c>
      <c r="K10" s="1310" t="s">
        <v>4472</v>
      </c>
      <c r="L10" s="1301">
        <v>1</v>
      </c>
      <c r="M10" s="1304">
        <f>L10*160</f>
        <v>160</v>
      </c>
      <c r="N10" s="2717"/>
      <c r="O10" s="1295"/>
    </row>
    <row r="11" spans="4:16" ht="15.6" hidden="1" outlineLevel="1">
      <c r="E11" s="1305"/>
      <c r="F11" s="1293"/>
      <c r="G11" s="1309"/>
      <c r="H11" s="1925" t="s">
        <v>2063</v>
      </c>
      <c r="I11" s="1859"/>
      <c r="J11" s="1302">
        <f>I11*100</f>
        <v>0</v>
      </c>
      <c r="K11" s="1310" t="s">
        <v>4473</v>
      </c>
      <c r="L11" s="1301"/>
      <c r="M11" s="1304">
        <f>L11*250</f>
        <v>0</v>
      </c>
      <c r="N11" s="2717"/>
      <c r="O11" s="1295"/>
    </row>
    <row r="12" spans="4:16" ht="15.6" hidden="1" outlineLevel="1">
      <c r="E12" s="1305"/>
      <c r="F12" s="1293"/>
      <c r="G12" s="1309"/>
      <c r="H12" s="1926"/>
      <c r="I12" s="1859"/>
      <c r="J12" s="1311"/>
      <c r="K12" s="1310" t="s">
        <v>4474</v>
      </c>
      <c r="L12" s="1301"/>
      <c r="M12" s="1304">
        <f>L12*320</f>
        <v>0</v>
      </c>
      <c r="N12" s="2717"/>
      <c r="O12" s="1295"/>
    </row>
    <row r="13" spans="4:16" ht="15.6" hidden="1" outlineLevel="1">
      <c r="E13" s="1305"/>
      <c r="F13" s="1293"/>
      <c r="G13" s="1309"/>
      <c r="H13" s="1926"/>
      <c r="I13" s="1859"/>
      <c r="J13" s="1311"/>
      <c r="K13" s="1310" t="s">
        <v>4475</v>
      </c>
      <c r="L13" s="1301">
        <v>0</v>
      </c>
      <c r="M13" s="1304">
        <f>L13*400</f>
        <v>0</v>
      </c>
      <c r="N13" s="2717"/>
      <c r="O13" s="1295"/>
    </row>
    <row r="14" spans="4:16" ht="15.6" hidden="1" outlineLevel="1">
      <c r="E14" s="1305"/>
      <c r="F14" s="1293"/>
      <c r="G14" s="1309"/>
      <c r="H14" s="1926"/>
      <c r="I14" s="1859"/>
      <c r="J14" s="1311"/>
      <c r="K14" s="1310" t="s">
        <v>4476</v>
      </c>
      <c r="L14" s="1301">
        <v>0</v>
      </c>
      <c r="M14" s="1304">
        <f>L14*560</f>
        <v>0</v>
      </c>
      <c r="N14" s="2717"/>
      <c r="O14" s="1295"/>
    </row>
    <row r="15" spans="4:16" ht="15.6" hidden="1" outlineLevel="1">
      <c r="E15" s="1305"/>
      <c r="F15" s="1293"/>
      <c r="G15" s="1309"/>
      <c r="H15" s="1926"/>
      <c r="I15" s="1859"/>
      <c r="J15" s="1311"/>
      <c r="K15" s="1310" t="s">
        <v>4477</v>
      </c>
      <c r="L15" s="1301">
        <v>0</v>
      </c>
      <c r="M15" s="1304">
        <f>L15*630</f>
        <v>0</v>
      </c>
      <c r="N15" s="2717"/>
      <c r="O15" s="1295"/>
    </row>
    <row r="16" spans="4:16" ht="15.6" hidden="1" outlineLevel="1">
      <c r="E16" s="1305"/>
      <c r="F16" s="1293"/>
      <c r="G16" s="1312"/>
      <c r="H16" s="1925"/>
      <c r="I16" s="1859"/>
      <c r="J16" s="1311"/>
      <c r="K16" s="1313">
        <v>1000</v>
      </c>
      <c r="L16" s="1301">
        <v>0</v>
      </c>
      <c r="M16" s="1304">
        <f>L16*1000</f>
        <v>0</v>
      </c>
      <c r="N16" s="2718"/>
      <c r="O16" s="1295"/>
    </row>
    <row r="17" spans="1:23" ht="15.6" hidden="1" outlineLevel="1">
      <c r="E17" s="87">
        <f>chitiet!G5</f>
        <v>3</v>
      </c>
      <c r="F17" s="1293"/>
      <c r="G17" s="1314"/>
      <c r="H17" s="1925"/>
      <c r="I17" s="1859"/>
      <c r="J17" s="1315"/>
      <c r="K17" s="1316">
        <v>2000</v>
      </c>
      <c r="L17" s="1301">
        <v>0</v>
      </c>
      <c r="M17" s="1304">
        <f>L17*2000</f>
        <v>0</v>
      </c>
      <c r="N17" s="2716"/>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9" t="s">
        <v>1714</v>
      </c>
      <c r="E22" s="2719" t="s">
        <v>2608</v>
      </c>
      <c r="F22" s="2719" t="s">
        <v>2609</v>
      </c>
      <c r="G22" s="2719" t="s">
        <v>2604</v>
      </c>
      <c r="H22" s="1864" t="s">
        <v>4315</v>
      </c>
      <c r="I22" s="1865"/>
      <c r="J22" s="1069"/>
      <c r="K22" s="1070"/>
      <c r="L22" s="2721" t="s">
        <v>2610</v>
      </c>
      <c r="M22" s="977"/>
    </row>
    <row r="23" spans="1:23" s="1086" customFormat="1" ht="27" customHeight="1">
      <c r="A23" s="1156"/>
      <c r="B23" s="1327"/>
      <c r="C23" s="1327"/>
      <c r="D23" s="2720"/>
      <c r="E23" s="2720"/>
      <c r="F23" s="2720"/>
      <c r="G23" s="2720"/>
      <c r="H23" s="1044" t="s">
        <v>4314</v>
      </c>
      <c r="I23" s="1044" t="s">
        <v>4311</v>
      </c>
      <c r="J23" s="1071" t="s">
        <v>4312</v>
      </c>
      <c r="K23" s="1071" t="s">
        <v>4313</v>
      </c>
      <c r="L23" s="2722"/>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9"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9" t="s">
        <v>2289</v>
      </c>
      <c r="G9" s="2719" t="s">
        <v>2604</v>
      </c>
      <c r="H9" s="1956" t="s">
        <v>4315</v>
      </c>
      <c r="I9" s="1833"/>
      <c r="J9" s="1833"/>
      <c r="K9" s="1833"/>
      <c r="L9" s="1833"/>
      <c r="M9" s="1833"/>
      <c r="N9" s="1833"/>
      <c r="O9" s="1833"/>
      <c r="P9" s="929"/>
      <c r="Q9" s="930"/>
      <c r="R9" s="931"/>
      <c r="S9" s="2723" t="s">
        <v>2610</v>
      </c>
    </row>
    <row r="10" spans="1:20" ht="23.25" customHeight="1">
      <c r="B10" s="1580"/>
      <c r="C10" s="1020" t="s">
        <v>512</v>
      </c>
      <c r="D10" s="1538" t="s">
        <v>4317</v>
      </c>
      <c r="E10" s="1044" t="s">
        <v>4422</v>
      </c>
      <c r="F10" s="2720"/>
      <c r="G10" s="2720"/>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4"/>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7" t="s">
        <v>4239</v>
      </c>
      <c r="B1" s="2727"/>
      <c r="C1" s="2727"/>
      <c r="D1" s="2727"/>
      <c r="E1" s="2727"/>
      <c r="F1" s="2727"/>
      <c r="G1" s="2727"/>
      <c r="H1" s="2727"/>
      <c r="I1" s="2727"/>
      <c r="J1" s="2727"/>
      <c r="K1" s="2727"/>
      <c r="L1" s="2727"/>
      <c r="M1" s="2727"/>
      <c r="N1" s="2727"/>
      <c r="O1" s="2727"/>
      <c r="P1" s="2727"/>
      <c r="R1" s="850"/>
    </row>
    <row r="2" spans="1:24" ht="35.25" customHeight="1">
      <c r="A2" s="2726" t="str">
        <f>"Tên công trình: "&amp;Solieu!C6</f>
        <v>Tên công trình: 00</v>
      </c>
      <c r="B2" s="2726"/>
      <c r="C2" s="2726"/>
      <c r="D2" s="2726"/>
      <c r="E2" s="2726"/>
      <c r="F2" s="2726"/>
      <c r="G2" s="2726"/>
      <c r="H2" s="2726"/>
      <c r="I2" s="2726"/>
      <c r="J2" s="2726"/>
      <c r="K2" s="2728" t="str">
        <f>"Đơn vị thi công: "&amp;Solieu!C10</f>
        <v>Đơn vị thi công: 06</v>
      </c>
      <c r="L2" s="2728"/>
      <c r="M2" s="2728"/>
      <c r="N2" s="2728"/>
      <c r="O2" s="2728"/>
      <c r="P2" s="2728"/>
    </row>
    <row r="3" spans="1:24" ht="26.25" customHeight="1" thickBot="1">
      <c r="A3" s="2726" t="s">
        <v>4240</v>
      </c>
      <c r="B3" s="2726"/>
      <c r="C3" s="2726"/>
      <c r="D3" s="2726"/>
      <c r="E3" s="2726"/>
      <c r="F3" s="2726"/>
      <c r="G3" s="2726"/>
      <c r="H3" s="2726"/>
      <c r="I3" s="2726"/>
      <c r="J3" s="2726"/>
      <c r="K3" s="2729" t="s">
        <v>4241</v>
      </c>
      <c r="L3" s="2730"/>
      <c r="M3" s="2730"/>
      <c r="N3" s="2730"/>
      <c r="O3" s="2730"/>
      <c r="P3" s="2731"/>
    </row>
    <row r="4" spans="1:24" ht="26.25" customHeight="1" thickTop="1">
      <c r="A4" s="2726" t="s">
        <v>4242</v>
      </c>
      <c r="B4" s="2726"/>
      <c r="C4" s="2726"/>
      <c r="D4" s="2726"/>
      <c r="E4" s="2726"/>
      <c r="F4" s="2726"/>
      <c r="G4" s="2726"/>
      <c r="H4" s="2726"/>
      <c r="I4" s="2726"/>
      <c r="J4" s="2726"/>
      <c r="K4" s="2726"/>
      <c r="L4" s="2726"/>
      <c r="M4" s="2726"/>
      <c r="N4" s="2726"/>
      <c r="O4" s="2726"/>
      <c r="P4" s="2726"/>
      <c r="R4" s="940"/>
      <c r="S4" s="753"/>
      <c r="T4" s="754"/>
      <c r="U4" s="950"/>
      <c r="V4" s="939"/>
      <c r="W4" s="951"/>
      <c r="X4" s="952"/>
    </row>
    <row r="5" spans="1:24" ht="28.5" customHeight="1">
      <c r="A5" s="2728" t="s">
        <v>4243</v>
      </c>
      <c r="B5" s="2728" t="s">
        <v>4244</v>
      </c>
      <c r="C5" s="2728"/>
      <c r="D5" s="2728" t="s">
        <v>4245</v>
      </c>
      <c r="E5" s="893" t="s">
        <v>4246</v>
      </c>
      <c r="F5" s="893"/>
      <c r="G5" s="893"/>
      <c r="H5" s="893"/>
      <c r="I5" s="893"/>
      <c r="J5" s="893"/>
      <c r="K5" s="893"/>
      <c r="L5" s="893"/>
      <c r="M5" s="893"/>
      <c r="N5" s="2732" t="s">
        <v>4247</v>
      </c>
      <c r="O5" s="2728" t="s">
        <v>4248</v>
      </c>
      <c r="P5" s="2728"/>
      <c r="R5" s="940"/>
      <c r="S5" s="753"/>
      <c r="T5" s="754"/>
      <c r="U5" s="953"/>
      <c r="V5" s="938"/>
      <c r="W5" s="937"/>
      <c r="X5" s="938"/>
    </row>
    <row r="6" spans="1:24" ht="28.5" customHeight="1">
      <c r="A6" s="2728"/>
      <c r="B6" s="2728" t="s">
        <v>4249</v>
      </c>
      <c r="C6" s="2728" t="s">
        <v>4250</v>
      </c>
      <c r="D6" s="2728"/>
      <c r="E6" s="2728" t="s">
        <v>4251</v>
      </c>
      <c r="F6" s="2728" t="s">
        <v>4252</v>
      </c>
      <c r="G6" s="2728" t="s">
        <v>4253</v>
      </c>
      <c r="H6" s="2728" t="s">
        <v>4254</v>
      </c>
      <c r="I6" s="2728"/>
      <c r="J6" s="2728" t="s">
        <v>4255</v>
      </c>
      <c r="K6" s="2728"/>
      <c r="L6" s="2728"/>
      <c r="M6" s="2728"/>
      <c r="N6" s="2733"/>
      <c r="O6" s="2728" t="s">
        <v>4256</v>
      </c>
      <c r="P6" s="2728" t="s">
        <v>4257</v>
      </c>
      <c r="R6" s="940"/>
      <c r="S6" s="753"/>
      <c r="T6" s="754"/>
      <c r="U6" s="949"/>
      <c r="V6" s="949"/>
      <c r="W6" s="949"/>
      <c r="X6" s="949"/>
    </row>
    <row r="7" spans="1:24" ht="48" customHeight="1">
      <c r="A7" s="2728"/>
      <c r="B7" s="2728"/>
      <c r="C7" s="2728"/>
      <c r="D7" s="2728"/>
      <c r="E7" s="2728"/>
      <c r="F7" s="2728"/>
      <c r="G7" s="2728"/>
      <c r="H7" s="858" t="s">
        <v>4258</v>
      </c>
      <c r="I7" s="858" t="s">
        <v>4259</v>
      </c>
      <c r="J7" s="858" t="s">
        <v>4260</v>
      </c>
      <c r="K7" s="858" t="s">
        <v>4261</v>
      </c>
      <c r="L7" s="858" t="s">
        <v>4258</v>
      </c>
      <c r="M7" s="858" t="s">
        <v>4262</v>
      </c>
      <c r="N7" s="2734"/>
      <c r="O7" s="2728"/>
      <c r="P7" s="2728"/>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5" t="str">
        <f>"- Tổng chiều dài tuyến: "&amp;ROUND(SUM(D8:D50),1)&amp;" m"</f>
        <v>- Tổng chiều dài tuyến: 725 m</v>
      </c>
      <c r="D52" s="2726"/>
      <c r="E52" s="2726"/>
      <c r="F52" s="2726"/>
      <c r="G52" s="2726"/>
      <c r="H52" s="2726"/>
      <c r="I52" s="2726"/>
      <c r="J52" s="2726"/>
      <c r="K52" s="2726"/>
      <c r="L52" s="2726"/>
      <c r="M52" s="2726"/>
      <c r="N52" s="2726"/>
      <c r="O52" s="2726"/>
      <c r="P52" s="2726"/>
    </row>
    <row r="53" spans="1:17" ht="21.75" customHeight="1">
      <c r="A53" s="964" t="s">
        <v>4263</v>
      </c>
      <c r="B53" s="958"/>
      <c r="C53" s="2725" t="str">
        <f>"- Tổng số lượng trụ "&amp;$E$8&amp;"m: "&amp;COUNTIF(E8:E51,$E$8)&amp;" trụ."</f>
        <v>- Tổng số lượng trụ 7,5m: 19 trụ.</v>
      </c>
      <c r="D53" s="2726"/>
      <c r="E53" s="2726"/>
      <c r="F53" s="2726"/>
      <c r="G53" s="2726"/>
      <c r="H53" s="2726"/>
      <c r="I53" s="2726"/>
      <c r="J53" s="2726"/>
      <c r="K53" s="2726"/>
      <c r="L53" s="2726"/>
      <c r="M53" s="2726"/>
      <c r="N53" s="2726"/>
      <c r="O53" s="2726"/>
      <c r="P53" s="2726"/>
    </row>
    <row r="54" spans="1:17" ht="21.75" customHeight="1">
      <c r="A54" s="959"/>
      <c r="B54" s="960"/>
      <c r="C54" s="2725" t="str">
        <f>"- Tổng số lượng móng M7BT đôi: "&amp;TEXT(COUNTIF(G6:G51,"M7BT ĐÔI"),"00")&amp;" móng."</f>
        <v>- Tổng số lượng móng M7BT đôi: 00 móng.</v>
      </c>
      <c r="D54" s="2726"/>
      <c r="E54" s="2726"/>
      <c r="F54" s="2726"/>
      <c r="G54" s="2726"/>
      <c r="H54" s="2726"/>
      <c r="I54" s="2726"/>
      <c r="J54" s="2726"/>
      <c r="K54" s="2726"/>
      <c r="L54" s="2726"/>
      <c r="M54" s="2726"/>
      <c r="N54" s="2726"/>
      <c r="O54" s="2726"/>
      <c r="P54" s="2726"/>
    </row>
    <row r="55" spans="1:17" ht="21.75" hidden="1" customHeight="1">
      <c r="A55" s="959"/>
      <c r="B55" s="960"/>
      <c r="C55" s="2725" t="str">
        <f>"- Tổng số lượng móng M12BT đơn: "&amp;TEXT(COUNTIF(G6:G13,"M12BT ĐƠN"),"00")&amp;" móng."</f>
        <v>- Tổng số lượng móng M12BT đơn: 00 móng.</v>
      </c>
      <c r="D55" s="2726"/>
      <c r="E55" s="2726"/>
      <c r="F55" s="2726"/>
      <c r="G55" s="2726"/>
      <c r="H55" s="2726"/>
      <c r="I55" s="2726"/>
      <c r="J55" s="2726"/>
      <c r="K55" s="2726"/>
      <c r="L55" s="2726"/>
      <c r="M55" s="2726"/>
      <c r="N55" s="2726"/>
      <c r="O55" s="2726"/>
      <c r="P55" s="2726"/>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7" t="s">
        <v>4264</v>
      </c>
      <c r="B1" s="2727"/>
      <c r="C1" s="2727"/>
      <c r="D1" s="2727"/>
      <c r="E1" s="2727"/>
      <c r="F1" s="2727"/>
      <c r="G1" s="2727"/>
      <c r="H1" s="2727"/>
      <c r="I1" s="2727"/>
      <c r="J1" s="2727"/>
      <c r="K1" s="2727"/>
      <c r="L1" s="2727"/>
      <c r="M1" s="2727"/>
      <c r="N1" s="2727"/>
      <c r="O1" s="2727"/>
      <c r="P1" s="2727"/>
      <c r="R1" s="850" t="s">
        <v>4172</v>
      </c>
    </row>
    <row r="2" spans="1:20" ht="33.75" customHeight="1">
      <c r="A2" s="2735" t="e">
        <f>"Tên công trình: "&amp;Solieu!#REF!</f>
        <v>#REF!</v>
      </c>
      <c r="B2" s="2736"/>
      <c r="C2" s="2736"/>
      <c r="D2" s="2736"/>
      <c r="E2" s="2736"/>
      <c r="F2" s="2736"/>
      <c r="G2" s="2736"/>
      <c r="H2" s="2736"/>
      <c r="I2" s="2736"/>
      <c r="J2" s="2737"/>
      <c r="K2" s="2728" t="str">
        <f>"Đơn vị thi công: "&amp;Solieu!C10</f>
        <v>Đơn vị thi công: 06</v>
      </c>
      <c r="L2" s="2728"/>
      <c r="M2" s="2728"/>
      <c r="N2" s="2728"/>
      <c r="O2" s="2728"/>
      <c r="P2" s="2728"/>
    </row>
    <row r="3" spans="1:20" ht="25.5" customHeight="1">
      <c r="A3" s="2726" t="s">
        <v>4265</v>
      </c>
      <c r="B3" s="2726"/>
      <c r="C3" s="2726"/>
      <c r="D3" s="2726"/>
      <c r="E3" s="2726"/>
      <c r="F3" s="2726"/>
      <c r="G3" s="2726"/>
      <c r="H3" s="2726"/>
      <c r="I3" s="2726"/>
      <c r="J3" s="2726"/>
      <c r="K3" s="2729" t="s">
        <v>4241</v>
      </c>
      <c r="L3" s="2730"/>
      <c r="M3" s="2730"/>
      <c r="N3" s="2730"/>
      <c r="O3" s="2730"/>
      <c r="P3" s="2731"/>
    </row>
    <row r="4" spans="1:20" ht="25.5" customHeight="1">
      <c r="A4" s="2726" t="s">
        <v>4242</v>
      </c>
      <c r="B4" s="2726"/>
      <c r="C4" s="2726"/>
      <c r="D4" s="2726"/>
      <c r="E4" s="2726"/>
      <c r="F4" s="2726"/>
      <c r="G4" s="2726"/>
      <c r="H4" s="2726"/>
      <c r="I4" s="2726"/>
      <c r="J4" s="2726"/>
      <c r="K4" s="2726"/>
      <c r="L4" s="2726"/>
      <c r="M4" s="2726"/>
      <c r="N4" s="2726"/>
      <c r="O4" s="2726"/>
      <c r="P4" s="2726"/>
    </row>
    <row r="5" spans="1:20">
      <c r="A5" s="2728" t="s">
        <v>4243</v>
      </c>
      <c r="B5" s="2728" t="s">
        <v>4266</v>
      </c>
      <c r="C5" s="2728"/>
      <c r="D5" s="2728" t="s">
        <v>3800</v>
      </c>
      <c r="E5" s="2728" t="s">
        <v>4267</v>
      </c>
      <c r="F5" s="2728" t="s">
        <v>4268</v>
      </c>
      <c r="G5" s="2728"/>
      <c r="H5" s="2728" t="s">
        <v>4269</v>
      </c>
      <c r="I5" s="2728"/>
      <c r="J5" s="2728"/>
      <c r="K5" s="2728"/>
      <c r="L5" s="2728" t="s">
        <v>4270</v>
      </c>
      <c r="M5" s="2728"/>
      <c r="N5" s="2728" t="s">
        <v>4247</v>
      </c>
      <c r="O5" s="2728" t="s">
        <v>4248</v>
      </c>
      <c r="P5" s="2728"/>
    </row>
    <row r="6" spans="1:20">
      <c r="A6" s="2728"/>
      <c r="B6" s="2728"/>
      <c r="C6" s="2728"/>
      <c r="D6" s="2728"/>
      <c r="E6" s="2728"/>
      <c r="F6" s="2728"/>
      <c r="G6" s="2728"/>
      <c r="H6" s="2728"/>
      <c r="I6" s="2728"/>
      <c r="J6" s="2728"/>
      <c r="K6" s="2728"/>
      <c r="L6" s="2728"/>
      <c r="M6" s="2728"/>
      <c r="N6" s="2728"/>
      <c r="O6" s="2728"/>
      <c r="P6" s="2728"/>
    </row>
    <row r="7" spans="1:20">
      <c r="A7" s="2728"/>
      <c r="B7" s="2728"/>
      <c r="C7" s="2728"/>
      <c r="D7" s="2728"/>
      <c r="E7" s="2728"/>
      <c r="F7" s="2728"/>
      <c r="G7" s="2728"/>
      <c r="H7" s="2728"/>
      <c r="I7" s="2728"/>
      <c r="J7" s="2728"/>
      <c r="K7" s="2728"/>
      <c r="L7" s="2728"/>
      <c r="M7" s="2728"/>
      <c r="N7" s="2728"/>
      <c r="O7" s="2728"/>
      <c r="P7" s="2728"/>
    </row>
    <row r="8" spans="1:20" ht="69.75" customHeight="1">
      <c r="A8" s="2728"/>
      <c r="B8" s="858" t="s">
        <v>4249</v>
      </c>
      <c r="C8" s="858" t="s">
        <v>4271</v>
      </c>
      <c r="D8" s="2728"/>
      <c r="E8" s="2728"/>
      <c r="F8" s="858" t="s">
        <v>4272</v>
      </c>
      <c r="G8" s="858" t="s">
        <v>4273</v>
      </c>
      <c r="H8" s="858" t="s">
        <v>4274</v>
      </c>
      <c r="I8" s="858" t="s">
        <v>4262</v>
      </c>
      <c r="J8" s="858" t="s">
        <v>4275</v>
      </c>
      <c r="K8" s="902" t="s">
        <v>4262</v>
      </c>
      <c r="L8" s="858" t="s">
        <v>4276</v>
      </c>
      <c r="M8" s="858" t="s">
        <v>4262</v>
      </c>
      <c r="N8" s="2728"/>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6" t="str">
        <f>"Tổng cộng: "&amp;TEXT((17-COUNTBLANK(B9:B25)),"00")&amp;" bộ."</f>
        <v>Tổng cộng: 09 bộ.</v>
      </c>
      <c r="B26" s="2726"/>
      <c r="C26" s="2726"/>
      <c r="D26" s="908"/>
      <c r="E26" s="908"/>
      <c r="F26" s="908"/>
      <c r="G26" s="908"/>
      <c r="H26" s="908"/>
      <c r="I26" s="908"/>
      <c r="J26" s="908"/>
      <c r="K26" s="909"/>
      <c r="L26" s="908"/>
      <c r="M26" s="908"/>
      <c r="N26" s="908"/>
      <c r="O26" s="908"/>
      <c r="P26" s="908"/>
    </row>
    <row r="27" spans="1:18" ht="28.5" customHeight="1">
      <c r="A27" s="2726" t="s">
        <v>4277</v>
      </c>
      <c r="B27" s="2726"/>
      <c r="C27" s="2726"/>
      <c r="D27" s="2726" t="str">
        <f>"NXL:  "&amp;TEXT(COUNTIF(R:R,"CL"),"00")&amp;" bộ."</f>
        <v>NXL:  00 bộ.</v>
      </c>
      <c r="E27" s="2726"/>
      <c r="F27" s="2726"/>
      <c r="G27" s="2726"/>
      <c r="H27" s="2726"/>
      <c r="I27" s="2726"/>
      <c r="J27" s="2726"/>
      <c r="K27" s="2726"/>
      <c r="L27" s="2726"/>
      <c r="M27" s="2726"/>
      <c r="N27" s="2726"/>
      <c r="O27" s="2726"/>
      <c r="P27" s="2726"/>
    </row>
    <row r="28" spans="1:18" ht="28.5" customHeight="1">
      <c r="A28" s="2726"/>
      <c r="B28" s="2726"/>
      <c r="C28" s="2726"/>
      <c r="D28" s="2726" t="str">
        <f>"NXX:  "&amp;TEXT(COUNTIF(R:R,"CX"),"00")&amp;" bộ."</f>
        <v>NXX:  09 bộ.</v>
      </c>
      <c r="E28" s="2726"/>
      <c r="F28" s="2726"/>
      <c r="G28" s="2726"/>
      <c r="H28" s="2726"/>
      <c r="I28" s="2726"/>
      <c r="J28" s="2726"/>
      <c r="K28" s="2726"/>
      <c r="L28" s="2726"/>
      <c r="M28" s="2726"/>
      <c r="N28" s="2726"/>
      <c r="O28" s="2726"/>
      <c r="P28" s="2726"/>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9" t="s">
        <v>4278</v>
      </c>
      <c r="B1" s="2739"/>
      <c r="C1" s="2739"/>
      <c r="D1" s="2739"/>
      <c r="E1" s="2739"/>
      <c r="F1" s="2739"/>
      <c r="G1" s="2739"/>
      <c r="H1" s="2739"/>
      <c r="I1" s="2739"/>
      <c r="J1" s="2739"/>
      <c r="K1" s="2739"/>
      <c r="L1" s="2739"/>
      <c r="M1" s="2739"/>
      <c r="N1" s="2739"/>
      <c r="O1" s="2739"/>
      <c r="P1" s="2739"/>
      <c r="Q1" s="2739"/>
      <c r="R1" s="2739"/>
      <c r="S1" s="2739"/>
      <c r="T1" s="2739"/>
      <c r="V1" s="850" t="s">
        <v>4172</v>
      </c>
    </row>
    <row r="2" spans="1:30" ht="33" customHeight="1">
      <c r="A2" s="2735" t="e">
        <f>"Tên công trình: "&amp;Solieu!#REF!</f>
        <v>#REF!</v>
      </c>
      <c r="B2" s="2736"/>
      <c r="C2" s="2736"/>
      <c r="D2" s="2736"/>
      <c r="E2" s="2736"/>
      <c r="F2" s="2736"/>
      <c r="G2" s="2736"/>
      <c r="H2" s="2736"/>
      <c r="I2" s="2736"/>
      <c r="J2" s="2736"/>
      <c r="K2" s="2736"/>
      <c r="L2" s="2736"/>
      <c r="M2" s="2736"/>
      <c r="N2" s="2737"/>
      <c r="O2" s="2740" t="str">
        <f>"Đơn vị thi công: "&amp;Solieu!C10</f>
        <v>Đơn vị thi công: 06</v>
      </c>
      <c r="P2" s="2741"/>
      <c r="Q2" s="2741"/>
      <c r="R2" s="2741"/>
      <c r="S2" s="2741"/>
      <c r="T2" s="2742"/>
    </row>
    <row r="3" spans="1:30" ht="31.5" customHeight="1">
      <c r="A3" s="2735" t="s">
        <v>4279</v>
      </c>
      <c r="B3" s="2736"/>
      <c r="C3" s="2736"/>
      <c r="D3" s="2736"/>
      <c r="E3" s="2736"/>
      <c r="F3" s="2736"/>
      <c r="G3" s="2736"/>
      <c r="H3" s="2736"/>
      <c r="I3" s="2736"/>
      <c r="J3" s="2736"/>
      <c r="K3" s="2736"/>
      <c r="L3" s="2736"/>
      <c r="M3" s="2736"/>
      <c r="N3" s="2737"/>
      <c r="O3" s="2728" t="s">
        <v>4280</v>
      </c>
      <c r="P3" s="2728"/>
      <c r="Q3" s="2728"/>
      <c r="R3" s="2728"/>
      <c r="S3" s="2728"/>
      <c r="T3" s="2728"/>
    </row>
    <row r="4" spans="1:30" ht="15.6">
      <c r="A4" s="2726" t="s">
        <v>4242</v>
      </c>
      <c r="B4" s="2726"/>
      <c r="C4" s="2726"/>
      <c r="D4" s="2726"/>
      <c r="E4" s="2726"/>
      <c r="F4" s="2726"/>
      <c r="G4" s="2726"/>
      <c r="H4" s="2726"/>
      <c r="I4" s="2726"/>
      <c r="J4" s="2726"/>
      <c r="K4" s="2726"/>
      <c r="L4" s="2726"/>
      <c r="M4" s="2726"/>
      <c r="N4" s="2726"/>
      <c r="O4" s="2726"/>
      <c r="P4" s="2726"/>
      <c r="Q4" s="2726"/>
      <c r="R4" s="2726"/>
      <c r="S4" s="2726"/>
      <c r="T4" s="2726"/>
    </row>
    <row r="5" spans="1:30" ht="32.25" customHeight="1">
      <c r="A5" s="2738" t="s">
        <v>4243</v>
      </c>
      <c r="B5" s="2738" t="s">
        <v>4281</v>
      </c>
      <c r="C5" s="2738"/>
      <c r="D5" s="2738" t="s">
        <v>3800</v>
      </c>
      <c r="E5" s="2738" t="s">
        <v>3310</v>
      </c>
      <c r="F5" s="2738"/>
      <c r="G5" s="2738" t="s">
        <v>4282</v>
      </c>
      <c r="H5" s="2738"/>
      <c r="I5" s="2738"/>
      <c r="J5" s="2738"/>
      <c r="K5" s="2738"/>
      <c r="L5" s="2738" t="s">
        <v>4283</v>
      </c>
      <c r="M5" s="2738"/>
      <c r="N5" s="2738"/>
      <c r="O5" s="2738" t="s">
        <v>4284</v>
      </c>
      <c r="P5" s="2738"/>
      <c r="Q5" s="2738"/>
      <c r="R5" s="2738" t="s">
        <v>4285</v>
      </c>
      <c r="S5" s="2738" t="s">
        <v>4248</v>
      </c>
      <c r="T5" s="2738"/>
    </row>
    <row r="6" spans="1:30" ht="35.25" customHeight="1">
      <c r="A6" s="2738"/>
      <c r="B6" s="2738" t="s">
        <v>4286</v>
      </c>
      <c r="C6" s="2738" t="s">
        <v>4271</v>
      </c>
      <c r="D6" s="2738"/>
      <c r="E6" s="2738" t="s">
        <v>4287</v>
      </c>
      <c r="F6" s="2738" t="s">
        <v>4288</v>
      </c>
      <c r="G6" s="2738" t="s">
        <v>4289</v>
      </c>
      <c r="H6" s="2738" t="s">
        <v>4290</v>
      </c>
      <c r="I6" s="2738" t="s">
        <v>4291</v>
      </c>
      <c r="J6" s="2738" t="s">
        <v>4292</v>
      </c>
      <c r="K6" s="2738" t="s">
        <v>4293</v>
      </c>
      <c r="L6" s="2738" t="s">
        <v>4294</v>
      </c>
      <c r="M6" s="2738" t="s">
        <v>4295</v>
      </c>
      <c r="N6" s="2738"/>
      <c r="O6" s="2738" t="s">
        <v>4296</v>
      </c>
      <c r="P6" s="2738" t="s">
        <v>4297</v>
      </c>
      <c r="Q6" s="2738" t="s">
        <v>4298</v>
      </c>
      <c r="R6" s="2738"/>
      <c r="S6" s="2738" t="s">
        <v>4299</v>
      </c>
      <c r="T6" s="2738" t="s">
        <v>4300</v>
      </c>
      <c r="U6" s="910">
        <v>17</v>
      </c>
      <c r="V6" s="910">
        <v>18</v>
      </c>
      <c r="W6" s="910">
        <v>19</v>
      </c>
      <c r="X6" s="910">
        <v>20</v>
      </c>
      <c r="Y6" s="910">
        <v>21</v>
      </c>
      <c r="Z6" s="910">
        <v>22</v>
      </c>
      <c r="AA6" s="910">
        <v>23</v>
      </c>
      <c r="AB6" s="910">
        <v>24</v>
      </c>
      <c r="AC6" s="910">
        <v>25</v>
      </c>
      <c r="AD6" s="910">
        <v>28</v>
      </c>
    </row>
    <row r="7" spans="1:30" ht="61.5" customHeight="1">
      <c r="A7" s="2738"/>
      <c r="B7" s="2738"/>
      <c r="C7" s="2738"/>
      <c r="D7" s="2738"/>
      <c r="E7" s="2738"/>
      <c r="F7" s="2738"/>
      <c r="G7" s="2738"/>
      <c r="H7" s="2738"/>
      <c r="I7" s="2738"/>
      <c r="J7" s="2738"/>
      <c r="K7" s="2738"/>
      <c r="L7" s="2738"/>
      <c r="M7" s="886" t="s">
        <v>4301</v>
      </c>
      <c r="N7" s="886" t="s">
        <v>4262</v>
      </c>
      <c r="O7" s="2738"/>
      <c r="P7" s="2738"/>
      <c r="Q7" s="2738"/>
      <c r="R7" s="2738"/>
      <c r="S7" s="2738"/>
      <c r="T7" s="2738"/>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6" t="s">
        <v>4302</v>
      </c>
      <c r="B1" s="2746"/>
      <c r="C1" s="2746"/>
      <c r="D1" s="2746"/>
      <c r="E1" s="2746"/>
      <c r="F1" s="2746"/>
      <c r="G1" s="2746"/>
      <c r="H1" s="2746"/>
      <c r="I1" s="2746"/>
    </row>
    <row r="2" spans="1:9" ht="47.25" customHeight="1">
      <c r="A2" s="2726" t="e">
        <f>"Tên công trình: "&amp;Solieu!#REF!</f>
        <v>#REF!</v>
      </c>
      <c r="B2" s="2726"/>
      <c r="C2" s="2726"/>
      <c r="D2" s="2726"/>
      <c r="E2" s="2726"/>
      <c r="F2" s="2726"/>
      <c r="G2" s="2729" t="str">
        <f>"Đơn vị thi công: "&amp;Solieu!C10</f>
        <v>Đơn vị thi công: 06</v>
      </c>
      <c r="H2" s="2730"/>
      <c r="I2" s="2731"/>
    </row>
    <row r="3" spans="1:9" ht="31.5" customHeight="1">
      <c r="A3" s="2726" t="s">
        <v>4327</v>
      </c>
      <c r="B3" s="2726"/>
      <c r="C3" s="2726"/>
      <c r="D3" s="2726"/>
      <c r="E3" s="2726"/>
      <c r="F3" s="2726"/>
      <c r="G3" s="2747" t="s">
        <v>4241</v>
      </c>
      <c r="H3" s="2747"/>
      <c r="I3" s="2747"/>
    </row>
    <row r="4" spans="1:9" ht="15.6">
      <c r="A4" s="2726" t="s">
        <v>4242</v>
      </c>
      <c r="B4" s="2726"/>
      <c r="C4" s="2726"/>
      <c r="D4" s="2726"/>
      <c r="E4" s="2726"/>
      <c r="F4" s="2726"/>
      <c r="G4" s="2726"/>
      <c r="H4" s="2726"/>
      <c r="I4" s="2726"/>
    </row>
    <row r="5" spans="1:9" s="849" customFormat="1" ht="21" customHeight="1">
      <c r="A5" s="2728" t="s">
        <v>4243</v>
      </c>
      <c r="B5" s="2728" t="s">
        <v>4303</v>
      </c>
      <c r="C5" s="2728"/>
      <c r="D5" s="2728"/>
      <c r="E5" s="2728" t="s">
        <v>4304</v>
      </c>
      <c r="F5" s="2728"/>
      <c r="G5" s="2728" t="s">
        <v>4285</v>
      </c>
      <c r="H5" s="2728" t="s">
        <v>4248</v>
      </c>
      <c r="I5" s="2728"/>
    </row>
    <row r="6" spans="1:9" s="849" customFormat="1" ht="21" customHeight="1">
      <c r="A6" s="2728"/>
      <c r="B6" s="908" t="s">
        <v>4305</v>
      </c>
      <c r="C6" s="2728" t="s">
        <v>4306</v>
      </c>
      <c r="D6" s="2728" t="s">
        <v>4235</v>
      </c>
      <c r="E6" s="2728" t="s">
        <v>4307</v>
      </c>
      <c r="F6" s="2728" t="s">
        <v>4308</v>
      </c>
      <c r="G6" s="2728"/>
      <c r="H6" s="2728" t="s">
        <v>4299</v>
      </c>
      <c r="I6" s="2728" t="s">
        <v>4300</v>
      </c>
    </row>
    <row r="7" spans="1:9" s="849" customFormat="1" ht="21" customHeight="1">
      <c r="A7" s="2728"/>
      <c r="B7" s="908" t="s">
        <v>4309</v>
      </c>
      <c r="C7" s="2728"/>
      <c r="D7" s="2728"/>
      <c r="E7" s="2728"/>
      <c r="F7" s="2728"/>
      <c r="G7" s="2728"/>
      <c r="H7" s="2728"/>
      <c r="I7" s="2728"/>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3" t="s">
        <v>4310</v>
      </c>
      <c r="B10" s="2743"/>
      <c r="C10" s="2744" t="e">
        <f>C9</f>
        <v>#REF!</v>
      </c>
      <c r="D10" s="2745"/>
      <c r="E10" s="2745"/>
      <c r="F10" s="2745"/>
      <c r="G10" s="2745"/>
      <c r="H10" s="2745"/>
      <c r="I10" s="2745"/>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9" t="s">
        <v>4191</v>
      </c>
      <c r="B1" s="2749"/>
      <c r="C1" s="2749"/>
      <c r="D1" s="2749"/>
      <c r="E1" s="2749"/>
      <c r="F1" s="2749"/>
      <c r="G1" s="2749"/>
      <c r="H1" s="2749"/>
      <c r="I1" s="2749"/>
      <c r="J1" s="2749"/>
      <c r="K1" s="850" t="s">
        <v>4172</v>
      </c>
    </row>
    <row r="2" spans="1:11" ht="18">
      <c r="A2" s="2750" t="s">
        <v>4192</v>
      </c>
      <c r="B2" s="2750"/>
      <c r="C2" s="2750"/>
      <c r="D2" s="2750"/>
      <c r="E2" s="2750"/>
      <c r="F2" s="2750"/>
      <c r="G2" s="2750"/>
      <c r="H2" s="2750"/>
      <c r="I2" s="2750"/>
      <c r="J2" s="2750"/>
    </row>
    <row r="3" spans="1:11" ht="15" customHeight="1">
      <c r="A3" s="2751" t="s">
        <v>4193</v>
      </c>
      <c r="B3" s="2751"/>
      <c r="C3" s="2751"/>
      <c r="D3" s="2751"/>
      <c r="E3" s="2751"/>
      <c r="F3" s="2751"/>
      <c r="G3" s="2751"/>
      <c r="H3" s="2751"/>
      <c r="I3" s="2751"/>
      <c r="J3" s="2751"/>
    </row>
    <row r="4" spans="1:11" ht="15" customHeight="1">
      <c r="A4" s="2752" t="s">
        <v>4627</v>
      </c>
      <c r="B4" s="2752"/>
      <c r="C4" s="2752"/>
      <c r="D4" s="2752"/>
      <c r="E4" s="2752"/>
      <c r="F4" s="2752"/>
      <c r="G4" s="2752"/>
      <c r="H4" s="2752"/>
      <c r="I4" s="2752"/>
      <c r="J4" s="2752"/>
    </row>
    <row r="5" spans="1:11" ht="31.5" customHeight="1">
      <c r="A5" s="2753" t="s">
        <v>4600</v>
      </c>
      <c r="B5" s="2753"/>
      <c r="C5" s="2753"/>
      <c r="D5" s="2753"/>
      <c r="E5" s="2753"/>
      <c r="F5" s="2753"/>
      <c r="G5" s="2753"/>
      <c r="H5" s="2753"/>
      <c r="I5" s="2753"/>
      <c r="J5" s="2753"/>
    </row>
    <row r="6" spans="1:11" s="1755" customFormat="1" ht="18.75" customHeight="1">
      <c r="A6" s="2753" t="s">
        <v>4601</v>
      </c>
      <c r="B6" s="2753"/>
      <c r="C6" s="2753"/>
      <c r="D6" s="2753"/>
      <c r="E6" s="2753"/>
      <c r="F6" s="2753"/>
      <c r="G6" s="2753"/>
      <c r="H6" s="2753"/>
      <c r="I6" s="2753"/>
      <c r="J6" s="2753"/>
    </row>
    <row r="7" spans="1:11" s="1755" customFormat="1" ht="18.75" customHeight="1">
      <c r="A7" s="2753" t="s">
        <v>4602</v>
      </c>
      <c r="B7" s="2753"/>
      <c r="C7" s="2753"/>
      <c r="D7" s="2753"/>
      <c r="E7" s="2753"/>
      <c r="F7" s="2753"/>
      <c r="G7" s="2753"/>
      <c r="H7" s="2753"/>
      <c r="I7" s="2753"/>
      <c r="J7" s="2753"/>
    </row>
    <row r="8" spans="1:11" ht="41.25" customHeight="1">
      <c r="A8" s="2754" t="s">
        <v>4628</v>
      </c>
      <c r="B8" s="2754"/>
      <c r="C8" s="2754"/>
      <c r="D8" s="2754"/>
      <c r="E8" s="2754"/>
      <c r="F8" s="2754"/>
      <c r="G8" s="2754"/>
      <c r="H8" s="2754"/>
      <c r="I8" s="2754"/>
      <c r="J8" s="2754"/>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5" t="s">
        <v>4619</v>
      </c>
      <c r="C31" s="2755"/>
      <c r="D31" s="2755"/>
      <c r="E31" s="2755"/>
      <c r="F31" s="2755"/>
      <c r="G31" s="2755"/>
      <c r="H31" s="2755"/>
      <c r="I31" s="2755"/>
      <c r="J31" s="2755"/>
    </row>
    <row r="32" spans="1:10" ht="32.25" customHeight="1">
      <c r="A32" s="2756" t="s">
        <v>4620</v>
      </c>
      <c r="B32" s="2756"/>
      <c r="C32" s="2756"/>
      <c r="D32" s="2756"/>
      <c r="E32" s="2756"/>
      <c r="F32" s="2756"/>
      <c r="G32" s="2756"/>
      <c r="H32" s="2756"/>
      <c r="I32" s="2756"/>
      <c r="J32" s="2756"/>
    </row>
    <row r="33" spans="1:10" ht="42.75" customHeight="1">
      <c r="B33" s="2757" t="s">
        <v>4621</v>
      </c>
      <c r="C33" s="2757"/>
      <c r="D33" s="2757"/>
      <c r="E33" s="2757"/>
      <c r="F33" s="2757"/>
      <c r="G33" s="2757"/>
      <c r="H33" s="2757"/>
      <c r="I33" s="2757"/>
      <c r="J33" s="2757"/>
    </row>
    <row r="34" spans="1:10" ht="24.75" customHeight="1">
      <c r="B34" s="1760" t="s">
        <v>4622</v>
      </c>
    </row>
    <row r="35" spans="1:10" ht="19.649999999999999" customHeight="1">
      <c r="B35" s="1768" t="s">
        <v>4623</v>
      </c>
    </row>
    <row r="36" spans="1:10" ht="46.5" customHeight="1">
      <c r="A36" s="2748" t="s">
        <v>4624</v>
      </c>
      <c r="B36" s="2748"/>
      <c r="C36" s="2748"/>
      <c r="D36" s="2748"/>
      <c r="E36" s="2748"/>
      <c r="F36" s="2748"/>
      <c r="G36" s="2748"/>
      <c r="H36" s="2748"/>
      <c r="I36" s="2748"/>
      <c r="J36" s="2748"/>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78" activePane="bottomLeft" state="frozen"/>
      <selection pane="bottomLeft" activeCell="E6" sqref="E6:E7"/>
    </sheetView>
  </sheetViews>
  <sheetFormatPr defaultColWidth="7.453125" defaultRowHeight="13.8" outlineLevelRow="1" outlineLevelCol="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hidden="1" customWidth="1" outlineLevel="1"/>
    <col min="10" max="10" width="9.1796875" style="2409" hidden="1" customWidth="1" outlineLevel="1"/>
    <col min="11" max="11" width="12.6328125" style="2409" customWidth="1" collapsed="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74" t="s">
        <v>4912</v>
      </c>
      <c r="E1" s="2774"/>
      <c r="F1" s="2774"/>
      <c r="G1" s="2774"/>
      <c r="H1" s="2774"/>
      <c r="I1" s="2774"/>
      <c r="J1" s="2774"/>
      <c r="K1" s="2774"/>
    </row>
    <row r="2" spans="1:259" s="2322" customFormat="1" ht="17.25" hidden="1" customHeight="1" outlineLevel="1">
      <c r="D2" s="2766" t="s">
        <v>4913</v>
      </c>
      <c r="E2" s="2766"/>
      <c r="F2" s="2766"/>
      <c r="G2" s="2766"/>
      <c r="H2" s="2766"/>
      <c r="I2" s="2766"/>
      <c r="J2" s="2766"/>
      <c r="K2" s="2766"/>
      <c r="L2" s="2766" t="s">
        <v>4913</v>
      </c>
      <c r="M2" s="2766"/>
      <c r="N2" s="2766"/>
      <c r="O2" s="2766"/>
      <c r="P2" s="2766"/>
      <c r="Q2" s="2766"/>
      <c r="R2" s="2766"/>
      <c r="S2" s="2766"/>
      <c r="T2" s="2766" t="s">
        <v>4913</v>
      </c>
      <c r="U2" s="2766"/>
      <c r="V2" s="2766"/>
      <c r="W2" s="2766"/>
      <c r="X2" s="2766"/>
      <c r="Y2" s="2766"/>
      <c r="Z2" s="2766"/>
      <c r="AA2" s="2766"/>
      <c r="AB2" s="2766" t="s">
        <v>4913</v>
      </c>
      <c r="AC2" s="2766"/>
      <c r="AD2" s="2766"/>
      <c r="AE2" s="2766"/>
      <c r="AF2" s="2766"/>
      <c r="AG2" s="2766"/>
      <c r="AH2" s="2766"/>
      <c r="AI2" s="2766"/>
      <c r="AJ2" s="2766" t="s">
        <v>4913</v>
      </c>
      <c r="AK2" s="2766"/>
      <c r="AL2" s="2766"/>
      <c r="AM2" s="2766"/>
      <c r="AN2" s="2766"/>
      <c r="AO2" s="2766"/>
      <c r="AP2" s="2766"/>
      <c r="AQ2" s="2766"/>
      <c r="AR2" s="2766" t="s">
        <v>4913</v>
      </c>
      <c r="AS2" s="2766"/>
      <c r="AT2" s="2766"/>
      <c r="AU2" s="2766"/>
      <c r="AV2" s="2766"/>
      <c r="AW2" s="2766"/>
      <c r="AX2" s="2766"/>
      <c r="AY2" s="2766"/>
      <c r="AZ2" s="2766" t="s">
        <v>4913</v>
      </c>
      <c r="BA2" s="2766"/>
      <c r="BB2" s="2766"/>
      <c r="BC2" s="2766"/>
      <c r="BD2" s="2766"/>
      <c r="BE2" s="2766"/>
      <c r="BF2" s="2766"/>
      <c r="BG2" s="2766"/>
      <c r="BH2" s="2766" t="s">
        <v>4913</v>
      </c>
      <c r="BI2" s="2766"/>
      <c r="BJ2" s="2766"/>
      <c r="BK2" s="2766"/>
      <c r="BL2" s="2766"/>
      <c r="BM2" s="2766"/>
      <c r="BN2" s="2766"/>
      <c r="BO2" s="2766"/>
      <c r="BP2" s="2766" t="s">
        <v>4913</v>
      </c>
      <c r="BQ2" s="2766"/>
      <c r="BR2" s="2766"/>
      <c r="BS2" s="2766"/>
      <c r="BT2" s="2766"/>
      <c r="BU2" s="2766"/>
      <c r="BV2" s="2766"/>
      <c r="BW2" s="2766"/>
      <c r="BX2" s="2766" t="s">
        <v>4913</v>
      </c>
      <c r="BY2" s="2766"/>
      <c r="BZ2" s="2766"/>
      <c r="CA2" s="2766"/>
      <c r="CB2" s="2766"/>
      <c r="CC2" s="2766"/>
      <c r="CD2" s="2766"/>
      <c r="CE2" s="2766"/>
      <c r="CF2" s="2766" t="s">
        <v>4913</v>
      </c>
      <c r="CG2" s="2766"/>
      <c r="CH2" s="2766"/>
      <c r="CI2" s="2766"/>
      <c r="CJ2" s="2766"/>
      <c r="CK2" s="2766"/>
      <c r="CL2" s="2766"/>
      <c r="CM2" s="2766"/>
      <c r="CN2" s="2766" t="s">
        <v>4913</v>
      </c>
      <c r="CO2" s="2766"/>
      <c r="CP2" s="2766"/>
      <c r="CQ2" s="2766"/>
      <c r="CR2" s="2766"/>
      <c r="CS2" s="2766"/>
      <c r="CT2" s="2766"/>
      <c r="CU2" s="2766"/>
      <c r="CV2" s="2766" t="s">
        <v>4913</v>
      </c>
      <c r="CW2" s="2766"/>
      <c r="CX2" s="2766"/>
      <c r="CY2" s="2766"/>
      <c r="CZ2" s="2766"/>
      <c r="DA2" s="2766"/>
      <c r="DB2" s="2766"/>
      <c r="DC2" s="2766"/>
      <c r="DD2" s="2766" t="s">
        <v>4913</v>
      </c>
      <c r="DE2" s="2766"/>
      <c r="DF2" s="2766"/>
      <c r="DG2" s="2766"/>
      <c r="DH2" s="2766"/>
      <c r="DI2" s="2766"/>
      <c r="DJ2" s="2766"/>
      <c r="DK2" s="2766"/>
      <c r="DL2" s="2766" t="s">
        <v>4913</v>
      </c>
      <c r="DM2" s="2766"/>
      <c r="DN2" s="2766"/>
      <c r="DO2" s="2766"/>
      <c r="DP2" s="2766"/>
      <c r="DQ2" s="2766"/>
      <c r="DR2" s="2766"/>
      <c r="DS2" s="2766"/>
      <c r="DT2" s="2766" t="s">
        <v>4913</v>
      </c>
      <c r="DU2" s="2766"/>
      <c r="DV2" s="2766"/>
      <c r="DW2" s="2766"/>
      <c r="DX2" s="2766"/>
      <c r="DY2" s="2766"/>
      <c r="DZ2" s="2766"/>
      <c r="EA2" s="2766"/>
      <c r="EB2" s="2766" t="s">
        <v>4913</v>
      </c>
      <c r="EC2" s="2766"/>
      <c r="ED2" s="2766"/>
      <c r="EE2" s="2766"/>
      <c r="EF2" s="2766"/>
      <c r="EG2" s="2766"/>
      <c r="EH2" s="2766"/>
      <c r="EI2" s="2766"/>
      <c r="EJ2" s="2766" t="s">
        <v>4913</v>
      </c>
      <c r="EK2" s="2766"/>
      <c r="EL2" s="2766"/>
      <c r="EM2" s="2766"/>
      <c r="EN2" s="2766"/>
      <c r="EO2" s="2766"/>
      <c r="EP2" s="2766"/>
      <c r="EQ2" s="2766"/>
      <c r="ER2" s="2766" t="s">
        <v>4913</v>
      </c>
      <c r="ES2" s="2766"/>
      <c r="ET2" s="2766"/>
      <c r="EU2" s="2766"/>
      <c r="EV2" s="2766"/>
      <c r="EW2" s="2766"/>
      <c r="EX2" s="2766"/>
      <c r="EY2" s="2766"/>
      <c r="EZ2" s="2766" t="s">
        <v>4913</v>
      </c>
      <c r="FA2" s="2766"/>
      <c r="FB2" s="2766"/>
      <c r="FC2" s="2766"/>
      <c r="FD2" s="2766"/>
      <c r="FE2" s="2766"/>
      <c r="FF2" s="2766"/>
      <c r="FG2" s="2766"/>
      <c r="FH2" s="2766" t="s">
        <v>4913</v>
      </c>
      <c r="FI2" s="2766"/>
      <c r="FJ2" s="2766"/>
      <c r="FK2" s="2766"/>
      <c r="FL2" s="2766"/>
      <c r="FM2" s="2766"/>
      <c r="FN2" s="2766"/>
      <c r="FO2" s="2766"/>
      <c r="FP2" s="2766" t="s">
        <v>4913</v>
      </c>
      <c r="FQ2" s="2766"/>
      <c r="FR2" s="2766"/>
      <c r="FS2" s="2766"/>
      <c r="FT2" s="2766"/>
      <c r="FU2" s="2766"/>
      <c r="FV2" s="2766"/>
      <c r="FW2" s="2766"/>
      <c r="FX2" s="2766" t="s">
        <v>4913</v>
      </c>
      <c r="FY2" s="2766"/>
      <c r="FZ2" s="2766"/>
      <c r="GA2" s="2766"/>
      <c r="GB2" s="2766"/>
      <c r="GC2" s="2766"/>
      <c r="GD2" s="2766"/>
      <c r="GE2" s="2766"/>
      <c r="GF2" s="2766" t="s">
        <v>4913</v>
      </c>
      <c r="GG2" s="2766"/>
      <c r="GH2" s="2766"/>
      <c r="GI2" s="2766"/>
      <c r="GJ2" s="2766"/>
      <c r="GK2" s="2766"/>
      <c r="GL2" s="2766"/>
      <c r="GM2" s="2766"/>
      <c r="GN2" s="2766" t="s">
        <v>4913</v>
      </c>
      <c r="GO2" s="2766"/>
      <c r="GP2" s="2766"/>
      <c r="GQ2" s="2766"/>
      <c r="GR2" s="2766"/>
      <c r="GS2" s="2766"/>
      <c r="GT2" s="2766"/>
      <c r="GU2" s="2766"/>
      <c r="GV2" s="2766" t="s">
        <v>4913</v>
      </c>
      <c r="GW2" s="2766"/>
      <c r="GX2" s="2766"/>
      <c r="GY2" s="2766"/>
      <c r="GZ2" s="2766"/>
      <c r="HA2" s="2766"/>
      <c r="HB2" s="2766"/>
      <c r="HC2" s="2766"/>
      <c r="HD2" s="2766" t="s">
        <v>4913</v>
      </c>
      <c r="HE2" s="2766"/>
      <c r="HF2" s="2766"/>
      <c r="HG2" s="2766"/>
      <c r="HH2" s="2766"/>
      <c r="HI2" s="2766"/>
      <c r="HJ2" s="2766"/>
      <c r="HK2" s="2766"/>
      <c r="HL2" s="2766" t="s">
        <v>4913</v>
      </c>
      <c r="HM2" s="2766"/>
      <c r="HN2" s="2766"/>
      <c r="HO2" s="2766"/>
      <c r="HP2" s="2766"/>
      <c r="HQ2" s="2766"/>
      <c r="HR2" s="2766"/>
      <c r="HS2" s="2766"/>
      <c r="HT2" s="2766" t="s">
        <v>4913</v>
      </c>
      <c r="HU2" s="2766"/>
      <c r="HV2" s="2766"/>
      <c r="HW2" s="2766"/>
      <c r="HX2" s="2766"/>
      <c r="HY2" s="2766"/>
      <c r="HZ2" s="2766"/>
      <c r="IA2" s="2766"/>
      <c r="IB2" s="2766" t="s">
        <v>4913</v>
      </c>
      <c r="IC2" s="2766"/>
      <c r="ID2" s="2766"/>
      <c r="IE2" s="2766"/>
      <c r="IF2" s="2766"/>
      <c r="IG2" s="2766"/>
      <c r="IH2" s="2766"/>
      <c r="II2" s="2766"/>
      <c r="IJ2" s="2766" t="s">
        <v>4913</v>
      </c>
      <c r="IK2" s="2766"/>
      <c r="IL2" s="2766"/>
      <c r="IM2" s="2766"/>
      <c r="IN2" s="2766"/>
      <c r="IO2" s="2766"/>
      <c r="IP2" s="2766"/>
      <c r="IQ2" s="2766"/>
      <c r="IR2" s="2766" t="s">
        <v>4913</v>
      </c>
      <c r="IS2" s="2766"/>
      <c r="IT2" s="2766"/>
      <c r="IU2" s="2766"/>
      <c r="IV2" s="2766"/>
      <c r="IW2" s="2766"/>
      <c r="IX2" s="2766"/>
      <c r="IY2" s="2766"/>
    </row>
    <row r="3" spans="1:259" s="2322" customFormat="1" ht="17.25" hidden="1" customHeight="1" outlineLevel="1">
      <c r="D3" s="2766" t="s">
        <v>4914</v>
      </c>
      <c r="E3" s="2766"/>
      <c r="F3" s="2766"/>
      <c r="G3" s="2766"/>
      <c r="H3" s="2766"/>
      <c r="I3" s="2766"/>
      <c r="J3" s="2766"/>
      <c r="K3" s="2766"/>
      <c r="L3" s="2766" t="s">
        <v>4914</v>
      </c>
      <c r="M3" s="2766"/>
      <c r="N3" s="2766"/>
      <c r="O3" s="2766"/>
      <c r="P3" s="2766"/>
      <c r="Q3" s="2766"/>
      <c r="R3" s="2766"/>
      <c r="S3" s="2766"/>
      <c r="T3" s="2766" t="s">
        <v>4914</v>
      </c>
      <c r="U3" s="2766"/>
      <c r="V3" s="2766"/>
      <c r="W3" s="2766"/>
      <c r="X3" s="2766"/>
      <c r="Y3" s="2766"/>
      <c r="Z3" s="2766"/>
      <c r="AA3" s="2766"/>
      <c r="AB3" s="2766" t="s">
        <v>4914</v>
      </c>
      <c r="AC3" s="2766"/>
      <c r="AD3" s="2766"/>
      <c r="AE3" s="2766"/>
      <c r="AF3" s="2766"/>
      <c r="AG3" s="2766"/>
      <c r="AH3" s="2766"/>
      <c r="AI3" s="2766"/>
      <c r="AJ3" s="2766" t="s">
        <v>4914</v>
      </c>
      <c r="AK3" s="2766"/>
      <c r="AL3" s="2766"/>
      <c r="AM3" s="2766"/>
      <c r="AN3" s="2766"/>
      <c r="AO3" s="2766"/>
      <c r="AP3" s="2766"/>
      <c r="AQ3" s="2766"/>
      <c r="AR3" s="2766" t="s">
        <v>4914</v>
      </c>
      <c r="AS3" s="2766"/>
      <c r="AT3" s="2766"/>
      <c r="AU3" s="2766"/>
      <c r="AV3" s="2766"/>
      <c r="AW3" s="2766"/>
      <c r="AX3" s="2766"/>
      <c r="AY3" s="2766"/>
      <c r="AZ3" s="2766" t="s">
        <v>4914</v>
      </c>
      <c r="BA3" s="2766"/>
      <c r="BB3" s="2766"/>
      <c r="BC3" s="2766"/>
      <c r="BD3" s="2766"/>
      <c r="BE3" s="2766"/>
      <c r="BF3" s="2766"/>
      <c r="BG3" s="2766"/>
      <c r="BH3" s="2766" t="s">
        <v>4914</v>
      </c>
      <c r="BI3" s="2766"/>
      <c r="BJ3" s="2766"/>
      <c r="BK3" s="2766"/>
      <c r="BL3" s="2766"/>
      <c r="BM3" s="2766"/>
      <c r="BN3" s="2766"/>
      <c r="BO3" s="2766"/>
      <c r="BP3" s="2766" t="s">
        <v>4914</v>
      </c>
      <c r="BQ3" s="2766"/>
      <c r="BR3" s="2766"/>
      <c r="BS3" s="2766"/>
      <c r="BT3" s="2766"/>
      <c r="BU3" s="2766"/>
      <c r="BV3" s="2766"/>
      <c r="BW3" s="2766"/>
      <c r="BX3" s="2766" t="s">
        <v>4914</v>
      </c>
      <c r="BY3" s="2766"/>
      <c r="BZ3" s="2766"/>
      <c r="CA3" s="2766"/>
      <c r="CB3" s="2766"/>
      <c r="CC3" s="2766"/>
      <c r="CD3" s="2766"/>
      <c r="CE3" s="2766"/>
      <c r="CF3" s="2766" t="s">
        <v>4914</v>
      </c>
      <c r="CG3" s="2766"/>
      <c r="CH3" s="2766"/>
      <c r="CI3" s="2766"/>
      <c r="CJ3" s="2766"/>
      <c r="CK3" s="2766"/>
      <c r="CL3" s="2766"/>
      <c r="CM3" s="2766"/>
      <c r="CN3" s="2766" t="s">
        <v>4914</v>
      </c>
      <c r="CO3" s="2766"/>
      <c r="CP3" s="2766"/>
      <c r="CQ3" s="2766"/>
      <c r="CR3" s="2766"/>
      <c r="CS3" s="2766"/>
      <c r="CT3" s="2766"/>
      <c r="CU3" s="2766"/>
      <c r="CV3" s="2766" t="s">
        <v>4914</v>
      </c>
      <c r="CW3" s="2766"/>
      <c r="CX3" s="2766"/>
      <c r="CY3" s="2766"/>
      <c r="CZ3" s="2766"/>
      <c r="DA3" s="2766"/>
      <c r="DB3" s="2766"/>
      <c r="DC3" s="2766"/>
      <c r="DD3" s="2766" t="s">
        <v>4914</v>
      </c>
      <c r="DE3" s="2766"/>
      <c r="DF3" s="2766"/>
      <c r="DG3" s="2766"/>
      <c r="DH3" s="2766"/>
      <c r="DI3" s="2766"/>
      <c r="DJ3" s="2766"/>
      <c r="DK3" s="2766"/>
      <c r="DL3" s="2766" t="s">
        <v>4914</v>
      </c>
      <c r="DM3" s="2766"/>
      <c r="DN3" s="2766"/>
      <c r="DO3" s="2766"/>
      <c r="DP3" s="2766"/>
      <c r="DQ3" s="2766"/>
      <c r="DR3" s="2766"/>
      <c r="DS3" s="2766"/>
      <c r="DT3" s="2766" t="s">
        <v>4914</v>
      </c>
      <c r="DU3" s="2766"/>
      <c r="DV3" s="2766"/>
      <c r="DW3" s="2766"/>
      <c r="DX3" s="2766"/>
      <c r="DY3" s="2766"/>
      <c r="DZ3" s="2766"/>
      <c r="EA3" s="2766"/>
      <c r="EB3" s="2766" t="s">
        <v>4914</v>
      </c>
      <c r="EC3" s="2766"/>
      <c r="ED3" s="2766"/>
      <c r="EE3" s="2766"/>
      <c r="EF3" s="2766"/>
      <c r="EG3" s="2766"/>
      <c r="EH3" s="2766"/>
      <c r="EI3" s="2766"/>
      <c r="EJ3" s="2766" t="s">
        <v>4914</v>
      </c>
      <c r="EK3" s="2766"/>
      <c r="EL3" s="2766"/>
      <c r="EM3" s="2766"/>
      <c r="EN3" s="2766"/>
      <c r="EO3" s="2766"/>
      <c r="EP3" s="2766"/>
      <c r="EQ3" s="2766"/>
      <c r="ER3" s="2766" t="s">
        <v>4914</v>
      </c>
      <c r="ES3" s="2766"/>
      <c r="ET3" s="2766"/>
      <c r="EU3" s="2766"/>
      <c r="EV3" s="2766"/>
      <c r="EW3" s="2766"/>
      <c r="EX3" s="2766"/>
      <c r="EY3" s="2766"/>
      <c r="EZ3" s="2766" t="s">
        <v>4914</v>
      </c>
      <c r="FA3" s="2766"/>
      <c r="FB3" s="2766"/>
      <c r="FC3" s="2766"/>
      <c r="FD3" s="2766"/>
      <c r="FE3" s="2766"/>
      <c r="FF3" s="2766"/>
      <c r="FG3" s="2766"/>
      <c r="FH3" s="2766" t="s">
        <v>4914</v>
      </c>
      <c r="FI3" s="2766"/>
      <c r="FJ3" s="2766"/>
      <c r="FK3" s="2766"/>
      <c r="FL3" s="2766"/>
      <c r="FM3" s="2766"/>
      <c r="FN3" s="2766"/>
      <c r="FO3" s="2766"/>
      <c r="FP3" s="2766" t="s">
        <v>4914</v>
      </c>
      <c r="FQ3" s="2766"/>
      <c r="FR3" s="2766"/>
      <c r="FS3" s="2766"/>
      <c r="FT3" s="2766"/>
      <c r="FU3" s="2766"/>
      <c r="FV3" s="2766"/>
      <c r="FW3" s="2766"/>
      <c r="FX3" s="2766" t="s">
        <v>4914</v>
      </c>
      <c r="FY3" s="2766"/>
      <c r="FZ3" s="2766"/>
      <c r="GA3" s="2766"/>
      <c r="GB3" s="2766"/>
      <c r="GC3" s="2766"/>
      <c r="GD3" s="2766"/>
      <c r="GE3" s="2766"/>
      <c r="GF3" s="2766" t="s">
        <v>4914</v>
      </c>
      <c r="GG3" s="2766"/>
      <c r="GH3" s="2766"/>
      <c r="GI3" s="2766"/>
      <c r="GJ3" s="2766"/>
      <c r="GK3" s="2766"/>
      <c r="GL3" s="2766"/>
      <c r="GM3" s="2766"/>
      <c r="GN3" s="2766" t="s">
        <v>4914</v>
      </c>
      <c r="GO3" s="2766"/>
      <c r="GP3" s="2766"/>
      <c r="GQ3" s="2766"/>
      <c r="GR3" s="2766"/>
      <c r="GS3" s="2766"/>
      <c r="GT3" s="2766"/>
      <c r="GU3" s="2766"/>
      <c r="GV3" s="2766" t="s">
        <v>4914</v>
      </c>
      <c r="GW3" s="2766"/>
      <c r="GX3" s="2766"/>
      <c r="GY3" s="2766"/>
      <c r="GZ3" s="2766"/>
      <c r="HA3" s="2766"/>
      <c r="HB3" s="2766"/>
      <c r="HC3" s="2766"/>
      <c r="HD3" s="2766" t="s">
        <v>4914</v>
      </c>
      <c r="HE3" s="2766"/>
      <c r="HF3" s="2766"/>
      <c r="HG3" s="2766"/>
      <c r="HH3" s="2766"/>
      <c r="HI3" s="2766"/>
      <c r="HJ3" s="2766"/>
      <c r="HK3" s="2766"/>
      <c r="HL3" s="2766" t="s">
        <v>4914</v>
      </c>
      <c r="HM3" s="2766"/>
      <c r="HN3" s="2766"/>
      <c r="HO3" s="2766"/>
      <c r="HP3" s="2766"/>
      <c r="HQ3" s="2766"/>
      <c r="HR3" s="2766"/>
      <c r="HS3" s="2766"/>
      <c r="HT3" s="2766" t="s">
        <v>4914</v>
      </c>
      <c r="HU3" s="2766"/>
      <c r="HV3" s="2766"/>
      <c r="HW3" s="2766"/>
      <c r="HX3" s="2766"/>
      <c r="HY3" s="2766"/>
      <c r="HZ3" s="2766"/>
      <c r="IA3" s="2766"/>
      <c r="IB3" s="2766" t="s">
        <v>4914</v>
      </c>
      <c r="IC3" s="2766"/>
      <c r="ID3" s="2766"/>
      <c r="IE3" s="2766"/>
      <c r="IF3" s="2766"/>
      <c r="IG3" s="2766"/>
      <c r="IH3" s="2766"/>
      <c r="II3" s="2766"/>
      <c r="IJ3" s="2766" t="s">
        <v>4914</v>
      </c>
      <c r="IK3" s="2766"/>
      <c r="IL3" s="2766"/>
      <c r="IM3" s="2766"/>
      <c r="IN3" s="2766"/>
      <c r="IO3" s="2766"/>
      <c r="IP3" s="2766"/>
      <c r="IQ3" s="2766"/>
      <c r="IR3" s="2766" t="s">
        <v>4914</v>
      </c>
      <c r="IS3" s="2766"/>
      <c r="IT3" s="2766"/>
      <c r="IU3" s="2766"/>
      <c r="IV3" s="2766"/>
      <c r="IW3" s="2766"/>
      <c r="IX3" s="2766"/>
      <c r="IY3" s="2766"/>
    </row>
    <row r="4" spans="1:259" s="2325" customFormat="1" ht="17.25" hidden="1" customHeight="1" outlineLevel="1">
      <c r="D4" s="2761" t="s">
        <v>4915</v>
      </c>
      <c r="E4" s="2761"/>
      <c r="F4" s="2761"/>
      <c r="G4" s="2761"/>
      <c r="H4" s="2761"/>
      <c r="I4" s="2761"/>
      <c r="J4" s="2761"/>
      <c r="K4" s="2761"/>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67"/>
      <c r="E5" s="2767"/>
      <c r="F5" s="2767"/>
      <c r="G5" s="2767"/>
      <c r="H5" s="2767"/>
      <c r="I5" s="2767"/>
      <c r="J5" s="2767"/>
      <c r="K5" s="2767"/>
    </row>
    <row r="6" spans="1:259" ht="17.25" customHeight="1">
      <c r="D6" s="2768" t="s">
        <v>4227</v>
      </c>
      <c r="E6" s="2770" t="s">
        <v>4916</v>
      </c>
      <c r="F6" s="2770" t="s">
        <v>4917</v>
      </c>
      <c r="G6" s="2772" t="s">
        <v>4918</v>
      </c>
      <c r="H6" s="2773"/>
      <c r="I6" s="2772" t="s">
        <v>4919</v>
      </c>
      <c r="J6" s="2773"/>
      <c r="K6" s="2770" t="s">
        <v>4920</v>
      </c>
    </row>
    <row r="7" spans="1:259" ht="17.25" customHeight="1">
      <c r="D7" s="2769"/>
      <c r="E7" s="2771"/>
      <c r="F7" s="2771"/>
      <c r="G7" s="2326" t="s">
        <v>4921</v>
      </c>
      <c r="H7" s="2326" t="s">
        <v>4726</v>
      </c>
      <c r="I7" s="2326" t="s">
        <v>4922</v>
      </c>
      <c r="J7" s="2326" t="s">
        <v>4923</v>
      </c>
      <c r="K7" s="2771"/>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58"/>
      <c r="E285" s="2758"/>
      <c r="F285" s="2758"/>
      <c r="G285" s="2759"/>
      <c r="H285" s="2759"/>
      <c r="I285" s="2759"/>
      <c r="J285" s="2759"/>
      <c r="K285" s="2760"/>
      <c r="L285" s="2388"/>
    </row>
    <row r="286" spans="1:14" s="2323" customFormat="1" ht="15.6">
      <c r="D286" s="2390"/>
      <c r="E286" s="2391" t="s">
        <v>5109</v>
      </c>
      <c r="F286" s="2390"/>
      <c r="G286" s="2392"/>
      <c r="H286" s="2392"/>
      <c r="I286" s="2761" t="s">
        <v>5110</v>
      </c>
      <c r="J286" s="2761"/>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62" t="s">
        <v>4204</v>
      </c>
      <c r="G292" s="2762"/>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63"/>
      <c r="E295" s="2763"/>
      <c r="F295" s="2763"/>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64"/>
      <c r="E316" s="2765"/>
      <c r="F316" s="2765"/>
      <c r="G316" s="2765"/>
      <c r="H316" s="2765"/>
      <c r="I316" s="2765"/>
      <c r="J316" s="2765"/>
      <c r="K316" s="2765"/>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O16"/>
  <sheetViews>
    <sheetView topLeftCell="A9"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6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9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A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5" t="s">
        <v>1714</v>
      </c>
      <c r="D3" s="1470" t="s">
        <v>4510</v>
      </c>
      <c r="E3" s="2776" t="s">
        <v>4235</v>
      </c>
      <c r="F3" s="2777" t="s">
        <v>4512</v>
      </c>
      <c r="G3" s="2777"/>
      <c r="H3" s="2778" t="s">
        <v>4201</v>
      </c>
      <c r="I3" s="1461" t="s">
        <v>512</v>
      </c>
    </row>
    <row r="4" spans="1:11">
      <c r="C4" s="2775"/>
      <c r="D4" s="1471" t="s">
        <v>4511</v>
      </c>
      <c r="E4" s="2776"/>
      <c r="F4" s="1469" t="s">
        <v>4236</v>
      </c>
      <c r="G4" s="1469" t="s">
        <v>4202</v>
      </c>
      <c r="H4" s="2779"/>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80" t="str">
        <f>"- Tiếp địa TBA tại vị trí trụ số:"&amp;F4&amp;"."</f>
        <v>- Tiếp địa TBA tại vị trí trụ số:015/002.</v>
      </c>
      <c r="E4" s="2780"/>
      <c r="F4" s="1452" t="s">
        <v>4597</v>
      </c>
    </row>
    <row r="5" spans="2:11">
      <c r="D5" s="2780" t="str">
        <f>"- Tiếp địa lặp lại đường dây trung thế tại vị trí trụ số: "&amp;F5&amp;"."</f>
        <v>- Tiếp địa lặp lại đường dây trung thế tại vị trí trụ số: 015.</v>
      </c>
      <c r="E5" s="2780"/>
      <c r="F5" s="1743" t="s">
        <v>4591</v>
      </c>
    </row>
    <row r="6" spans="2:11">
      <c r="D6" s="2780" t="str">
        <f>"- Tiếp địa lặp lại đường dây trung thế tại vị trí trụ số: "&amp;F6&amp;"."</f>
        <v>- Tiếp địa lặp lại đường dây trung thế tại vị trí trụ số: .</v>
      </c>
      <c r="E6" s="2780"/>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81" t="s">
        <v>4231</v>
      </c>
      <c r="D6" s="2781"/>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'NT-VT'!A24</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000-000000000000}"/>
    <dataValidation type="list" allowBlank="1" showInputMessage="1" showErrorMessage="1" sqref="O2" xr:uid="{00000000-0002-0000-2000-000001000000}">
      <formula1>"/BB-PECJC,/BB-TNĐ"</formula1>
    </dataValidation>
    <dataValidation type="list" allowBlank="1" showInputMessage="1" sqref="R15:S17 R19:S26 R28:R29 R30:S32 R2:S11 H3:I134" xr:uid="{00000000-0002-0000-2000-000002000000}">
      <formula1>$Z$2:$Z$19</formula1>
    </dataValidation>
    <dataValidation type="list" allowBlank="1" showInputMessage="1" sqref="H2:I2" xr:uid="{00000000-0002-0000-20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BM53"/>
  <sheetViews>
    <sheetView tabSelected="1" topLeftCell="A20" zoomScaleNormal="100" workbookViewId="0">
      <selection activeCell="D5" sqref="D5:BH3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5317</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5239</v>
      </c>
      <c r="F5" s="2326" t="s">
        <v>5319</v>
      </c>
      <c r="G5" s="2326" t="s">
        <v>2604</v>
      </c>
      <c r="H5" s="2326" t="s">
        <v>5240</v>
      </c>
      <c r="I5" s="2478" t="s">
        <v>5241</v>
      </c>
      <c r="J5" s="2478" t="s">
        <v>5242</v>
      </c>
      <c r="K5" s="2478" t="s">
        <v>5243</v>
      </c>
      <c r="L5" s="2478"/>
      <c r="M5" s="2478"/>
      <c r="N5" s="2478"/>
      <c r="O5" s="2478" t="s">
        <v>5244</v>
      </c>
      <c r="P5" s="2478"/>
      <c r="Q5" s="2478"/>
      <c r="R5" s="2478"/>
      <c r="S5" s="2478"/>
      <c r="T5" s="2478"/>
      <c r="U5" s="2478"/>
      <c r="V5" s="2478"/>
      <c r="W5" s="2478"/>
      <c r="X5" s="2478"/>
      <c r="Y5" s="2782" t="s">
        <v>5245</v>
      </c>
      <c r="Z5" s="2782"/>
      <c r="AA5" s="2782"/>
      <c r="AB5" s="2782" t="s">
        <v>5246</v>
      </c>
      <c r="AC5" s="2782"/>
      <c r="AD5" s="2782"/>
      <c r="AE5" s="2478" t="s">
        <v>5247</v>
      </c>
      <c r="AF5" s="2478" t="s">
        <v>5248</v>
      </c>
      <c r="AG5" s="2479" t="s">
        <v>5249</v>
      </c>
      <c r="AH5" s="2479" t="s">
        <v>5250</v>
      </c>
      <c r="AI5" s="2479" t="s">
        <v>5251</v>
      </c>
      <c r="AJ5" s="2479" t="s">
        <v>5252</v>
      </c>
      <c r="AK5" s="2479" t="s">
        <v>5253</v>
      </c>
      <c r="AL5" s="2479" t="s">
        <v>5254</v>
      </c>
      <c r="AM5" s="2479" t="s">
        <v>5255</v>
      </c>
      <c r="AN5" s="2479" t="s">
        <v>5256</v>
      </c>
      <c r="AO5" s="2479" t="s">
        <v>5257</v>
      </c>
      <c r="AP5" s="2479" t="s">
        <v>5258</v>
      </c>
      <c r="AQ5" s="2479" t="s">
        <v>5259</v>
      </c>
      <c r="AR5" s="2479" t="s">
        <v>5260</v>
      </c>
      <c r="AS5" s="2479" t="s">
        <v>5261</v>
      </c>
      <c r="AT5" s="2478" t="s">
        <v>5262</v>
      </c>
      <c r="AU5" s="2480" t="s">
        <v>5263</v>
      </c>
      <c r="AV5" s="2480" t="s">
        <v>5264</v>
      </c>
      <c r="AW5" s="2783" t="s">
        <v>5265</v>
      </c>
      <c r="AX5" s="2783"/>
      <c r="AY5" s="2783"/>
      <c r="AZ5" s="2783"/>
      <c r="BA5" s="2783" t="s">
        <v>5266</v>
      </c>
      <c r="BB5" s="2783"/>
      <c r="BC5" s="2783"/>
      <c r="BD5" s="2783"/>
      <c r="BE5" s="2326" t="s">
        <v>4311</v>
      </c>
      <c r="BF5" s="2326" t="s">
        <v>4499</v>
      </c>
      <c r="BG5" s="2326" t="s">
        <v>4500</v>
      </c>
      <c r="BH5" s="2326" t="s">
        <v>2610</v>
      </c>
      <c r="BI5" s="2476" t="s">
        <v>5318</v>
      </c>
      <c r="BJ5" s="2476" t="s">
        <v>4519</v>
      </c>
      <c r="BK5" s="2476" t="s">
        <v>5267</v>
      </c>
      <c r="BL5" s="2476" t="s">
        <v>5268</v>
      </c>
      <c r="BM5" s="2481" t="s">
        <v>5269</v>
      </c>
    </row>
    <row r="6" spans="1:65" s="2476" customFormat="1" ht="30" customHeight="1">
      <c r="D6" s="2326" t="s">
        <v>501</v>
      </c>
      <c r="E6" s="2477"/>
      <c r="F6" s="2326" t="s">
        <v>5329</v>
      </c>
      <c r="G6" s="2326"/>
      <c r="H6" s="2326"/>
      <c r="I6" s="2524"/>
      <c r="J6" s="2524"/>
      <c r="K6" s="2524"/>
      <c r="L6" s="2524"/>
      <c r="M6" s="2524"/>
      <c r="N6" s="2524"/>
      <c r="O6" s="2524"/>
      <c r="P6" s="2524"/>
      <c r="Q6" s="2524"/>
      <c r="R6" s="2524"/>
      <c r="S6" s="2524"/>
      <c r="T6" s="2524"/>
      <c r="U6" s="2524"/>
      <c r="V6" s="2524"/>
      <c r="W6" s="2524"/>
      <c r="X6" s="2524"/>
      <c r="Y6" s="2524"/>
      <c r="Z6" s="2524"/>
      <c r="AA6" s="2524"/>
      <c r="AB6" s="2524"/>
      <c r="AC6" s="2524"/>
      <c r="AD6" s="2524"/>
      <c r="AE6" s="2524"/>
      <c r="AF6" s="2524"/>
      <c r="AG6" s="2479"/>
      <c r="AH6" s="2479"/>
      <c r="AI6" s="2479"/>
      <c r="AJ6" s="2479"/>
      <c r="AK6" s="2479"/>
      <c r="AL6" s="2479"/>
      <c r="AM6" s="2479"/>
      <c r="AN6" s="2479"/>
      <c r="AO6" s="2479"/>
      <c r="AP6" s="2479"/>
      <c r="AQ6" s="2479"/>
      <c r="AR6" s="2479"/>
      <c r="AS6" s="2479"/>
      <c r="AT6" s="2524"/>
      <c r="AU6" s="2480"/>
      <c r="AV6" s="2480"/>
      <c r="AW6" s="2525"/>
      <c r="AX6" s="2525"/>
      <c r="AY6" s="2525"/>
      <c r="AZ6" s="2525"/>
      <c r="BA6" s="2525"/>
      <c r="BB6" s="2525"/>
      <c r="BC6" s="2525"/>
      <c r="BD6" s="2525"/>
      <c r="BE6" s="2326"/>
      <c r="BF6" s="2326"/>
      <c r="BG6" s="2326"/>
      <c r="BH6" s="2326"/>
      <c r="BM6" s="2481"/>
    </row>
    <row r="7" spans="1:65" s="2476" customFormat="1" ht="30" customHeight="1">
      <c r="D7" s="2326"/>
      <c r="E7" s="2477"/>
      <c r="F7" s="2807" t="s">
        <v>5330</v>
      </c>
      <c r="G7" s="2486" t="s">
        <v>5331</v>
      </c>
      <c r="H7" s="2486">
        <v>1</v>
      </c>
      <c r="I7" s="2808"/>
      <c r="J7" s="2808"/>
      <c r="K7" s="2808"/>
      <c r="L7" s="2808"/>
      <c r="M7" s="2808"/>
      <c r="N7" s="2808"/>
      <c r="O7" s="2808"/>
      <c r="P7" s="2808"/>
      <c r="Q7" s="2808"/>
      <c r="R7" s="2808"/>
      <c r="S7" s="2808"/>
      <c r="T7" s="2808"/>
      <c r="U7" s="2808"/>
      <c r="V7" s="2808"/>
      <c r="W7" s="2808"/>
      <c r="X7" s="2808"/>
      <c r="Y7" s="2808"/>
      <c r="Z7" s="2808"/>
      <c r="AA7" s="2808"/>
      <c r="AB7" s="2808"/>
      <c r="AC7" s="2808"/>
      <c r="AD7" s="2808"/>
      <c r="AE7" s="2808"/>
      <c r="AF7" s="2808"/>
      <c r="AG7" s="2809"/>
      <c r="AH7" s="2809"/>
      <c r="AI7" s="2809"/>
      <c r="AJ7" s="2809"/>
      <c r="AK7" s="2809"/>
      <c r="AL7" s="2809"/>
      <c r="AM7" s="2809"/>
      <c r="AN7" s="2809"/>
      <c r="AO7" s="2809"/>
      <c r="AP7" s="2809"/>
      <c r="AQ7" s="2809"/>
      <c r="AR7" s="2809"/>
      <c r="AS7" s="2809"/>
      <c r="AT7" s="2808"/>
      <c r="AU7" s="2810"/>
      <c r="AV7" s="2810"/>
      <c r="AW7" s="2811"/>
      <c r="AX7" s="2811"/>
      <c r="AY7" s="2811"/>
      <c r="AZ7" s="2811"/>
      <c r="BA7" s="2811"/>
      <c r="BB7" s="2811"/>
      <c r="BC7" s="2811"/>
      <c r="BD7" s="2811"/>
      <c r="BE7" s="2486">
        <v>1</v>
      </c>
      <c r="BF7" s="2326"/>
      <c r="BG7" s="2326"/>
      <c r="BH7" s="2326"/>
      <c r="BM7" s="2481"/>
    </row>
    <row r="8" spans="1:65" ht="30" customHeight="1">
      <c r="C8" s="2476" t="s">
        <v>512</v>
      </c>
      <c r="D8" s="2326" t="s">
        <v>941</v>
      </c>
      <c r="E8" s="2326" t="s">
        <v>501</v>
      </c>
      <c r="F8" s="2482" t="s">
        <v>5270</v>
      </c>
      <c r="G8" s="2483"/>
      <c r="H8" s="2484"/>
      <c r="I8" s="2485"/>
      <c r="J8" s="2485"/>
      <c r="K8" s="2485"/>
      <c r="L8" s="2485"/>
      <c r="M8" s="2485"/>
      <c r="N8" s="2485"/>
      <c r="O8" s="2485"/>
      <c r="P8" s="2485"/>
      <c r="Q8" s="2485"/>
      <c r="R8" s="2485"/>
      <c r="S8" s="2485"/>
      <c r="T8" s="2485"/>
      <c r="U8" s="2485"/>
      <c r="V8" s="2485"/>
      <c r="W8" s="2485"/>
      <c r="X8" s="2485"/>
      <c r="Y8" s="2485"/>
      <c r="Z8" s="2485"/>
      <c r="AA8" s="2485"/>
      <c r="AB8" s="2485"/>
      <c r="AC8" s="2485"/>
      <c r="AD8" s="2485"/>
      <c r="AE8" s="2485"/>
      <c r="AF8" s="2485"/>
      <c r="AG8" s="2485"/>
      <c r="AH8" s="2485"/>
      <c r="AI8" s="2485"/>
      <c r="AJ8" s="2485"/>
      <c r="AK8" s="2485"/>
      <c r="AL8" s="2485"/>
      <c r="AM8" s="2485"/>
      <c r="AN8" s="2485"/>
      <c r="AO8" s="2485"/>
      <c r="AP8" s="2485"/>
      <c r="AQ8" s="2485"/>
      <c r="AR8" s="2485"/>
      <c r="AS8" s="2485"/>
      <c r="AT8" s="2485"/>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c r="BF8" s="2484"/>
      <c r="BG8" s="2484"/>
      <c r="BH8" s="2484"/>
      <c r="BM8" s="2466"/>
    </row>
    <row r="9" spans="1:65" ht="30" customHeight="1">
      <c r="D9" s="2486"/>
      <c r="E9" s="2326"/>
      <c r="F9" s="2487" t="s">
        <v>5271</v>
      </c>
      <c r="G9" s="2483"/>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112.2" customHeight="1">
      <c r="D10" s="2486">
        <v>1</v>
      </c>
      <c r="E10" s="2486" t="s">
        <v>5272</v>
      </c>
      <c r="F10" s="2485" t="s">
        <v>5273</v>
      </c>
      <c r="G10" s="2486" t="s">
        <v>5274</v>
      </c>
      <c r="H10" s="2484">
        <v>34</v>
      </c>
      <c r="I10" s="2485">
        <v>71359039.5</v>
      </c>
      <c r="J10" s="2485">
        <v>856308474</v>
      </c>
      <c r="K10" s="2485">
        <v>62000000</v>
      </c>
      <c r="L10" s="2485">
        <v>0</v>
      </c>
      <c r="M10" s="2485">
        <v>0</v>
      </c>
      <c r="N10" s="2485">
        <v>0</v>
      </c>
      <c r="O10" s="2485">
        <v>0</v>
      </c>
      <c r="P10" s="2485">
        <v>62000000</v>
      </c>
      <c r="Q10" s="2485">
        <v>3100000</v>
      </c>
      <c r="R10" s="2485">
        <v>65100000</v>
      </c>
      <c r="S10" s="2485">
        <v>3580500</v>
      </c>
      <c r="T10" s="2485">
        <v>68680500</v>
      </c>
      <c r="U10" s="2485">
        <v>2678539.5</v>
      </c>
      <c r="V10" s="2485">
        <v>71359039.5</v>
      </c>
      <c r="W10" s="2485">
        <v>0</v>
      </c>
      <c r="X10" s="2485">
        <v>71359039.5</v>
      </c>
      <c r="Y10" s="2485">
        <v>71359039.5</v>
      </c>
      <c r="Z10" s="2485">
        <v>0</v>
      </c>
      <c r="AA10" s="2485">
        <v>0</v>
      </c>
      <c r="AB10" s="2485">
        <v>856308474</v>
      </c>
      <c r="AC10" s="2485">
        <v>0</v>
      </c>
      <c r="AD10" s="2485">
        <v>0</v>
      </c>
      <c r="AE10" s="2485"/>
      <c r="AF10" s="2485"/>
      <c r="AG10" s="2485">
        <v>62000000</v>
      </c>
      <c r="AH10" s="2485">
        <v>0</v>
      </c>
      <c r="AI10" s="2485">
        <v>0</v>
      </c>
      <c r="AJ10" s="2485">
        <v>0</v>
      </c>
      <c r="AK10" s="2485">
        <v>0</v>
      </c>
      <c r="AL10" s="2485">
        <v>0</v>
      </c>
      <c r="AM10" s="2485">
        <v>0</v>
      </c>
      <c r="AN10" s="2485">
        <v>0</v>
      </c>
      <c r="AO10" s="2485">
        <v>0</v>
      </c>
      <c r="AP10" s="2485">
        <v>0</v>
      </c>
      <c r="AQ10" s="2485">
        <v>0</v>
      </c>
      <c r="AR10" s="2485">
        <v>0</v>
      </c>
      <c r="AS10" s="2485">
        <v>71610000</v>
      </c>
      <c r="AT10" s="2485">
        <f xml:space="preserve"> AS10*$H10</f>
        <v>2434740000</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H10</f>
        <v>34</v>
      </c>
      <c r="BF10" s="2484"/>
      <c r="BG10" s="2484"/>
      <c r="BH10" s="2484"/>
      <c r="BI10" s="2466">
        <v>1</v>
      </c>
      <c r="BJ10" s="2466" t="s">
        <v>512</v>
      </c>
      <c r="BM10" s="2466"/>
    </row>
    <row r="11" spans="1:65" ht="31.95" customHeight="1">
      <c r="D11" s="2486"/>
      <c r="E11" s="2486"/>
      <c r="F11" s="2488" t="s">
        <v>5275</v>
      </c>
      <c r="G11" s="2486"/>
      <c r="H11" s="2484"/>
      <c r="I11" s="2485"/>
      <c r="J11" s="2485"/>
      <c r="K11" s="2485"/>
      <c r="L11" s="2485"/>
      <c r="M11" s="2485"/>
      <c r="N11" s="2485"/>
      <c r="O11" s="2485"/>
      <c r="P11" s="2485"/>
      <c r="Q11" s="2485"/>
      <c r="R11" s="2485"/>
      <c r="S11" s="2485"/>
      <c r="T11" s="2485"/>
      <c r="U11" s="2485"/>
      <c r="V11" s="2485"/>
      <c r="W11" s="2485"/>
      <c r="X11" s="2485"/>
      <c r="Y11" s="2485"/>
      <c r="Z11" s="2485"/>
      <c r="AA11" s="2485"/>
      <c r="AB11" s="2485"/>
      <c r="AC11" s="2485"/>
      <c r="AD11" s="2485"/>
      <c r="AE11" s="2485"/>
      <c r="AF11" s="2485"/>
      <c r="AG11" s="2485"/>
      <c r="AH11" s="2485"/>
      <c r="AI11" s="2485"/>
      <c r="AJ11" s="2485"/>
      <c r="AK11" s="2485"/>
      <c r="AL11" s="2485"/>
      <c r="AM11" s="2485"/>
      <c r="AN11" s="2485"/>
      <c r="AO11" s="2485"/>
      <c r="AP11" s="2485"/>
      <c r="AQ11" s="2485"/>
      <c r="AR11" s="2485"/>
      <c r="AS11" s="2485"/>
      <c r="AT11" s="2485"/>
      <c r="AU11" s="2485"/>
      <c r="AV11" s="2485"/>
      <c r="AW11" s="2485"/>
      <c r="AX11" s="2485"/>
      <c r="AY11" s="2485"/>
      <c r="AZ11" s="2485"/>
      <c r="BA11" s="2485"/>
      <c r="BB11" s="2484"/>
      <c r="BC11" s="2484"/>
      <c r="BD11" s="2484"/>
      <c r="BE11" s="2484"/>
      <c r="BF11" s="2484"/>
      <c r="BG11" s="2484"/>
      <c r="BH11" s="2484"/>
      <c r="BI11" s="2466">
        <v>1</v>
      </c>
      <c r="BM11" s="2466"/>
    </row>
    <row r="12" spans="1:65" ht="30" customHeight="1">
      <c r="C12" s="2466">
        <v>5</v>
      </c>
      <c r="D12" s="2486">
        <v>2</v>
      </c>
      <c r="E12" s="2486">
        <v>2</v>
      </c>
      <c r="F12" s="2485" t="s">
        <v>5276</v>
      </c>
      <c r="G12" s="2486" t="s">
        <v>5277</v>
      </c>
      <c r="H12" s="2484">
        <v>340</v>
      </c>
      <c r="I12" s="2485">
        <v>2532.0949500000002</v>
      </c>
      <c r="J12" s="2485">
        <v>121540.5576</v>
      </c>
      <c r="K12" s="2485">
        <v>2200</v>
      </c>
      <c r="L12" s="2485">
        <v>0</v>
      </c>
      <c r="M12" s="2485">
        <v>0</v>
      </c>
      <c r="N12" s="2485">
        <v>0</v>
      </c>
      <c r="O12" s="2485">
        <v>0</v>
      </c>
      <c r="P12" s="2485">
        <v>2200</v>
      </c>
      <c r="Q12" s="2485">
        <v>110</v>
      </c>
      <c r="R12" s="2485">
        <v>2310</v>
      </c>
      <c r="S12" s="2485">
        <v>127.05</v>
      </c>
      <c r="T12" s="2485">
        <v>2437.0500000000002</v>
      </c>
      <c r="U12" s="2485">
        <v>95.04495</v>
      </c>
      <c r="V12" s="2485">
        <v>2532.0949500000002</v>
      </c>
      <c r="W12" s="2485">
        <v>0</v>
      </c>
      <c r="X12" s="2485">
        <v>2532.0949500000002</v>
      </c>
      <c r="Y12" s="2485">
        <v>2532.0949499999997</v>
      </c>
      <c r="Z12" s="2485">
        <v>0</v>
      </c>
      <c r="AA12" s="2485">
        <v>0</v>
      </c>
      <c r="AB12" s="2485">
        <v>121540.55759999999</v>
      </c>
      <c r="AC12" s="2485">
        <v>0</v>
      </c>
      <c r="AD12" s="2485">
        <v>0</v>
      </c>
      <c r="AE12" s="2485"/>
      <c r="AF12" s="2485"/>
      <c r="AG12" s="2485">
        <v>2200</v>
      </c>
      <c r="AH12" s="2485">
        <v>0</v>
      </c>
      <c r="AI12" s="2485">
        <v>0</v>
      </c>
      <c r="AJ12" s="2485">
        <v>0</v>
      </c>
      <c r="AK12" s="2485">
        <v>0</v>
      </c>
      <c r="AL12" s="2485">
        <v>0</v>
      </c>
      <c r="AM12" s="2485">
        <v>0</v>
      </c>
      <c r="AN12" s="2485">
        <v>0</v>
      </c>
      <c r="AO12" s="2485">
        <v>0</v>
      </c>
      <c r="AP12" s="2485">
        <v>0</v>
      </c>
      <c r="AQ12" s="2485">
        <v>0</v>
      </c>
      <c r="AR12" s="2485">
        <v>0</v>
      </c>
      <c r="AS12" s="2485">
        <v>2532.0949500000002</v>
      </c>
      <c r="AT12" s="2485">
        <f xml:space="preserve"> AS12*$H12</f>
        <v>860912.28300000005</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ref="BE12:BE38" si="0">H12</f>
        <v>340</v>
      </c>
      <c r="BF12" s="2484"/>
      <c r="BG12" s="2484"/>
      <c r="BH12" s="2484"/>
      <c r="BI12" s="2466">
        <v>1</v>
      </c>
      <c r="BM12" s="2466"/>
    </row>
    <row r="13" spans="1:65" ht="30" customHeight="1">
      <c r="C13" s="2466">
        <v>1</v>
      </c>
      <c r="D13" s="2486">
        <v>3</v>
      </c>
      <c r="E13" s="2486">
        <v>3</v>
      </c>
      <c r="F13" s="2485" t="s">
        <v>5278</v>
      </c>
      <c r="G13" s="2486" t="s">
        <v>5277</v>
      </c>
      <c r="H13" s="2484">
        <v>340</v>
      </c>
      <c r="I13" s="2485">
        <v>26586.996975000002</v>
      </c>
      <c r="J13" s="2485">
        <v>1276175.8548000001</v>
      </c>
      <c r="K13" s="2485">
        <v>23100</v>
      </c>
      <c r="L13" s="2485">
        <v>0</v>
      </c>
      <c r="M13" s="2485">
        <v>0</v>
      </c>
      <c r="N13" s="2485">
        <v>0</v>
      </c>
      <c r="O13" s="2485">
        <v>0</v>
      </c>
      <c r="P13" s="2485">
        <v>23100</v>
      </c>
      <c r="Q13" s="2485">
        <v>1155</v>
      </c>
      <c r="R13" s="2485">
        <v>24255</v>
      </c>
      <c r="S13" s="2485">
        <v>1334.0250000000001</v>
      </c>
      <c r="T13" s="2485">
        <v>25589.025000000001</v>
      </c>
      <c r="U13" s="2485">
        <v>997.97197500000004</v>
      </c>
      <c r="V13" s="2485">
        <v>26586.996975000002</v>
      </c>
      <c r="W13" s="2485">
        <v>0</v>
      </c>
      <c r="X13" s="2485">
        <v>26586.996975000002</v>
      </c>
      <c r="Y13" s="2485">
        <v>26586.996974999995</v>
      </c>
      <c r="Z13" s="2485">
        <v>0</v>
      </c>
      <c r="AA13" s="2485">
        <v>0</v>
      </c>
      <c r="AB13" s="2485">
        <v>1276175.8547999999</v>
      </c>
      <c r="AC13" s="2485">
        <v>0</v>
      </c>
      <c r="AD13" s="2485">
        <v>0</v>
      </c>
      <c r="AE13" s="2485"/>
      <c r="AF13" s="2485"/>
      <c r="AG13" s="2485">
        <v>23100</v>
      </c>
      <c r="AH13" s="2485">
        <v>0</v>
      </c>
      <c r="AI13" s="2485">
        <v>0</v>
      </c>
      <c r="AJ13" s="2485">
        <v>0</v>
      </c>
      <c r="AK13" s="2485">
        <v>0</v>
      </c>
      <c r="AL13" s="2485">
        <v>0</v>
      </c>
      <c r="AM13" s="2485">
        <v>0</v>
      </c>
      <c r="AN13" s="2485">
        <v>0</v>
      </c>
      <c r="AO13" s="2485">
        <v>0</v>
      </c>
      <c r="AP13" s="2485">
        <v>0</v>
      </c>
      <c r="AQ13" s="2485">
        <v>0</v>
      </c>
      <c r="AR13" s="2485">
        <v>0</v>
      </c>
      <c r="AS13" s="2485">
        <v>26586.996975000002</v>
      </c>
      <c r="AT13" s="2485">
        <f xml:space="preserve"> AS13*$H13</f>
        <v>9039578.9715</v>
      </c>
      <c r="AU13" s="2485" t="e">
        <f>#REF!</f>
        <v>#REF!</v>
      </c>
      <c r="AV13" s="2485" t="e">
        <f>#REF!</f>
        <v>#REF!</v>
      </c>
      <c r="AW13" s="2485" t="e">
        <f>#REF!</f>
        <v>#REF!</v>
      </c>
      <c r="AX13" s="2485" t="e">
        <f>#REF!</f>
        <v>#REF!</v>
      </c>
      <c r="AY13" s="2485" t="e">
        <f>#REF!</f>
        <v>#REF!</v>
      </c>
      <c r="AZ13" s="2485" t="e">
        <f>#REF!</f>
        <v>#REF!</v>
      </c>
      <c r="BA13" s="2485" t="e">
        <f>#REF!</f>
        <v>#REF!</v>
      </c>
      <c r="BB13" s="2484" t="e">
        <f>#REF!</f>
        <v>#REF!</v>
      </c>
      <c r="BC13" s="2484" t="e">
        <f>#REF!</f>
        <v>#REF!</v>
      </c>
      <c r="BD13" s="2484" t="e">
        <f>#REF!</f>
        <v>#REF!</v>
      </c>
      <c r="BE13" s="2484">
        <f t="shared" si="0"/>
        <v>340</v>
      </c>
      <c r="BF13" s="2484"/>
      <c r="BG13" s="2484"/>
      <c r="BH13" s="2484"/>
      <c r="BI13" s="2466">
        <v>1</v>
      </c>
      <c r="BL13" s="2466" t="s">
        <v>5279</v>
      </c>
      <c r="BM13" s="2470">
        <v>43915</v>
      </c>
    </row>
    <row r="14" spans="1:65" ht="30" customHeight="1">
      <c r="D14" s="2486">
        <v>4</v>
      </c>
      <c r="E14" s="2486" t="s">
        <v>5280</v>
      </c>
      <c r="F14" s="2489" t="s">
        <v>5281</v>
      </c>
      <c r="G14" s="2483" t="s">
        <v>5282</v>
      </c>
      <c r="H14" s="2484">
        <v>17</v>
      </c>
      <c r="I14" s="2485">
        <v>104136.43315162501</v>
      </c>
      <c r="J14" s="2485">
        <v>624818.59890975012</v>
      </c>
      <c r="K14" s="2485">
        <v>0</v>
      </c>
      <c r="L14" s="2485">
        <v>0</v>
      </c>
      <c r="M14" s="2485">
        <v>90478.5</v>
      </c>
      <c r="N14" s="2485">
        <v>0</v>
      </c>
      <c r="O14" s="2485">
        <v>0</v>
      </c>
      <c r="P14" s="2485">
        <v>90478.5</v>
      </c>
      <c r="Q14" s="2485">
        <v>4523.9250000000002</v>
      </c>
      <c r="R14" s="2485">
        <v>95002.425000000003</v>
      </c>
      <c r="S14" s="2485">
        <v>5225.1333750000003</v>
      </c>
      <c r="T14" s="2485">
        <v>100227.55837500001</v>
      </c>
      <c r="U14" s="2485">
        <v>3908.8747766250003</v>
      </c>
      <c r="V14" s="2485">
        <v>104136.43315162501</v>
      </c>
      <c r="W14" s="2485">
        <v>0</v>
      </c>
      <c r="X14" s="2485">
        <v>104136.43315162501</v>
      </c>
      <c r="Y14" s="2485">
        <v>0</v>
      </c>
      <c r="Z14" s="2485">
        <v>104136.43315162498</v>
      </c>
      <c r="AA14" s="2485">
        <v>0</v>
      </c>
      <c r="AB14" s="2485">
        <v>0</v>
      </c>
      <c r="AC14" s="2485">
        <v>624818.59890974988</v>
      </c>
      <c r="AD14" s="2485">
        <v>0</v>
      </c>
      <c r="AE14" s="2485" t="s">
        <v>5280</v>
      </c>
      <c r="AF14" s="2485"/>
      <c r="AG14" s="2485">
        <v>0</v>
      </c>
      <c r="AH14" s="2485">
        <v>0</v>
      </c>
      <c r="AI14" s="2485">
        <v>90478.5</v>
      </c>
      <c r="AJ14" s="2485">
        <v>0</v>
      </c>
      <c r="AK14" s="2485">
        <v>0</v>
      </c>
      <c r="AL14" s="2485">
        <v>0</v>
      </c>
      <c r="AM14" s="2485">
        <v>0</v>
      </c>
      <c r="AN14" s="2485">
        <v>0</v>
      </c>
      <c r="AO14" s="2485">
        <v>0</v>
      </c>
      <c r="AP14" s="2485">
        <v>0</v>
      </c>
      <c r="AQ14" s="2485">
        <v>0</v>
      </c>
      <c r="AR14" s="2485">
        <v>0</v>
      </c>
      <c r="AS14" s="2485">
        <v>104136.43315162501</v>
      </c>
      <c r="AT14" s="2485">
        <f xml:space="preserve"> AS14*$H14</f>
        <v>1770319.3635776252</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J14" s="2466" t="s">
        <v>512</v>
      </c>
      <c r="BM14" s="2466"/>
    </row>
    <row r="15" spans="1:65" ht="30" customHeight="1">
      <c r="D15" s="2486"/>
      <c r="E15" s="2486"/>
      <c r="F15" s="2488" t="s">
        <v>5283</v>
      </c>
      <c r="G15" s="2483"/>
      <c r="H15" s="2484"/>
      <c r="I15" s="2485"/>
      <c r="J15" s="2485"/>
      <c r="K15" s="2485"/>
      <c r="L15" s="2485"/>
      <c r="M15" s="2485"/>
      <c r="N15" s="2485"/>
      <c r="O15" s="2485"/>
      <c r="P15" s="2485"/>
      <c r="Q15" s="2485"/>
      <c r="R15" s="2485"/>
      <c r="S15" s="2485"/>
      <c r="T15" s="2485"/>
      <c r="U15" s="2485"/>
      <c r="V15" s="2485"/>
      <c r="W15" s="2485"/>
      <c r="X15" s="2485"/>
      <c r="Y15" s="2485"/>
      <c r="Z15" s="2485"/>
      <c r="AA15" s="2485"/>
      <c r="AB15" s="2485"/>
      <c r="AC15" s="2485"/>
      <c r="AD15" s="2485"/>
      <c r="AE15" s="2485"/>
      <c r="AF15" s="2485"/>
      <c r="AG15" s="2485"/>
      <c r="AH15" s="2485"/>
      <c r="AI15" s="2485"/>
      <c r="AJ15" s="2485"/>
      <c r="AK15" s="2485"/>
      <c r="AL15" s="2485"/>
      <c r="AM15" s="2485"/>
      <c r="AN15" s="2485"/>
      <c r="AO15" s="2485"/>
      <c r="AP15" s="2485"/>
      <c r="AQ15" s="2485"/>
      <c r="AR15" s="2485"/>
      <c r="AS15" s="2485"/>
      <c r="AT15" s="2485"/>
      <c r="AU15" s="2485"/>
      <c r="AV15" s="2485"/>
      <c r="AW15" s="2485"/>
      <c r="AX15" s="2485"/>
      <c r="AY15" s="2485"/>
      <c r="AZ15" s="2485"/>
      <c r="BA15" s="2485"/>
      <c r="BB15" s="2484"/>
      <c r="BC15" s="2484"/>
      <c r="BD15" s="2484"/>
      <c r="BE15" s="2484">
        <f t="shared" si="0"/>
        <v>0</v>
      </c>
      <c r="BF15" s="2484"/>
      <c r="BG15" s="2484"/>
      <c r="BH15" s="2484"/>
      <c r="BI15" s="2466">
        <v>1</v>
      </c>
      <c r="BM15" s="2466"/>
    </row>
    <row r="16" spans="1:65" ht="30" customHeight="1">
      <c r="C16" s="2466">
        <v>6</v>
      </c>
      <c r="D16" s="2486">
        <v>5</v>
      </c>
      <c r="E16" s="2486">
        <v>1</v>
      </c>
      <c r="F16" s="2489" t="s">
        <v>5284</v>
      </c>
      <c r="G16" s="2483" t="s">
        <v>2286</v>
      </c>
      <c r="H16" s="2484">
        <v>17</v>
      </c>
      <c r="I16" s="2485">
        <v>145250.17395</v>
      </c>
      <c r="J16" s="2485">
        <v>871501.04370000004</v>
      </c>
      <c r="K16" s="2485">
        <v>126200</v>
      </c>
      <c r="L16" s="2485">
        <v>0</v>
      </c>
      <c r="M16" s="2485">
        <v>0</v>
      </c>
      <c r="N16" s="2485">
        <v>0</v>
      </c>
      <c r="O16" s="2485">
        <v>0</v>
      </c>
      <c r="P16" s="2485">
        <v>126200</v>
      </c>
      <c r="Q16" s="2485">
        <v>6310</v>
      </c>
      <c r="R16" s="2485">
        <v>132510</v>
      </c>
      <c r="S16" s="2485">
        <v>7288.05</v>
      </c>
      <c r="T16" s="2485">
        <v>139798.04999999999</v>
      </c>
      <c r="U16" s="2485">
        <v>5452.1239499999992</v>
      </c>
      <c r="V16" s="2485">
        <v>145250.17395</v>
      </c>
      <c r="W16" s="2485">
        <v>0</v>
      </c>
      <c r="X16" s="2485">
        <v>145250.17395</v>
      </c>
      <c r="Y16" s="2485">
        <v>145250.17394999997</v>
      </c>
      <c r="Z16" s="2485">
        <v>0</v>
      </c>
      <c r="AA16" s="2485">
        <v>0</v>
      </c>
      <c r="AB16" s="2485">
        <v>871501.04369999981</v>
      </c>
      <c r="AC16" s="2485">
        <v>0</v>
      </c>
      <c r="AD16" s="2485">
        <v>0</v>
      </c>
      <c r="AE16" s="2485"/>
      <c r="AF16" s="2485"/>
      <c r="AG16" s="2485">
        <v>126200</v>
      </c>
      <c r="AH16" s="2485">
        <v>0</v>
      </c>
      <c r="AI16" s="2485">
        <v>0</v>
      </c>
      <c r="AJ16" s="2485">
        <v>0</v>
      </c>
      <c r="AK16" s="2485">
        <v>0</v>
      </c>
      <c r="AL16" s="2485">
        <v>0</v>
      </c>
      <c r="AM16" s="2485">
        <v>0</v>
      </c>
      <c r="AN16" s="2485">
        <v>0</v>
      </c>
      <c r="AO16" s="2485">
        <v>0</v>
      </c>
      <c r="AP16" s="2485">
        <v>0</v>
      </c>
      <c r="AQ16" s="2485">
        <v>0</v>
      </c>
      <c r="AR16" s="2485">
        <v>0</v>
      </c>
      <c r="AS16" s="2485">
        <v>145250.17395</v>
      </c>
      <c r="AT16" s="2485">
        <f xml:space="preserve"> AS16*$H16</f>
        <v>2469252.9571500001</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0" customHeight="1">
      <c r="C17" s="2466">
        <v>7</v>
      </c>
      <c r="D17" s="2486">
        <v>6</v>
      </c>
      <c r="E17" s="2486">
        <v>2</v>
      </c>
      <c r="F17" s="2489" t="s">
        <v>5285</v>
      </c>
      <c r="G17" s="2483" t="s">
        <v>2566</v>
      </c>
      <c r="H17" s="2484">
        <v>17</v>
      </c>
      <c r="I17" s="2485">
        <v>14271.8079</v>
      </c>
      <c r="J17" s="2485">
        <v>85630.847399999999</v>
      </c>
      <c r="K17" s="2485">
        <v>12400</v>
      </c>
      <c r="L17" s="2485">
        <v>0</v>
      </c>
      <c r="M17" s="2485">
        <v>0</v>
      </c>
      <c r="N17" s="2485">
        <v>0</v>
      </c>
      <c r="O17" s="2485">
        <v>0</v>
      </c>
      <c r="P17" s="2485">
        <v>12400</v>
      </c>
      <c r="Q17" s="2485">
        <v>620</v>
      </c>
      <c r="R17" s="2485">
        <v>13020</v>
      </c>
      <c r="S17" s="2485">
        <v>716.1</v>
      </c>
      <c r="T17" s="2485">
        <v>13736.1</v>
      </c>
      <c r="U17" s="2485">
        <v>535.7079</v>
      </c>
      <c r="V17" s="2485">
        <v>14271.8079</v>
      </c>
      <c r="W17" s="2485">
        <v>0</v>
      </c>
      <c r="X17" s="2485">
        <v>14271.8079</v>
      </c>
      <c r="Y17" s="2485">
        <v>14271.807899999998</v>
      </c>
      <c r="Z17" s="2485">
        <v>0</v>
      </c>
      <c r="AA17" s="2485">
        <v>0</v>
      </c>
      <c r="AB17" s="2485">
        <v>85630.847399999984</v>
      </c>
      <c r="AC17" s="2485">
        <v>0</v>
      </c>
      <c r="AD17" s="2485">
        <v>0</v>
      </c>
      <c r="AE17" s="2485"/>
      <c r="AF17" s="2485"/>
      <c r="AG17" s="2485">
        <v>12400</v>
      </c>
      <c r="AH17" s="2485">
        <v>0</v>
      </c>
      <c r="AI17" s="2485">
        <v>0</v>
      </c>
      <c r="AJ17" s="2485">
        <v>0</v>
      </c>
      <c r="AK17" s="2485">
        <v>0</v>
      </c>
      <c r="AL17" s="2485">
        <v>0</v>
      </c>
      <c r="AM17" s="2485">
        <v>0</v>
      </c>
      <c r="AN17" s="2485">
        <v>0</v>
      </c>
      <c r="AO17" s="2485">
        <v>0</v>
      </c>
      <c r="AP17" s="2485">
        <v>0</v>
      </c>
      <c r="AQ17" s="2485">
        <v>0</v>
      </c>
      <c r="AR17" s="2485">
        <v>0</v>
      </c>
      <c r="AS17" s="2485">
        <v>14271.8079</v>
      </c>
      <c r="AT17" s="2485">
        <f t="shared" ref="AT17:AT21" si="1" xml:space="preserve"> AS17*$H17</f>
        <v>242620.73430000001</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0" customHeight="1">
      <c r="C18" s="2466">
        <v>8</v>
      </c>
      <c r="D18" s="2486">
        <v>7</v>
      </c>
      <c r="E18" s="2486">
        <v>3</v>
      </c>
      <c r="F18" s="2489" t="s">
        <v>5286</v>
      </c>
      <c r="G18" s="2483" t="s">
        <v>2566</v>
      </c>
      <c r="H18" s="2484">
        <v>17</v>
      </c>
      <c r="I18" s="2485">
        <v>7481.189625</v>
      </c>
      <c r="J18" s="2485">
        <v>44887.137750000002</v>
      </c>
      <c r="K18" s="2485">
        <v>6500</v>
      </c>
      <c r="L18" s="2485">
        <v>0</v>
      </c>
      <c r="M18" s="2485">
        <v>0</v>
      </c>
      <c r="N18" s="2485">
        <v>0</v>
      </c>
      <c r="O18" s="2485">
        <v>0</v>
      </c>
      <c r="P18" s="2485">
        <v>6500</v>
      </c>
      <c r="Q18" s="2485">
        <v>325</v>
      </c>
      <c r="R18" s="2485">
        <v>6825</v>
      </c>
      <c r="S18" s="2485">
        <v>375.375</v>
      </c>
      <c r="T18" s="2485">
        <v>7200.375</v>
      </c>
      <c r="U18" s="2485">
        <v>280.81462499999998</v>
      </c>
      <c r="V18" s="2485">
        <v>7481.189625</v>
      </c>
      <c r="W18" s="2485">
        <v>0</v>
      </c>
      <c r="X18" s="2485">
        <v>7481.189625</v>
      </c>
      <c r="Y18" s="2485">
        <v>7481.1896249999991</v>
      </c>
      <c r="Z18" s="2485">
        <v>0</v>
      </c>
      <c r="AA18" s="2485">
        <v>0</v>
      </c>
      <c r="AB18" s="2485">
        <v>44887.137749999994</v>
      </c>
      <c r="AC18" s="2485">
        <v>0</v>
      </c>
      <c r="AD18" s="2485">
        <v>0</v>
      </c>
      <c r="AE18" s="2485"/>
      <c r="AF18" s="2485"/>
      <c r="AG18" s="2485">
        <v>6500</v>
      </c>
      <c r="AH18" s="2485">
        <v>0</v>
      </c>
      <c r="AI18" s="2485">
        <v>0</v>
      </c>
      <c r="AJ18" s="2485">
        <v>0</v>
      </c>
      <c r="AK18" s="2485">
        <v>0</v>
      </c>
      <c r="AL18" s="2485">
        <v>0</v>
      </c>
      <c r="AM18" s="2485">
        <v>0</v>
      </c>
      <c r="AN18" s="2485">
        <v>0</v>
      </c>
      <c r="AO18" s="2485">
        <v>0</v>
      </c>
      <c r="AP18" s="2485">
        <v>0</v>
      </c>
      <c r="AQ18" s="2485">
        <v>0</v>
      </c>
      <c r="AR18" s="2485">
        <v>0</v>
      </c>
      <c r="AS18" s="2485">
        <v>7481.189625</v>
      </c>
      <c r="AT18" s="2485">
        <f t="shared" si="1"/>
        <v>127180.223625</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17</v>
      </c>
      <c r="BF18" s="2484"/>
      <c r="BG18" s="2484"/>
      <c r="BH18" s="2484"/>
      <c r="BI18" s="2466">
        <v>1</v>
      </c>
      <c r="BM18" s="2466"/>
    </row>
    <row r="19" spans="3:65" ht="30" customHeight="1">
      <c r="C19" s="2466">
        <v>9</v>
      </c>
      <c r="D19" s="2486">
        <v>8</v>
      </c>
      <c r="E19" s="2486">
        <v>4</v>
      </c>
      <c r="F19" s="2489" t="s">
        <v>5287</v>
      </c>
      <c r="G19" s="2483" t="s">
        <v>2448</v>
      </c>
      <c r="H19" s="2484">
        <v>17</v>
      </c>
      <c r="I19" s="2485">
        <v>2877.3806249999998</v>
      </c>
      <c r="J19" s="2485">
        <v>17264.283749999999</v>
      </c>
      <c r="K19" s="2485">
        <v>2500</v>
      </c>
      <c r="L19" s="2485">
        <v>0</v>
      </c>
      <c r="M19" s="2485">
        <v>0</v>
      </c>
      <c r="N19" s="2485">
        <v>0</v>
      </c>
      <c r="O19" s="2485">
        <v>0</v>
      </c>
      <c r="P19" s="2485">
        <v>2500</v>
      </c>
      <c r="Q19" s="2485">
        <v>125</v>
      </c>
      <c r="R19" s="2485">
        <v>2625</v>
      </c>
      <c r="S19" s="2485">
        <v>144.375</v>
      </c>
      <c r="T19" s="2485">
        <v>2769.375</v>
      </c>
      <c r="U19" s="2485">
        <v>108.00562499999999</v>
      </c>
      <c r="V19" s="2485">
        <v>2877.3806249999998</v>
      </c>
      <c r="W19" s="2485">
        <v>0</v>
      </c>
      <c r="X19" s="2485">
        <v>2877.3806249999998</v>
      </c>
      <c r="Y19" s="2485">
        <v>2877.3806249999998</v>
      </c>
      <c r="Z19" s="2485">
        <v>0</v>
      </c>
      <c r="AA19" s="2485">
        <v>0</v>
      </c>
      <c r="AB19" s="2485">
        <v>17264.283749999999</v>
      </c>
      <c r="AC19" s="2485">
        <v>0</v>
      </c>
      <c r="AD19" s="2485">
        <v>0</v>
      </c>
      <c r="AE19" s="2485"/>
      <c r="AF19" s="2485"/>
      <c r="AG19" s="2485">
        <v>2500</v>
      </c>
      <c r="AH19" s="2485">
        <v>0</v>
      </c>
      <c r="AI19" s="2485">
        <v>0</v>
      </c>
      <c r="AJ19" s="2485">
        <v>0</v>
      </c>
      <c r="AK19" s="2485">
        <v>0</v>
      </c>
      <c r="AL19" s="2485">
        <v>0</v>
      </c>
      <c r="AM19" s="2485">
        <v>0</v>
      </c>
      <c r="AN19" s="2485">
        <v>0</v>
      </c>
      <c r="AO19" s="2485">
        <v>0</v>
      </c>
      <c r="AP19" s="2485">
        <v>0</v>
      </c>
      <c r="AQ19" s="2485">
        <v>0</v>
      </c>
      <c r="AR19" s="2485">
        <v>0</v>
      </c>
      <c r="AS19" s="2485">
        <v>2877.3806249999998</v>
      </c>
      <c r="AT19" s="2485">
        <f t="shared" si="1"/>
        <v>48915.470624999994</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0" customHeight="1">
      <c r="C20" s="2466">
        <v>10</v>
      </c>
      <c r="D20" s="2486">
        <v>10</v>
      </c>
      <c r="E20" s="2486">
        <v>6</v>
      </c>
      <c r="F20" s="2489" t="s">
        <v>5288</v>
      </c>
      <c r="G20" s="2483" t="s">
        <v>2566</v>
      </c>
      <c r="H20" s="2484">
        <v>34</v>
      </c>
      <c r="I20" s="2485">
        <v>2186.8092750000001</v>
      </c>
      <c r="J20" s="2485">
        <v>26241.711300000003</v>
      </c>
      <c r="K20" s="2485">
        <v>1900</v>
      </c>
      <c r="L20" s="2485">
        <v>0</v>
      </c>
      <c r="M20" s="2485">
        <v>0</v>
      </c>
      <c r="N20" s="2485">
        <v>0</v>
      </c>
      <c r="O20" s="2485">
        <v>0</v>
      </c>
      <c r="P20" s="2485">
        <v>1900</v>
      </c>
      <c r="Q20" s="2485">
        <v>95</v>
      </c>
      <c r="R20" s="2485">
        <v>1995</v>
      </c>
      <c r="S20" s="2485">
        <v>109.72499999999999</v>
      </c>
      <c r="T20" s="2485">
        <v>2104.7249999999999</v>
      </c>
      <c r="U20" s="2485">
        <v>82.084274999999991</v>
      </c>
      <c r="V20" s="2485">
        <v>2186.8092750000001</v>
      </c>
      <c r="W20" s="2485">
        <v>0</v>
      </c>
      <c r="X20" s="2485">
        <v>2186.8092750000001</v>
      </c>
      <c r="Y20" s="2485">
        <v>2186.8092749999996</v>
      </c>
      <c r="Z20" s="2485">
        <v>0</v>
      </c>
      <c r="AA20" s="2485">
        <v>0</v>
      </c>
      <c r="AB20" s="2485">
        <v>26241.711299999995</v>
      </c>
      <c r="AC20" s="2485">
        <v>0</v>
      </c>
      <c r="AD20" s="2485">
        <v>0</v>
      </c>
      <c r="AE20" s="2485"/>
      <c r="AF20" s="2485"/>
      <c r="AG20" s="2485">
        <v>1900</v>
      </c>
      <c r="AH20" s="2485">
        <v>0</v>
      </c>
      <c r="AI20" s="2485">
        <v>0</v>
      </c>
      <c r="AJ20" s="2485">
        <v>0</v>
      </c>
      <c r="AK20" s="2485">
        <v>0</v>
      </c>
      <c r="AL20" s="2485">
        <v>0</v>
      </c>
      <c r="AM20" s="2485">
        <v>0</v>
      </c>
      <c r="AN20" s="2485">
        <v>0</v>
      </c>
      <c r="AO20" s="2485">
        <v>0</v>
      </c>
      <c r="AP20" s="2485">
        <v>0</v>
      </c>
      <c r="AQ20" s="2485">
        <v>0</v>
      </c>
      <c r="AR20" s="2485">
        <v>0</v>
      </c>
      <c r="AS20" s="2485">
        <v>2186.8092750000001</v>
      </c>
      <c r="AT20" s="2485">
        <f t="shared" si="1"/>
        <v>74351.515350000001</v>
      </c>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f t="shared" si="0"/>
        <v>34</v>
      </c>
      <c r="BF20" s="2484"/>
      <c r="BG20" s="2484"/>
      <c r="BH20" s="2484"/>
      <c r="BI20" s="2466">
        <v>1</v>
      </c>
      <c r="BM20" s="2466"/>
    </row>
    <row r="21" spans="3:65" ht="30" customHeight="1">
      <c r="D21" s="2486">
        <v>11</v>
      </c>
      <c r="E21" s="2486" t="s">
        <v>5289</v>
      </c>
      <c r="F21" s="2484" t="s">
        <v>5290</v>
      </c>
      <c r="G21" s="2486" t="s">
        <v>3262</v>
      </c>
      <c r="H21" s="2484">
        <v>17</v>
      </c>
      <c r="I21" s="2485">
        <v>113234.42294981251</v>
      </c>
      <c r="J21" s="2485">
        <v>679406.53769887506</v>
      </c>
      <c r="K21" s="2485">
        <v>0</v>
      </c>
      <c r="L21" s="2485">
        <v>0</v>
      </c>
      <c r="M21" s="2485">
        <v>98383.25</v>
      </c>
      <c r="N21" s="2485">
        <v>0</v>
      </c>
      <c r="O21" s="2485">
        <v>0</v>
      </c>
      <c r="P21" s="2485">
        <v>98383.25</v>
      </c>
      <c r="Q21" s="2485">
        <v>4919.1625000000004</v>
      </c>
      <c r="R21" s="2485">
        <v>103302.41250000001</v>
      </c>
      <c r="S21" s="2485">
        <v>5681.6326875000004</v>
      </c>
      <c r="T21" s="2485">
        <v>108984.0451875</v>
      </c>
      <c r="U21" s="2485">
        <v>4250.3777623124997</v>
      </c>
      <c r="V21" s="2485">
        <v>113234.42294981251</v>
      </c>
      <c r="W21" s="2485">
        <v>0</v>
      </c>
      <c r="X21" s="2485">
        <v>113234.42294981251</v>
      </c>
      <c r="Y21" s="2485">
        <v>0</v>
      </c>
      <c r="Z21" s="2485">
        <v>113234.42294981249</v>
      </c>
      <c r="AA21" s="2485">
        <v>0</v>
      </c>
      <c r="AB21" s="2485">
        <v>0</v>
      </c>
      <c r="AC21" s="2485">
        <v>679406.53769887495</v>
      </c>
      <c r="AD21" s="2485">
        <v>0</v>
      </c>
      <c r="AE21" s="2485"/>
      <c r="AF21" s="2485"/>
      <c r="AG21" s="2485">
        <v>0</v>
      </c>
      <c r="AH21" s="2485">
        <v>0</v>
      </c>
      <c r="AI21" s="2485">
        <v>98383.25</v>
      </c>
      <c r="AJ21" s="2485">
        <v>0</v>
      </c>
      <c r="AK21" s="2485">
        <v>0</v>
      </c>
      <c r="AL21" s="2485">
        <v>0</v>
      </c>
      <c r="AM21" s="2485">
        <v>0</v>
      </c>
      <c r="AN21" s="2485">
        <v>0</v>
      </c>
      <c r="AO21" s="2485">
        <v>0</v>
      </c>
      <c r="AP21" s="2485">
        <v>0</v>
      </c>
      <c r="AQ21" s="2485">
        <v>0</v>
      </c>
      <c r="AR21" s="2485">
        <v>0</v>
      </c>
      <c r="AS21" s="2485">
        <v>113234.42294981251</v>
      </c>
      <c r="AT21" s="2485">
        <f t="shared" si="1"/>
        <v>1924985.1901468127</v>
      </c>
      <c r="AU21" s="2485" t="e">
        <f>#REF!</f>
        <v>#REF!</v>
      </c>
      <c r="AV21" s="2485" t="e">
        <f>#REF!</f>
        <v>#REF!</v>
      </c>
      <c r="AW21" s="2485" t="e">
        <f>#REF!</f>
        <v>#REF!</v>
      </c>
      <c r="AX21" s="2485" t="e">
        <f>#REF!</f>
        <v>#REF!</v>
      </c>
      <c r="AY21" s="2485" t="e">
        <f>#REF!</f>
        <v>#REF!</v>
      </c>
      <c r="AZ21" s="2485" t="e">
        <f>#REF!</f>
        <v>#REF!</v>
      </c>
      <c r="BA21" s="2485" t="e">
        <f>#REF!</f>
        <v>#REF!</v>
      </c>
      <c r="BB21" s="2484" t="e">
        <f>#REF!</f>
        <v>#REF!</v>
      </c>
      <c r="BC21" s="2484" t="e">
        <f>#REF!</f>
        <v>#REF!</v>
      </c>
      <c r="BD21" s="2484" t="e">
        <f>#REF!</f>
        <v>#REF!</v>
      </c>
      <c r="BE21" s="2484">
        <f t="shared" si="0"/>
        <v>17</v>
      </c>
      <c r="BF21" s="2484"/>
      <c r="BG21" s="2484"/>
      <c r="BH21" s="2484"/>
      <c r="BI21" s="2466">
        <v>1</v>
      </c>
      <c r="BJ21" s="2466" t="s">
        <v>512</v>
      </c>
      <c r="BM21" s="2466"/>
    </row>
    <row r="22" spans="3:65" ht="30" customHeight="1">
      <c r="D22" s="2326" t="s">
        <v>941</v>
      </c>
      <c r="E22" s="2326" t="s">
        <v>1903</v>
      </c>
      <c r="F22" s="2490" t="s">
        <v>5291</v>
      </c>
      <c r="G22" s="2486"/>
      <c r="H22" s="2484"/>
      <c r="I22" s="2485"/>
      <c r="J22" s="2485"/>
      <c r="K22" s="2485"/>
      <c r="L22" s="2485"/>
      <c r="M22" s="2485"/>
      <c r="N22" s="2485"/>
      <c r="O22" s="2485"/>
      <c r="P22" s="2485"/>
      <c r="Q22" s="2485"/>
      <c r="R22" s="2485"/>
      <c r="S22" s="2485"/>
      <c r="T22" s="2485"/>
      <c r="U22" s="2485"/>
      <c r="V22" s="2485"/>
      <c r="W22" s="2485"/>
      <c r="X22" s="2485"/>
      <c r="Y22" s="2485"/>
      <c r="Z22" s="2485"/>
      <c r="AA22" s="2485"/>
      <c r="AB22" s="2485"/>
      <c r="AC22" s="2485"/>
      <c r="AD22" s="2485"/>
      <c r="AE22" s="2485"/>
      <c r="AF22" s="2485"/>
      <c r="AG22" s="2485"/>
      <c r="AH22" s="2485"/>
      <c r="AI22" s="2485"/>
      <c r="AJ22" s="2485"/>
      <c r="AK22" s="2485"/>
      <c r="AL22" s="2485"/>
      <c r="AM22" s="2485"/>
      <c r="AN22" s="2485"/>
      <c r="AO22" s="2485"/>
      <c r="AP22" s="2485"/>
      <c r="AQ22" s="2485"/>
      <c r="AR22" s="2485"/>
      <c r="AS22" s="2485"/>
      <c r="AT22" s="2485"/>
      <c r="AU22" s="2485" t="e">
        <f>#REF!</f>
        <v>#REF!</v>
      </c>
      <c r="AV22" s="2485" t="e">
        <f>#REF!</f>
        <v>#REF!</v>
      </c>
      <c r="AW22" s="2485" t="e">
        <f>#REF!</f>
        <v>#REF!</v>
      </c>
      <c r="AX22" s="2485" t="e">
        <f>#REF!</f>
        <v>#REF!</v>
      </c>
      <c r="AY22" s="2485" t="e">
        <f>#REF!</f>
        <v>#REF!</v>
      </c>
      <c r="AZ22" s="2485" t="e">
        <f>#REF!</f>
        <v>#REF!</v>
      </c>
      <c r="BA22" s="2485" t="e">
        <f>#REF!</f>
        <v>#REF!</v>
      </c>
      <c r="BB22" s="2484" t="e">
        <f>#REF!</f>
        <v>#REF!</v>
      </c>
      <c r="BC22" s="2484" t="e">
        <f>#REF!</f>
        <v>#REF!</v>
      </c>
      <c r="BD22" s="2484" t="e">
        <f>#REF!</f>
        <v>#REF!</v>
      </c>
      <c r="BE22" s="2484"/>
      <c r="BF22" s="2484"/>
      <c r="BG22" s="2484"/>
      <c r="BH22" s="2484"/>
      <c r="BM22" s="2466"/>
    </row>
    <row r="23" spans="3:65" s="2491" customFormat="1" ht="30" customHeight="1">
      <c r="D23" s="2492">
        <f>COUNTIF($BI$5:BI23,BI23)</f>
        <v>1</v>
      </c>
      <c r="E23" s="2492">
        <v>1</v>
      </c>
      <c r="F23" s="2493" t="s">
        <v>5292</v>
      </c>
      <c r="G23" s="2492" t="s">
        <v>2394</v>
      </c>
      <c r="H23" s="2494">
        <v>16</v>
      </c>
      <c r="I23" s="2493">
        <v>4028332.875</v>
      </c>
      <c r="J23" s="2493">
        <v>24169997.25</v>
      </c>
      <c r="K23" s="2493">
        <v>3500000</v>
      </c>
      <c r="L23" s="2493">
        <v>0</v>
      </c>
      <c r="M23" s="2493">
        <v>0</v>
      </c>
      <c r="N23" s="2493">
        <v>0</v>
      </c>
      <c r="O23" s="2493">
        <v>0</v>
      </c>
      <c r="P23" s="2493">
        <v>3500000</v>
      </c>
      <c r="Q23" s="2493">
        <v>175000</v>
      </c>
      <c r="R23" s="2493">
        <v>3675000</v>
      </c>
      <c r="S23" s="2493">
        <v>202125</v>
      </c>
      <c r="T23" s="2493">
        <v>3877125</v>
      </c>
      <c r="U23" s="2493">
        <v>151207.875</v>
      </c>
      <c r="V23" s="2493">
        <v>4028332.875</v>
      </c>
      <c r="W23" s="2493">
        <v>0</v>
      </c>
      <c r="X23" s="2493">
        <v>4028332.875</v>
      </c>
      <c r="Y23" s="2493">
        <v>4028332.8749999995</v>
      </c>
      <c r="Z23" s="2493">
        <v>0</v>
      </c>
      <c r="AA23" s="2493">
        <v>0</v>
      </c>
      <c r="AB23" s="2493">
        <v>24169997.249999996</v>
      </c>
      <c r="AC23" s="2493">
        <v>0</v>
      </c>
      <c r="AD23" s="2493">
        <v>0</v>
      </c>
      <c r="AE23" s="2493"/>
      <c r="AF23" s="2493"/>
      <c r="AG23" s="2493">
        <v>3500000</v>
      </c>
      <c r="AH23" s="2493">
        <v>0</v>
      </c>
      <c r="AI23" s="2493">
        <v>0</v>
      </c>
      <c r="AJ23" s="2493">
        <v>0</v>
      </c>
      <c r="AK23" s="2493">
        <v>0</v>
      </c>
      <c r="AL23" s="2493">
        <v>0</v>
      </c>
      <c r="AM23" s="2493">
        <v>0</v>
      </c>
      <c r="AN23" s="2493">
        <v>0</v>
      </c>
      <c r="AO23" s="2493">
        <v>0</v>
      </c>
      <c r="AP23" s="2493">
        <v>0</v>
      </c>
      <c r="AQ23" s="2493">
        <v>0</v>
      </c>
      <c r="AR23" s="2493">
        <v>0</v>
      </c>
      <c r="AS23" s="2493">
        <v>3500000</v>
      </c>
      <c r="AT23" s="2493">
        <f xml:space="preserve"> AS23*$H23</f>
        <v>56000000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16</v>
      </c>
      <c r="BF23" s="2494"/>
      <c r="BG23" s="2494"/>
      <c r="BH23" s="2494"/>
      <c r="BI23" s="2491">
        <v>2</v>
      </c>
    </row>
    <row r="24" spans="3:65" s="2491" customFormat="1" ht="30" customHeight="1">
      <c r="C24" s="2491">
        <v>11</v>
      </c>
      <c r="D24" s="2492">
        <f>COUNTIF($BI$5:BI24,BI24)</f>
        <v>2</v>
      </c>
      <c r="E24" s="2492"/>
      <c r="F24" s="2493" t="s">
        <v>5293</v>
      </c>
      <c r="G24" s="2492" t="s">
        <v>2394</v>
      </c>
      <c r="H24" s="2494">
        <f>+H23</f>
        <v>16</v>
      </c>
      <c r="I24" s="2493"/>
      <c r="J24" s="2493"/>
      <c r="K24" s="2493"/>
      <c r="L24" s="2493"/>
      <c r="M24" s="2493"/>
      <c r="N24" s="2493"/>
      <c r="O24" s="2493"/>
      <c r="P24" s="2493"/>
      <c r="Q24" s="2493"/>
      <c r="R24" s="2493"/>
      <c r="S24" s="2493"/>
      <c r="T24" s="2493"/>
      <c r="U24" s="2493"/>
      <c r="V24" s="2493"/>
      <c r="W24" s="2493"/>
      <c r="X24" s="2493"/>
      <c r="Y24" s="2493"/>
      <c r="Z24" s="2493"/>
      <c r="AA24" s="2493"/>
      <c r="AB24" s="2493"/>
      <c r="AC24" s="2493"/>
      <c r="AD24" s="2493"/>
      <c r="AE24" s="2493"/>
      <c r="AF24" s="2493"/>
      <c r="AG24" s="2493"/>
      <c r="AH24" s="2493"/>
      <c r="AI24" s="2493"/>
      <c r="AJ24" s="2493"/>
      <c r="AK24" s="2493"/>
      <c r="AL24" s="2493"/>
      <c r="AM24" s="2493"/>
      <c r="AN24" s="2493"/>
      <c r="AO24" s="2493"/>
      <c r="AP24" s="2493"/>
      <c r="AQ24" s="2493"/>
      <c r="AR24" s="2493"/>
      <c r="AS24" s="2493">
        <v>137000</v>
      </c>
      <c r="AT24" s="2493">
        <f t="shared" ref="AT24:AT38" si="2" xml:space="preserve"> AS24*$H24</f>
        <v>2192000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0" customHeight="1">
      <c r="C25" s="2491">
        <v>2</v>
      </c>
      <c r="D25" s="2492">
        <f>COUNTIF($BI$5:BI25,BI25)</f>
        <v>3</v>
      </c>
      <c r="E25" s="2492">
        <v>2</v>
      </c>
      <c r="F25" s="2493" t="s">
        <v>5294</v>
      </c>
      <c r="G25" s="2492" t="s">
        <v>1829</v>
      </c>
      <c r="H25" s="2494">
        <f>20*16</f>
        <v>320</v>
      </c>
      <c r="I25" s="2493">
        <v>16688.807625000001</v>
      </c>
      <c r="J25" s="2493">
        <v>750996.34312500001</v>
      </c>
      <c r="K25" s="2493">
        <v>14500</v>
      </c>
      <c r="L25" s="2493">
        <v>0</v>
      </c>
      <c r="M25" s="2493">
        <v>0</v>
      </c>
      <c r="N25" s="2493">
        <v>0</v>
      </c>
      <c r="O25" s="2493">
        <v>0</v>
      </c>
      <c r="P25" s="2493">
        <v>14500</v>
      </c>
      <c r="Q25" s="2493">
        <v>725</v>
      </c>
      <c r="R25" s="2493">
        <v>15225</v>
      </c>
      <c r="S25" s="2493">
        <v>837.375</v>
      </c>
      <c r="T25" s="2493">
        <v>16062.375</v>
      </c>
      <c r="U25" s="2493">
        <v>626.43262500000003</v>
      </c>
      <c r="V25" s="2493">
        <v>16688.807625000001</v>
      </c>
      <c r="W25" s="2493">
        <v>0</v>
      </c>
      <c r="X25" s="2493">
        <v>16688.807625000001</v>
      </c>
      <c r="Y25" s="2493">
        <v>16688.807624999998</v>
      </c>
      <c r="Z25" s="2493">
        <v>0</v>
      </c>
      <c r="AA25" s="2493">
        <v>0</v>
      </c>
      <c r="AB25" s="2493">
        <v>750996.3431249999</v>
      </c>
      <c r="AC25" s="2493">
        <v>0</v>
      </c>
      <c r="AD25" s="2493">
        <v>0</v>
      </c>
      <c r="AE25" s="2493"/>
      <c r="AF25" s="2493"/>
      <c r="AG25" s="2493">
        <v>14500</v>
      </c>
      <c r="AH25" s="2493">
        <v>0</v>
      </c>
      <c r="AI25" s="2493">
        <v>0</v>
      </c>
      <c r="AJ25" s="2493">
        <v>0</v>
      </c>
      <c r="AK25" s="2493">
        <v>0</v>
      </c>
      <c r="AL25" s="2493">
        <v>0</v>
      </c>
      <c r="AM25" s="2493">
        <v>0</v>
      </c>
      <c r="AN25" s="2493">
        <v>0</v>
      </c>
      <c r="AO25" s="2493">
        <v>0</v>
      </c>
      <c r="AP25" s="2493">
        <v>0</v>
      </c>
      <c r="AQ25" s="2493">
        <v>0</v>
      </c>
      <c r="AR25" s="2493">
        <v>0</v>
      </c>
      <c r="AS25" s="2493">
        <v>5000</v>
      </c>
      <c r="AT25" s="2493">
        <f t="shared" si="2"/>
        <v>1600000</v>
      </c>
      <c r="AU25" s="2493" t="e">
        <f>#REF!</f>
        <v>#REF!</v>
      </c>
      <c r="AV25" s="2493" t="e">
        <f>#REF!</f>
        <v>#REF!</v>
      </c>
      <c r="AW25" s="2493" t="e">
        <f>#REF!</f>
        <v>#REF!</v>
      </c>
      <c r="AX25" s="2493" t="e">
        <f>#REF!</f>
        <v>#REF!</v>
      </c>
      <c r="AY25" s="2493" t="e">
        <f>#REF!</f>
        <v>#REF!</v>
      </c>
      <c r="AZ25" s="2493" t="e">
        <f>#REF!</f>
        <v>#REF!</v>
      </c>
      <c r="BA25" s="2493" t="e">
        <f>#REF!</f>
        <v>#REF!</v>
      </c>
      <c r="BB25" s="2494" t="e">
        <f>#REF!</f>
        <v>#REF!</v>
      </c>
      <c r="BC25" s="2494" t="e">
        <f>#REF!</f>
        <v>#REF!</v>
      </c>
      <c r="BD25" s="2494" t="e">
        <f>#REF!</f>
        <v>#REF!</v>
      </c>
      <c r="BE25" s="2484">
        <f t="shared" si="0"/>
        <v>320</v>
      </c>
      <c r="BF25" s="2494"/>
      <c r="BG25" s="2494"/>
      <c r="BH25" s="2494"/>
      <c r="BI25" s="2491">
        <v>2</v>
      </c>
      <c r="BL25" s="2466" t="s">
        <v>5295</v>
      </c>
      <c r="BM25" s="2470">
        <v>43915</v>
      </c>
    </row>
    <row r="26" spans="3:65" s="2491" customFormat="1" ht="30" customHeight="1">
      <c r="C26" s="2491">
        <v>12</v>
      </c>
      <c r="D26" s="2492">
        <f>COUNTIF($BI$5:BI26,BI26)</f>
        <v>4</v>
      </c>
      <c r="E26" s="2492">
        <v>3</v>
      </c>
      <c r="F26" s="2493" t="s">
        <v>5296</v>
      </c>
      <c r="G26" s="2492" t="s">
        <v>2448</v>
      </c>
      <c r="H26" s="2494">
        <f>+H24</f>
        <v>16</v>
      </c>
      <c r="I26" s="2493">
        <v>172642.83749999999</v>
      </c>
      <c r="J26" s="2493">
        <v>517928.51249999995</v>
      </c>
      <c r="K26" s="2493">
        <v>150000</v>
      </c>
      <c r="L26" s="2493">
        <v>0</v>
      </c>
      <c r="M26" s="2493">
        <v>0</v>
      </c>
      <c r="N26" s="2493">
        <v>0</v>
      </c>
      <c r="O26" s="2493">
        <v>0</v>
      </c>
      <c r="P26" s="2493">
        <v>150000</v>
      </c>
      <c r="Q26" s="2493">
        <v>7500</v>
      </c>
      <c r="R26" s="2493">
        <v>157500</v>
      </c>
      <c r="S26" s="2493">
        <v>8662.5</v>
      </c>
      <c r="T26" s="2493">
        <v>166162.5</v>
      </c>
      <c r="U26" s="2493">
        <v>6480.3374999999996</v>
      </c>
      <c r="V26" s="2493">
        <v>172642.83749999999</v>
      </c>
      <c r="W26" s="2493">
        <v>0</v>
      </c>
      <c r="X26" s="2493">
        <v>172642.83749999999</v>
      </c>
      <c r="Y26" s="2493">
        <v>172642.83749999999</v>
      </c>
      <c r="Z26" s="2493">
        <v>0</v>
      </c>
      <c r="AA26" s="2493">
        <v>0</v>
      </c>
      <c r="AB26" s="2493">
        <v>517928.51249999995</v>
      </c>
      <c r="AC26" s="2493">
        <v>0</v>
      </c>
      <c r="AD26" s="2493">
        <v>0</v>
      </c>
      <c r="AE26" s="2493"/>
      <c r="AF26" s="2493"/>
      <c r="AG26" s="2493">
        <v>150000</v>
      </c>
      <c r="AH26" s="2493">
        <v>0</v>
      </c>
      <c r="AI26" s="2493">
        <v>0</v>
      </c>
      <c r="AJ26" s="2493">
        <v>0</v>
      </c>
      <c r="AK26" s="2493">
        <v>0</v>
      </c>
      <c r="AL26" s="2493">
        <v>0</v>
      </c>
      <c r="AM26" s="2493">
        <v>0</v>
      </c>
      <c r="AN26" s="2493">
        <v>0</v>
      </c>
      <c r="AO26" s="2493">
        <v>0</v>
      </c>
      <c r="AP26" s="2493">
        <v>0</v>
      </c>
      <c r="AQ26" s="2493">
        <v>0</v>
      </c>
      <c r="AR26" s="2493">
        <v>0</v>
      </c>
      <c r="AS26" s="2493">
        <v>5000</v>
      </c>
      <c r="AT26" s="2493">
        <f t="shared" si="2"/>
        <v>80000</v>
      </c>
      <c r="AU26" s="2493"/>
      <c r="AV26" s="2493"/>
      <c r="AW26" s="2493"/>
      <c r="AX26" s="2493"/>
      <c r="AY26" s="2493"/>
      <c r="AZ26" s="2493"/>
      <c r="BA26" s="2493"/>
      <c r="BB26" s="2494"/>
      <c r="BC26" s="2494"/>
      <c r="BD26" s="2494"/>
      <c r="BE26" s="2484">
        <f t="shared" si="0"/>
        <v>16</v>
      </c>
      <c r="BF26" s="2494"/>
      <c r="BG26" s="2494"/>
      <c r="BH26" s="2494"/>
      <c r="BI26" s="2491">
        <v>2</v>
      </c>
    </row>
    <row r="27" spans="3:65" s="2491" customFormat="1" ht="30" customHeight="1">
      <c r="C27" s="2491">
        <v>3</v>
      </c>
      <c r="D27" s="2492">
        <f>COUNTIF($BI$5:BI27,BI27)</f>
        <v>5</v>
      </c>
      <c r="E27" s="2492"/>
      <c r="F27" s="2493" t="s">
        <v>5297</v>
      </c>
      <c r="G27" s="2492" t="s">
        <v>1829</v>
      </c>
      <c r="H27" s="2494">
        <v>2000</v>
      </c>
      <c r="I27" s="2493"/>
      <c r="J27" s="2493"/>
      <c r="K27" s="2493"/>
      <c r="L27" s="2493"/>
      <c r="M27" s="2493"/>
      <c r="N27" s="2493"/>
      <c r="O27" s="2493"/>
      <c r="P27" s="2493"/>
      <c r="Q27" s="2493"/>
      <c r="R27" s="2493"/>
      <c r="S27" s="2493"/>
      <c r="T27" s="2493"/>
      <c r="U27" s="2493"/>
      <c r="V27" s="2493"/>
      <c r="W27" s="2493"/>
      <c r="X27" s="2493"/>
      <c r="Y27" s="2493"/>
      <c r="Z27" s="2493"/>
      <c r="AA27" s="2493"/>
      <c r="AB27" s="2493"/>
      <c r="AC27" s="2493"/>
      <c r="AD27" s="2493"/>
      <c r="AE27" s="2493"/>
      <c r="AF27" s="2493"/>
      <c r="AG27" s="2493"/>
      <c r="AH27" s="2493"/>
      <c r="AI27" s="2493"/>
      <c r="AJ27" s="2493"/>
      <c r="AK27" s="2493"/>
      <c r="AL27" s="2493"/>
      <c r="AM27" s="2493"/>
      <c r="AN27" s="2493"/>
      <c r="AO27" s="2493"/>
      <c r="AP27" s="2493"/>
      <c r="AQ27" s="2493"/>
      <c r="AR27" s="2493"/>
      <c r="AS27" s="2493">
        <v>92000</v>
      </c>
      <c r="AT27" s="2493">
        <f t="shared" si="2"/>
        <v>184000000</v>
      </c>
      <c r="AU27" s="2493"/>
      <c r="AV27" s="2493"/>
      <c r="AW27" s="2493"/>
      <c r="AX27" s="2493"/>
      <c r="AY27" s="2493"/>
      <c r="AZ27" s="2493"/>
      <c r="BA27" s="2493"/>
      <c r="BB27" s="2494"/>
      <c r="BC27" s="2494"/>
      <c r="BD27" s="2494"/>
      <c r="BE27" s="2484">
        <f t="shared" si="0"/>
        <v>2000</v>
      </c>
      <c r="BF27" s="2494"/>
      <c r="BG27" s="2494"/>
      <c r="BH27" s="2494"/>
      <c r="BI27" s="2491">
        <v>2</v>
      </c>
      <c r="BL27" s="2466" t="s">
        <v>5298</v>
      </c>
      <c r="BM27" s="2470">
        <v>43915</v>
      </c>
    </row>
    <row r="28" spans="3:65" ht="30" customHeight="1">
      <c r="C28" s="2466">
        <v>13</v>
      </c>
      <c r="D28" s="2492">
        <f>COUNTIF($BI$5:BI28,BI28)</f>
        <v>6</v>
      </c>
      <c r="E28" s="2486"/>
      <c r="F28" s="2485" t="s">
        <v>5299</v>
      </c>
      <c r="G28" s="2486" t="s">
        <v>2601</v>
      </c>
      <c r="H28" s="2484">
        <f>1100/4</f>
        <v>275</v>
      </c>
      <c r="I28" s="2485"/>
      <c r="J28" s="2485"/>
      <c r="K28" s="2485"/>
      <c r="L28" s="2485"/>
      <c r="M28" s="2485"/>
      <c r="N28" s="2485"/>
      <c r="O28" s="2485"/>
      <c r="P28" s="2485"/>
      <c r="Q28" s="2485"/>
      <c r="R28" s="2485"/>
      <c r="S28" s="2485"/>
      <c r="T28" s="2485"/>
      <c r="U28" s="2485"/>
      <c r="V28" s="2485"/>
      <c r="W28" s="2485"/>
      <c r="X28" s="2485"/>
      <c r="Y28" s="2485"/>
      <c r="Z28" s="2485"/>
      <c r="AA28" s="2485"/>
      <c r="AB28" s="2485"/>
      <c r="AC28" s="2485"/>
      <c r="AD28" s="2485"/>
      <c r="AE28" s="2485"/>
      <c r="AF28" s="2485"/>
      <c r="AG28" s="2485"/>
      <c r="AH28" s="2485"/>
      <c r="AI28" s="2485"/>
      <c r="AJ28" s="2485"/>
      <c r="AK28" s="2485"/>
      <c r="AL28" s="2485"/>
      <c r="AM28" s="2485"/>
      <c r="AN28" s="2485"/>
      <c r="AO28" s="2485"/>
      <c r="AP28" s="2485"/>
      <c r="AQ28" s="2485"/>
      <c r="AR28" s="2485"/>
      <c r="AS28" s="2485">
        <v>28000</v>
      </c>
      <c r="AT28" s="2485">
        <f t="shared" si="2"/>
        <v>7700000</v>
      </c>
      <c r="AU28" s="2485"/>
      <c r="AV28" s="2485"/>
      <c r="AW28" s="2485"/>
      <c r="AX28" s="2485"/>
      <c r="AY28" s="2485"/>
      <c r="AZ28" s="2485"/>
      <c r="BA28" s="2485"/>
      <c r="BB28" s="2484"/>
      <c r="BC28" s="2484"/>
      <c r="BD28" s="2484"/>
      <c r="BE28" s="2484">
        <f t="shared" si="0"/>
        <v>275</v>
      </c>
      <c r="BF28" s="2484"/>
      <c r="BG28" s="2484"/>
      <c r="BH28" s="2484"/>
      <c r="BI28" s="2491">
        <v>2</v>
      </c>
      <c r="BM28" s="2466"/>
    </row>
    <row r="29" spans="3:65" ht="30" customHeight="1">
      <c r="C29" s="2466">
        <v>14</v>
      </c>
      <c r="D29" s="2492">
        <f>COUNTIF($BI$5:BI29,BI29)</f>
        <v>7</v>
      </c>
      <c r="E29" s="2486"/>
      <c r="F29" s="2485" t="s">
        <v>5300</v>
      </c>
      <c r="G29" s="2486" t="s">
        <v>2566</v>
      </c>
      <c r="H29" s="2484">
        <f>34*2</f>
        <v>68</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5000</v>
      </c>
      <c r="AT29" s="2485">
        <f t="shared" si="2"/>
        <v>340000</v>
      </c>
      <c r="AU29" s="2485"/>
      <c r="AV29" s="2485"/>
      <c r="AW29" s="2485"/>
      <c r="AX29" s="2485"/>
      <c r="AY29" s="2485"/>
      <c r="AZ29" s="2485"/>
      <c r="BA29" s="2485"/>
      <c r="BB29" s="2484"/>
      <c r="BC29" s="2484"/>
      <c r="BD29" s="2484"/>
      <c r="BE29" s="2484">
        <f t="shared" si="0"/>
        <v>68</v>
      </c>
      <c r="BF29" s="2484"/>
      <c r="BG29" s="2484"/>
      <c r="BH29" s="2484"/>
      <c r="BI29" s="2491">
        <v>2</v>
      </c>
      <c r="BM29" s="2466"/>
    </row>
    <row r="30" spans="3:65" ht="30" customHeight="1">
      <c r="C30" s="2466">
        <v>15</v>
      </c>
      <c r="D30" s="2492">
        <f>COUNTIF($BI$5:BI30,BI30)</f>
        <v>8</v>
      </c>
      <c r="E30" s="2486">
        <v>3</v>
      </c>
      <c r="F30" s="2484" t="s">
        <v>5301</v>
      </c>
      <c r="G30" s="2486" t="s">
        <v>2448</v>
      </c>
      <c r="H30" s="2484">
        <v>68</v>
      </c>
      <c r="I30" s="2485">
        <v>172642.83749999999</v>
      </c>
      <c r="J30" s="2485">
        <v>517928.51249999995</v>
      </c>
      <c r="K30" s="2485">
        <v>150000</v>
      </c>
      <c r="L30" s="2485">
        <v>0</v>
      </c>
      <c r="M30" s="2485">
        <v>0</v>
      </c>
      <c r="N30" s="2485">
        <v>0</v>
      </c>
      <c r="O30" s="2485">
        <v>0</v>
      </c>
      <c r="P30" s="2485">
        <v>150000</v>
      </c>
      <c r="Q30" s="2485">
        <v>7500</v>
      </c>
      <c r="R30" s="2485">
        <v>157500</v>
      </c>
      <c r="S30" s="2485">
        <v>8662.5</v>
      </c>
      <c r="T30" s="2485">
        <v>166162.5</v>
      </c>
      <c r="U30" s="2485">
        <v>6480.3374999999996</v>
      </c>
      <c r="V30" s="2485">
        <v>172642.83749999999</v>
      </c>
      <c r="W30" s="2485">
        <v>0</v>
      </c>
      <c r="X30" s="2485">
        <v>172642.83749999999</v>
      </c>
      <c r="Y30" s="2485">
        <v>172642.83749999999</v>
      </c>
      <c r="Z30" s="2485">
        <v>0</v>
      </c>
      <c r="AA30" s="2485">
        <v>0</v>
      </c>
      <c r="AB30" s="2485">
        <v>517928.51249999995</v>
      </c>
      <c r="AC30" s="2485">
        <v>0</v>
      </c>
      <c r="AD30" s="2485">
        <v>0</v>
      </c>
      <c r="AE30" s="2485"/>
      <c r="AF30" s="2485"/>
      <c r="AG30" s="2485">
        <v>150000</v>
      </c>
      <c r="AH30" s="2485">
        <v>0</v>
      </c>
      <c r="AI30" s="2485">
        <v>0</v>
      </c>
      <c r="AJ30" s="2485">
        <v>0</v>
      </c>
      <c r="AK30" s="2485">
        <v>0</v>
      </c>
      <c r="AL30" s="2485">
        <v>0</v>
      </c>
      <c r="AM30" s="2485">
        <v>0</v>
      </c>
      <c r="AN30" s="2485">
        <v>0</v>
      </c>
      <c r="AO30" s="2485">
        <v>0</v>
      </c>
      <c r="AP30" s="2485">
        <v>0</v>
      </c>
      <c r="AQ30" s="2485">
        <v>0</v>
      </c>
      <c r="AR30" s="2485">
        <v>0</v>
      </c>
      <c r="AS30" s="2485">
        <v>5000</v>
      </c>
      <c r="AT30" s="2485">
        <f t="shared" si="2"/>
        <v>340000</v>
      </c>
      <c r="AU30" s="2485" t="e">
        <f>#REF!</f>
        <v>#REF!</v>
      </c>
      <c r="AV30" s="2485" t="e">
        <f>#REF!</f>
        <v>#REF!</v>
      </c>
      <c r="AW30" s="2485" t="e">
        <f>#REF!</f>
        <v>#REF!</v>
      </c>
      <c r="AX30" s="2485" t="e">
        <f>#REF!</f>
        <v>#REF!</v>
      </c>
      <c r="AY30" s="2485" t="e">
        <f>#REF!</f>
        <v>#REF!</v>
      </c>
      <c r="AZ30" s="2485" t="e">
        <f>#REF!</f>
        <v>#REF!</v>
      </c>
      <c r="BA30" s="2485" t="e">
        <f>#REF!</f>
        <v>#REF!</v>
      </c>
      <c r="BB30" s="2484" t="e">
        <f>#REF!</f>
        <v>#REF!</v>
      </c>
      <c r="BC30" s="2484" t="e">
        <f>#REF!</f>
        <v>#REF!</v>
      </c>
      <c r="BD30" s="2484" t="e">
        <f>#REF!</f>
        <v>#REF!</v>
      </c>
      <c r="BE30" s="2484">
        <f t="shared" si="0"/>
        <v>68</v>
      </c>
      <c r="BF30" s="2484"/>
      <c r="BG30" s="2484"/>
      <c r="BH30" s="2484"/>
      <c r="BI30" s="2491">
        <v>2</v>
      </c>
      <c r="BM30" s="2466"/>
    </row>
    <row r="31" spans="3:65" ht="30" customHeight="1">
      <c r="C31" s="2466">
        <v>16</v>
      </c>
      <c r="D31" s="2492">
        <f>COUNTIF($BI$5:BI31,BI31)</f>
        <v>9</v>
      </c>
      <c r="E31" s="2486"/>
      <c r="F31" s="2484" t="s">
        <v>5302</v>
      </c>
      <c r="G31" s="2486" t="s">
        <v>2448</v>
      </c>
      <c r="H31" s="2484">
        <v>2</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28500000</v>
      </c>
      <c r="AT31" s="2485">
        <f t="shared" si="2"/>
        <v>57000000</v>
      </c>
      <c r="AU31" s="2485"/>
      <c r="AV31" s="2485"/>
      <c r="AW31" s="2485"/>
      <c r="AX31" s="2485"/>
      <c r="AY31" s="2485"/>
      <c r="AZ31" s="2485"/>
      <c r="BA31" s="2485"/>
      <c r="BB31" s="2484"/>
      <c r="BC31" s="2484"/>
      <c r="BD31" s="2484"/>
      <c r="BE31" s="2484">
        <f t="shared" si="0"/>
        <v>2</v>
      </c>
      <c r="BF31" s="2484"/>
      <c r="BG31" s="2484"/>
      <c r="BH31" s="2484"/>
      <c r="BI31" s="2491">
        <v>2</v>
      </c>
      <c r="BM31" s="2466"/>
    </row>
    <row r="32" spans="3:65" ht="30" customHeight="1">
      <c r="D32" s="2492">
        <f>COUNTIF($BI$5:BI32,BI32)</f>
        <v>10</v>
      </c>
      <c r="E32" s="2486"/>
      <c r="F32" s="2484" t="s">
        <v>5303</v>
      </c>
      <c r="G32" s="2486" t="s">
        <v>5304</v>
      </c>
      <c r="H32" s="2484">
        <v>26</v>
      </c>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v>300000</v>
      </c>
      <c r="AT32" s="2485">
        <f t="shared" si="2"/>
        <v>7800000</v>
      </c>
      <c r="AU32" s="2485"/>
      <c r="AV32" s="2485"/>
      <c r="AW32" s="2485"/>
      <c r="AX32" s="2485"/>
      <c r="AY32" s="2485"/>
      <c r="AZ32" s="2485"/>
      <c r="BA32" s="2485"/>
      <c r="BB32" s="2484"/>
      <c r="BC32" s="2484"/>
      <c r="BD32" s="2484"/>
      <c r="BE32" s="2484">
        <f t="shared" si="0"/>
        <v>26</v>
      </c>
      <c r="BF32" s="2484"/>
      <c r="BG32" s="2484"/>
      <c r="BH32" s="2484"/>
      <c r="BI32" s="2491">
        <v>2</v>
      </c>
      <c r="BJ32" s="2466" t="s">
        <v>512</v>
      </c>
      <c r="BM32" s="2466"/>
    </row>
    <row r="33" spans="3:65" ht="30" customHeight="1">
      <c r="C33" s="2466">
        <v>17</v>
      </c>
      <c r="D33" s="2492">
        <f>COUNTIF($BI$5:BI33,BI33)</f>
        <v>11</v>
      </c>
      <c r="E33" s="2486"/>
      <c r="F33" s="2484" t="s">
        <v>5305</v>
      </c>
      <c r="G33" s="2486" t="s">
        <v>2566</v>
      </c>
      <c r="H33" s="2484">
        <f>+H23</f>
        <v>16</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97000</v>
      </c>
      <c r="AT33" s="2485">
        <f t="shared" si="2"/>
        <v>1552000</v>
      </c>
      <c r="AU33" s="2485"/>
      <c r="AV33" s="2485"/>
      <c r="AW33" s="2485"/>
      <c r="AX33" s="2485"/>
      <c r="AY33" s="2485"/>
      <c r="AZ33" s="2485"/>
      <c r="BA33" s="2485"/>
      <c r="BB33" s="2484"/>
      <c r="BC33" s="2484"/>
      <c r="BD33" s="2484"/>
      <c r="BE33" s="2484">
        <f t="shared" si="0"/>
        <v>16</v>
      </c>
      <c r="BF33" s="2484"/>
      <c r="BG33" s="2484"/>
      <c r="BH33" s="2484"/>
      <c r="BI33" s="2491">
        <v>2</v>
      </c>
    </row>
    <row r="34" spans="3:65" ht="30" customHeight="1">
      <c r="D34" s="2495" t="s">
        <v>1620</v>
      </c>
      <c r="E34" s="2490" t="s">
        <v>5306</v>
      </c>
      <c r="F34" s="2490" t="s">
        <v>5306</v>
      </c>
      <c r="G34" s="2496"/>
      <c r="H34" s="2484"/>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c r="AT34" s="2485"/>
      <c r="AU34" s="2485"/>
      <c r="AV34" s="2485"/>
      <c r="AW34" s="2485"/>
      <c r="AX34" s="2485"/>
      <c r="AY34" s="2485"/>
      <c r="AZ34" s="2485"/>
      <c r="BA34" s="2485"/>
      <c r="BB34" s="2484"/>
      <c r="BC34" s="2484"/>
      <c r="BD34" s="2484"/>
      <c r="BE34" s="2484"/>
      <c r="BF34" s="2484"/>
      <c r="BG34" s="2484"/>
      <c r="BH34" s="2484"/>
      <c r="BM34" s="2466"/>
    </row>
    <row r="35" spans="3:65" ht="30" customHeight="1">
      <c r="C35" s="2466">
        <v>18</v>
      </c>
      <c r="D35" s="2492">
        <f>COUNTIF($BI$5:BI35,BI35)</f>
        <v>1</v>
      </c>
      <c r="E35" s="2497" t="s">
        <v>5307</v>
      </c>
      <c r="F35" s="2498" t="s">
        <v>5307</v>
      </c>
      <c r="G35" s="2499" t="s">
        <v>1829</v>
      </c>
      <c r="H35" s="2500">
        <f>34*20</f>
        <v>680</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35000</v>
      </c>
      <c r="AT35" s="2485">
        <f t="shared" si="2"/>
        <v>23800000</v>
      </c>
      <c r="AU35" s="2485"/>
      <c r="AV35" s="2485"/>
      <c r="AW35" s="2485"/>
      <c r="AX35" s="2485"/>
      <c r="AY35" s="2485"/>
      <c r="AZ35" s="2485"/>
      <c r="BA35" s="2485"/>
      <c r="BB35" s="2484"/>
      <c r="BC35" s="2484"/>
      <c r="BD35" s="2484"/>
      <c r="BE35" s="2484">
        <f t="shared" si="0"/>
        <v>680</v>
      </c>
      <c r="BF35" s="2484"/>
      <c r="BG35" s="2484"/>
      <c r="BH35" s="2484"/>
      <c r="BI35" s="2466">
        <v>3</v>
      </c>
      <c r="BM35" s="2466"/>
    </row>
    <row r="36" spans="3:65" ht="30" customHeight="1">
      <c r="C36" s="2466">
        <v>19</v>
      </c>
      <c r="D36" s="2492">
        <f>COUNTIF($BI$5:BI36,BI36)</f>
        <v>2</v>
      </c>
      <c r="E36" s="2497" t="s">
        <v>5308</v>
      </c>
      <c r="F36" s="2498" t="s">
        <v>5308</v>
      </c>
      <c r="G36" s="2499" t="s">
        <v>2448</v>
      </c>
      <c r="H36" s="2500">
        <v>34</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30000</v>
      </c>
      <c r="AT36" s="2485">
        <f t="shared" si="2"/>
        <v>1020000</v>
      </c>
      <c r="AU36" s="2485"/>
      <c r="AV36" s="2485"/>
      <c r="AW36" s="2485"/>
      <c r="AX36" s="2485"/>
      <c r="AY36" s="2485"/>
      <c r="AZ36" s="2485"/>
      <c r="BA36" s="2485"/>
      <c r="BB36" s="2484"/>
      <c r="BC36" s="2484"/>
      <c r="BD36" s="2484"/>
      <c r="BE36" s="2484">
        <f t="shared" si="0"/>
        <v>34</v>
      </c>
      <c r="BF36" s="2484"/>
      <c r="BG36" s="2484"/>
      <c r="BH36" s="2484"/>
      <c r="BI36" s="2466">
        <v>3</v>
      </c>
      <c r="BM36" s="2466"/>
    </row>
    <row r="37" spans="3:65" ht="30" customHeight="1">
      <c r="C37" s="2466">
        <v>20</v>
      </c>
      <c r="D37" s="2492">
        <f>COUNTIF($BI$5:BI37,BI37)</f>
        <v>3</v>
      </c>
      <c r="E37" s="2497" t="s">
        <v>5309</v>
      </c>
      <c r="F37" s="2498" t="s">
        <v>5310</v>
      </c>
      <c r="G37" s="2499" t="s">
        <v>5311</v>
      </c>
      <c r="H37" s="2500">
        <f>+H36</f>
        <v>34</v>
      </c>
      <c r="I37" s="2485"/>
      <c r="J37" s="2485"/>
      <c r="K37" s="2485"/>
      <c r="L37" s="2485"/>
      <c r="M37" s="2485"/>
      <c r="N37" s="2485"/>
      <c r="O37" s="2485"/>
      <c r="P37" s="2485"/>
      <c r="Q37" s="2485"/>
      <c r="R37" s="2485"/>
      <c r="S37" s="2485"/>
      <c r="T37" s="2485"/>
      <c r="U37" s="2485"/>
      <c r="V37" s="2485"/>
      <c r="W37" s="2485"/>
      <c r="X37" s="2485"/>
      <c r="Y37" s="2485"/>
      <c r="Z37" s="2485"/>
      <c r="AA37" s="2485"/>
      <c r="AB37" s="2485"/>
      <c r="AC37" s="2485"/>
      <c r="AD37" s="2485"/>
      <c r="AE37" s="2485"/>
      <c r="AF37" s="2485"/>
      <c r="AG37" s="2485"/>
      <c r="AH37" s="2485"/>
      <c r="AI37" s="2485"/>
      <c r="AJ37" s="2485"/>
      <c r="AK37" s="2485"/>
      <c r="AL37" s="2485"/>
      <c r="AM37" s="2485"/>
      <c r="AN37" s="2485"/>
      <c r="AO37" s="2485"/>
      <c r="AP37" s="2485"/>
      <c r="AQ37" s="2485"/>
      <c r="AR37" s="2485"/>
      <c r="AS37" s="2485">
        <v>135000</v>
      </c>
      <c r="AT37" s="2485">
        <f t="shared" si="2"/>
        <v>4590000</v>
      </c>
      <c r="AU37" s="2485"/>
      <c r="AV37" s="2485"/>
      <c r="AW37" s="2485"/>
      <c r="AX37" s="2485"/>
      <c r="AY37" s="2485"/>
      <c r="AZ37" s="2485"/>
      <c r="BA37" s="2485"/>
      <c r="BB37" s="2484"/>
      <c r="BC37" s="2484"/>
      <c r="BD37" s="2484"/>
      <c r="BE37" s="2484">
        <f t="shared" si="0"/>
        <v>34</v>
      </c>
      <c r="BF37" s="2484"/>
      <c r="BG37" s="2484"/>
      <c r="BH37" s="2484"/>
      <c r="BI37" s="2466">
        <v>3</v>
      </c>
      <c r="BM37" s="2466"/>
    </row>
    <row r="38" spans="3:65" ht="30" customHeight="1">
      <c r="D38" s="2492">
        <f>COUNTIF($BI$5:BI38,BI38)</f>
        <v>4</v>
      </c>
      <c r="E38" s="2497" t="s">
        <v>5312</v>
      </c>
      <c r="F38" s="2498" t="s">
        <v>5312</v>
      </c>
      <c r="G38" s="2499" t="s">
        <v>1829</v>
      </c>
      <c r="H38" s="2500">
        <f>+H35</f>
        <v>680</v>
      </c>
      <c r="I38" s="2485"/>
      <c r="J38" s="2485"/>
      <c r="K38" s="2485"/>
      <c r="L38" s="2485"/>
      <c r="M38" s="2485"/>
      <c r="N38" s="2485"/>
      <c r="O38" s="2485"/>
      <c r="P38" s="2485"/>
      <c r="Q38" s="2485"/>
      <c r="R38" s="2485"/>
      <c r="S38" s="2485"/>
      <c r="T38" s="2485"/>
      <c r="U38" s="2485"/>
      <c r="V38" s="2485"/>
      <c r="W38" s="2485"/>
      <c r="X38" s="2485"/>
      <c r="Y38" s="2485"/>
      <c r="Z38" s="2485"/>
      <c r="AA38" s="2485"/>
      <c r="AB38" s="2485"/>
      <c r="AC38" s="2485"/>
      <c r="AD38" s="2485"/>
      <c r="AE38" s="2485"/>
      <c r="AF38" s="2485"/>
      <c r="AG38" s="2485"/>
      <c r="AH38" s="2485"/>
      <c r="AI38" s="2485"/>
      <c r="AJ38" s="2485"/>
      <c r="AK38" s="2485"/>
      <c r="AL38" s="2485"/>
      <c r="AM38" s="2485"/>
      <c r="AN38" s="2485"/>
      <c r="AO38" s="2485"/>
      <c r="AP38" s="2485"/>
      <c r="AQ38" s="2485"/>
      <c r="AR38" s="2485"/>
      <c r="AS38" s="2485">
        <v>3000</v>
      </c>
      <c r="AT38" s="2485">
        <f t="shared" si="2"/>
        <v>2040000</v>
      </c>
      <c r="AU38" s="2485"/>
      <c r="AV38" s="2485"/>
      <c r="AW38" s="2485"/>
      <c r="AX38" s="2485"/>
      <c r="AY38" s="2485"/>
      <c r="AZ38" s="2485"/>
      <c r="BA38" s="2485"/>
      <c r="BB38" s="2484"/>
      <c r="BC38" s="2484"/>
      <c r="BD38" s="2484"/>
      <c r="BE38" s="2484">
        <f t="shared" si="0"/>
        <v>680</v>
      </c>
      <c r="BF38" s="2484"/>
      <c r="BG38" s="2484"/>
      <c r="BH38" s="2484"/>
      <c r="BI38" s="2466">
        <v>3</v>
      </c>
      <c r="BJ38" s="2466" t="s">
        <v>512</v>
      </c>
      <c r="BM38" s="2466"/>
    </row>
    <row r="39" spans="3:65" ht="20.100000000000001" hidden="1" customHeight="1">
      <c r="D39" s="2501"/>
      <c r="E39" s="2502"/>
      <c r="F39" s="2503" t="s">
        <v>5144</v>
      </c>
      <c r="G39" s="2501"/>
      <c r="H39" s="2502"/>
      <c r="I39" s="2504"/>
      <c r="J39" s="2504"/>
      <c r="K39" s="2504"/>
      <c r="L39" s="2504"/>
      <c r="M39" s="2504"/>
      <c r="N39" s="2504"/>
      <c r="O39" s="2504"/>
      <c r="P39" s="2504"/>
      <c r="Q39" s="2504"/>
      <c r="R39" s="2504"/>
      <c r="S39" s="2504"/>
      <c r="T39" s="2504"/>
      <c r="U39" s="2504"/>
      <c r="V39" s="2504"/>
      <c r="W39" s="2504"/>
      <c r="X39" s="2504"/>
      <c r="Y39" s="2504"/>
      <c r="Z39" s="2504"/>
      <c r="AA39" s="2504"/>
      <c r="AB39" s="2504"/>
      <c r="AC39" s="2504"/>
      <c r="AD39" s="2504"/>
      <c r="AE39" s="2504"/>
      <c r="AF39" s="2504"/>
      <c r="AG39" s="2504"/>
      <c r="AH39" s="2504"/>
      <c r="AI39" s="2504"/>
      <c r="AJ39" s="2504"/>
      <c r="AK39" s="2504"/>
      <c r="AL39" s="2504"/>
      <c r="AM39" s="2504"/>
      <c r="AN39" s="2504"/>
      <c r="AO39" s="2504"/>
      <c r="AP39" s="2504"/>
      <c r="AQ39" s="2504"/>
      <c r="AR39" s="2504"/>
      <c r="AS39" s="2504"/>
      <c r="AT39" s="2505" t="e">
        <f>ROUNDDOWN(#REF!,-3)</f>
        <v>#REF!</v>
      </c>
      <c r="BM39" s="2466"/>
    </row>
    <row r="40" spans="3:65" ht="26.25" customHeight="1">
      <c r="F40" s="2506"/>
      <c r="AT40" s="2507"/>
    </row>
    <row r="41" spans="3:65" ht="26.25" customHeight="1">
      <c r="F41" s="2471"/>
      <c r="AT41" s="2507"/>
    </row>
    <row r="42" spans="3:65" ht="26.25" customHeight="1">
      <c r="F42" s="2471"/>
      <c r="AT42" s="2507"/>
    </row>
    <row r="43" spans="3:65" ht="26.25" customHeight="1">
      <c r="F43" s="2471"/>
      <c r="AT43" s="2507"/>
    </row>
    <row r="44" spans="3:65" ht="26.25" customHeight="1">
      <c r="F44" s="2471"/>
      <c r="AT44" s="2507"/>
    </row>
    <row r="45" spans="3:65" ht="26.25" customHeight="1">
      <c r="F45" s="2506"/>
      <c r="AT45" s="2507"/>
    </row>
    <row r="46" spans="3:65" ht="26.25" customHeight="1">
      <c r="F46" s="2471"/>
      <c r="AT46" s="2507"/>
    </row>
    <row r="47" spans="3:65" ht="21" customHeight="1">
      <c r="D47" s="2784"/>
      <c r="E47" s="2784"/>
      <c r="F47" s="2784"/>
      <c r="G47" s="2784"/>
      <c r="H47" s="2784"/>
      <c r="I47" s="2784"/>
      <c r="J47" s="2784"/>
      <c r="K47" s="2784"/>
      <c r="L47" s="2784"/>
      <c r="M47" s="2784"/>
      <c r="N47" s="2784"/>
      <c r="O47" s="2784"/>
      <c r="P47" s="2784"/>
      <c r="Q47" s="2784"/>
      <c r="R47" s="2784"/>
      <c r="S47" s="2784"/>
      <c r="T47" s="2784"/>
      <c r="U47" s="2784"/>
      <c r="V47" s="2784"/>
      <c r="W47" s="2784"/>
      <c r="X47" s="2784"/>
      <c r="Y47" s="2784"/>
      <c r="Z47" s="2784"/>
      <c r="AA47" s="2784"/>
      <c r="AB47" s="2784"/>
      <c r="AC47" s="2784"/>
      <c r="AD47" s="2784"/>
      <c r="AE47" s="2784"/>
      <c r="AF47" s="2784"/>
      <c r="AG47" s="2784"/>
      <c r="AH47" s="2784"/>
      <c r="AI47" s="2784"/>
      <c r="AJ47" s="2784"/>
      <c r="AK47" s="2784"/>
      <c r="AL47" s="2784"/>
      <c r="AM47" s="2784"/>
      <c r="AN47" s="2784"/>
      <c r="AO47" s="2784"/>
      <c r="AP47" s="2784"/>
      <c r="AQ47" s="2784"/>
      <c r="AR47" s="2784"/>
      <c r="AS47" s="2784"/>
      <c r="AT47" s="2784"/>
    </row>
    <row r="48" spans="3:65">
      <c r="F48" s="2506"/>
    </row>
    <row r="49" spans="6:6">
      <c r="F49" s="2471"/>
    </row>
    <row r="50" spans="6:6">
      <c r="F50" s="2471"/>
    </row>
    <row r="51" spans="6:6">
      <c r="F51" s="2471"/>
    </row>
    <row r="52" spans="6:6">
      <c r="F52" s="2471"/>
    </row>
    <row r="53" spans="6:6">
      <c r="F53" s="2506"/>
    </row>
  </sheetData>
  <autoFilter ref="A5:BL38" xr:uid="{00000000-0009-0000-0000-000021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7:AT47"/>
  </mergeCells>
  <conditionalFormatting sqref="F1:F1048576">
    <cfRule type="duplicateValues" dxfId="18" priority="1"/>
  </conditionalFormatting>
  <printOptions horizontalCentered="1"/>
  <pageMargins left="0.65" right="0" top="0.63" bottom="0.27"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272"/>
  <sheetViews>
    <sheetView workbookViewId="0">
      <pane ySplit="2" topLeftCell="A256" activePane="bottomLeft" state="frozen"/>
      <selection activeCell="B1" sqref="B1"/>
      <selection pane="bottomLeft" activeCell="F255" sqref="F255"/>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c r="F2" s="2511"/>
      <c r="G2" s="2508"/>
      <c r="H2" s="2509"/>
      <c r="I2" s="2510"/>
      <c r="J2" s="1972">
        <v>13</v>
      </c>
      <c r="K2" s="1973">
        <f>IF(J2&lt;2000,COUNTIF($B$2:B2,B2),0)</f>
        <v>1</v>
      </c>
      <c r="L2" s="2461"/>
      <c r="M2" s="1935"/>
      <c r="N2" s="812"/>
      <c r="O2" s="1935"/>
    </row>
    <row r="3" spans="1:15" ht="25.2" customHeight="1">
      <c r="A3" s="2170">
        <f>COUNTIF($K$1:K3,1)</f>
        <v>1</v>
      </c>
      <c r="B3" s="2281">
        <f t="shared" si="0"/>
        <v>0</v>
      </c>
      <c r="C3" s="1983"/>
      <c r="D3" s="1984"/>
      <c r="E3" s="1985"/>
      <c r="F3" s="2511"/>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thau'!C13</f>
        <v>1</v>
      </c>
      <c r="E254" s="2223">
        <f>'Du thau'!D13</f>
        <v>3</v>
      </c>
      <c r="F254" s="2228" t="str">
        <f>'Du thau'!F13</f>
        <v>Dây điện CV mềm 2x4mm2: 8m/bảng (đi bên trong trụ chiếu sáng luồn ra)</v>
      </c>
      <c r="G254" s="2234" t="str">
        <f>'Du thau'!G13</f>
        <v>mét</v>
      </c>
      <c r="H254" s="2238">
        <f>'Du thau'!H13</f>
        <v>340</v>
      </c>
      <c r="I254" s="2238">
        <f>'Du thau'!BE13</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thau'!C25</f>
        <v>2</v>
      </c>
      <c r="E255" s="2223">
        <f>'Du thau'!D25</f>
        <v>3</v>
      </c>
      <c r="F255" s="2228" t="str">
        <f>'Du thau'!F25</f>
        <v>Dây điện nguồn 2x1,5mm2</v>
      </c>
      <c r="G255" s="2236" t="str">
        <f>'Du thau'!G25</f>
        <v>m</v>
      </c>
      <c r="H255" s="2239">
        <f>'Du thau'!H25</f>
        <v>320</v>
      </c>
      <c r="I255" s="2237">
        <f>'Du thau'!BE25</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thau'!C27</f>
        <v>3</v>
      </c>
      <c r="E256" s="2223">
        <f>'Du thau'!D27</f>
        <v>5</v>
      </c>
      <c r="F256" s="2228" t="str">
        <f>'Du thau'!F27</f>
        <v>Dây điện nguồn CVV 3.5</v>
      </c>
      <c r="G256" s="2234" t="str">
        <f>'Du thau'!G27</f>
        <v>m</v>
      </c>
      <c r="H256" s="2238">
        <f>'Du thau'!H27</f>
        <v>2000</v>
      </c>
      <c r="I256" s="2238">
        <f>'Du thau'!BE27</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thau'!C12</f>
        <v>5</v>
      </c>
      <c r="E257" s="2225">
        <f>'Du thau'!D12</f>
        <v>2</v>
      </c>
      <c r="F257" s="2228" t="str">
        <f>'Du thau'!F12</f>
        <v>Ống ruột gà xám Ø20: 08 mét/ bảng</v>
      </c>
      <c r="G257" s="2234" t="str">
        <f>'Du thau'!G12</f>
        <v>mét</v>
      </c>
      <c r="H257" s="2238">
        <f>'Du thau'!H12</f>
        <v>340</v>
      </c>
      <c r="I257" s="2237">
        <f>'Du thau'!BE12</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thau'!C16</f>
        <v>6</v>
      </c>
      <c r="E258" s="2223">
        <f>'Du thau'!D16</f>
        <v>5</v>
      </c>
      <c r="F258" s="2228" t="str">
        <f>'Du thau'!F16</f>
        <v>Cọc tiếp đất Φ16x2400mm mạ đồng</v>
      </c>
      <c r="G258" s="2234" t="str">
        <f>'Du thau'!G16</f>
        <v>cọc</v>
      </c>
      <c r="H258" s="2238">
        <f>'Du thau'!H16</f>
        <v>17</v>
      </c>
      <c r="I258" s="2238">
        <f>'Du thau'!BE16</f>
        <v>17</v>
      </c>
      <c r="J258" s="1972">
        <f>IFERROR(VLOOKUP(B258,DG!A:F,6,0),3000)</f>
        <v>3000</v>
      </c>
      <c r="K258" s="1973">
        <f>IF(J258&lt;2000,COUNTIF($B$2:B258,B258),0)</f>
        <v>0</v>
      </c>
      <c r="L258" s="1430"/>
    </row>
    <row r="259" spans="1:15" ht="25.2" customHeight="1">
      <c r="A259" s="2170">
        <f>COUNTIF($K$1:K259,1)</f>
        <v>2</v>
      </c>
      <c r="B259" s="2281">
        <f t="shared" si="4"/>
        <v>7</v>
      </c>
      <c r="D259" s="1977">
        <f>'Du thau'!C17</f>
        <v>7</v>
      </c>
      <c r="E259" s="2240">
        <f>'Du thau'!D17</f>
        <v>6</v>
      </c>
      <c r="F259" s="2516" t="str">
        <f>'Du thau'!F17</f>
        <v>Kẹp cọc tiếp đất đồng</v>
      </c>
      <c r="G259" s="2519" t="str">
        <f>'Du thau'!G17</f>
        <v>cái</v>
      </c>
      <c r="H259" s="2519">
        <f>'Du thau'!H17</f>
        <v>17</v>
      </c>
      <c r="I259" s="2242">
        <f>'Du thau'!BE17</f>
        <v>17</v>
      </c>
      <c r="J259" s="1972">
        <f>IFERROR(VLOOKUP(B259,DG!A:F,6,0),3000)</f>
        <v>3000</v>
      </c>
      <c r="K259" s="1973">
        <f>IF(J259&lt;2000,COUNTIF($B$2:B259,B259),0)</f>
        <v>0</v>
      </c>
    </row>
    <row r="260" spans="1:15" ht="25.2" customHeight="1">
      <c r="A260" s="2170">
        <f>COUNTIF($K$1:K260,1)</f>
        <v>2</v>
      </c>
      <c r="B260" s="2281">
        <f t="shared" si="4"/>
        <v>8</v>
      </c>
      <c r="C260" s="1983"/>
      <c r="D260" s="1984">
        <f>'Du thau'!C18</f>
        <v>8</v>
      </c>
      <c r="E260" s="2223">
        <f>'Du thau'!D18</f>
        <v>7</v>
      </c>
      <c r="F260" s="2517" t="str">
        <f>'Du thau'!F18</f>
        <v>Ốc siết cáp đồng M11mm2</v>
      </c>
      <c r="G260" s="2520" t="str">
        <f>'Du thau'!G18</f>
        <v>cái</v>
      </c>
      <c r="H260" s="2520">
        <f>'Du thau'!H18</f>
        <v>17</v>
      </c>
      <c r="I260" s="2520">
        <f>'Du thau'!BE18</f>
        <v>17</v>
      </c>
      <c r="J260" s="1972">
        <f>IFERROR(VLOOKUP(B260,DG!A:F,6,0),3000)</f>
        <v>3000</v>
      </c>
      <c r="K260" s="1973">
        <f>IF(J260&lt;2000,COUNTIF($B$2:B260,B260),0)</f>
        <v>0</v>
      </c>
      <c r="L260" s="1430"/>
    </row>
    <row r="261" spans="1:15" ht="25.2" customHeight="1">
      <c r="A261" s="2170">
        <f>COUNTIF($K$1:K261,1)</f>
        <v>2</v>
      </c>
      <c r="B261" s="2281">
        <f t="shared" si="4"/>
        <v>9</v>
      </c>
      <c r="D261" s="1977">
        <f>'Du thau'!C19</f>
        <v>9</v>
      </c>
      <c r="E261" s="2240">
        <f>'Du thau'!D19</f>
        <v>8</v>
      </c>
      <c r="F261" s="2516" t="str">
        <f>'Du thau'!F19</f>
        <v>Bulông Φ8x30 + long đền: bắt dây nối đất vào đèn</v>
      </c>
      <c r="G261" s="2519" t="str">
        <f>'Du thau'!G19</f>
        <v>bộ</v>
      </c>
      <c r="H261" s="2519">
        <f>'Du thau'!H19</f>
        <v>17</v>
      </c>
      <c r="I261" s="2242">
        <f>'Du thau'!BE19</f>
        <v>17</v>
      </c>
      <c r="J261" s="1972">
        <f>IFERROR(VLOOKUP(B261,DG!A:F,6,0),3000)</f>
        <v>3000</v>
      </c>
      <c r="K261" s="1973">
        <f>IF(J261&lt;2000,COUNTIF($B$2:B261,B261),0)</f>
        <v>0</v>
      </c>
    </row>
    <row r="262" spans="1:15" ht="25.2" customHeight="1">
      <c r="A262" s="2170">
        <f>COUNTIF($K$1:K262,1)</f>
        <v>2</v>
      </c>
      <c r="B262" s="2281">
        <f t="shared" si="4"/>
        <v>10</v>
      </c>
      <c r="C262" s="1983"/>
      <c r="D262" s="1984">
        <f>'Du thau'!C20</f>
        <v>10</v>
      </c>
      <c r="E262" s="2223">
        <f>'Du thau'!D20</f>
        <v>10</v>
      </c>
      <c r="F262" s="2228" t="str">
        <f>'Du thau'!F20</f>
        <v>Đầu cosse ép đồng Cu11mm2</v>
      </c>
      <c r="G262" s="2234" t="str">
        <f>'Du thau'!G20</f>
        <v>cái</v>
      </c>
      <c r="H262" s="2238">
        <f>'Du thau'!H20</f>
        <v>34</v>
      </c>
      <c r="I262" s="2238">
        <f>'Du thau'!BE20</f>
        <v>34</v>
      </c>
      <c r="J262" s="1972">
        <f>IFERROR(VLOOKUP(B262,DG!A:F,6,0),3000)</f>
        <v>3000</v>
      </c>
      <c r="K262" s="1973">
        <f>IF(J262&lt;2000,COUNTIF($B$2:B262,B262),0)</f>
        <v>0</v>
      </c>
      <c r="L262" s="1430"/>
    </row>
    <row r="263" spans="1:15" ht="25.2" customHeight="1">
      <c r="A263" s="2170">
        <f>COUNTIF($K$1:K263,1)</f>
        <v>2</v>
      </c>
      <c r="B263" s="2281">
        <f t="shared" si="4"/>
        <v>11</v>
      </c>
      <c r="D263" s="1977">
        <f>'Du thau'!C24</f>
        <v>11</v>
      </c>
      <c r="E263" s="2240">
        <f>'Du thau'!D24</f>
        <v>2</v>
      </c>
      <c r="F263" s="2465" t="str">
        <f>'Du thau'!F24</f>
        <v>Nguồn cấp Camera</v>
      </c>
      <c r="G263" s="2518" t="str">
        <f>'Du thau'!G24</f>
        <v>Bộ</v>
      </c>
      <c r="H263" s="2518">
        <f>'Du thau'!H24</f>
        <v>16</v>
      </c>
      <c r="I263" s="2242">
        <f>'Du thau'!BE24</f>
        <v>16</v>
      </c>
      <c r="J263" s="1972">
        <f>IFERROR(VLOOKUP(B263,DG!A:F,6,0),3000)</f>
        <v>3000</v>
      </c>
      <c r="K263" s="1973">
        <f>IF(J263&lt;2000,COUNTIF($B$2:B263,B263),0)</f>
        <v>0</v>
      </c>
      <c r="L263" s="1430"/>
    </row>
    <row r="264" spans="1:15" ht="25.2" customHeight="1">
      <c r="A264" s="2170">
        <f>COUNTIF($K$1:K264,1)</f>
        <v>2</v>
      </c>
      <c r="B264" s="2281">
        <f t="shared" si="4"/>
        <v>12</v>
      </c>
      <c r="D264" s="1977">
        <f>'Du thau'!C26</f>
        <v>12</v>
      </c>
      <c r="E264" s="2240">
        <f>'Du thau'!D26</f>
        <v>4</v>
      </c>
      <c r="F264" s="2465" t="str">
        <f>'Du thau'!F26</f>
        <v>Hộp nhựa bảo vệ nguồn</v>
      </c>
      <c r="G264" s="2518" t="str">
        <f>'Du thau'!G26</f>
        <v>bộ</v>
      </c>
      <c r="H264" s="2518">
        <f>'Du thau'!H26</f>
        <v>16</v>
      </c>
      <c r="I264" s="2242">
        <f>'Du thau'!BE26</f>
        <v>16</v>
      </c>
      <c r="J264" s="1972">
        <f>IFERROR(VLOOKUP(B264,DG!A:F,6,0),3000)</f>
        <v>3000</v>
      </c>
      <c r="K264" s="1973">
        <f>IF(J264&lt;2000,COUNTIF($B$2:B264,B264),0)</f>
        <v>0</v>
      </c>
    </row>
    <row r="265" spans="1:15" ht="25.2" customHeight="1">
      <c r="A265" s="2170">
        <f>COUNTIF($K$1:K265,1)</f>
        <v>2</v>
      </c>
      <c r="B265" s="2281">
        <f t="shared" si="4"/>
        <v>13</v>
      </c>
      <c r="D265" s="1977">
        <f>'Du thau'!C28</f>
        <v>13</v>
      </c>
      <c r="E265" s="2225">
        <f>'Du thau'!D28</f>
        <v>6</v>
      </c>
      <c r="F265" s="2228" t="str">
        <f>'Du thau'!F28</f>
        <v>Ống nhựa PVC-D21 bảo vệ dây nguồn (cây dài 4m)</v>
      </c>
      <c r="G265" s="2234" t="str">
        <f>'Du thau'!G28</f>
        <v>cây</v>
      </c>
      <c r="H265" s="2238">
        <f>'Du thau'!H28</f>
        <v>275</v>
      </c>
      <c r="I265" s="2237">
        <f>'Du thau'!BE28</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thau'!C29</f>
        <v>14</v>
      </c>
      <c r="E266" s="2223">
        <f>'Du thau'!D29</f>
        <v>7</v>
      </c>
      <c r="F266" s="2228" t="str">
        <f>'Du thau'!F29</f>
        <v>Nối chữ T</v>
      </c>
      <c r="G266" s="2236" t="str">
        <f>'Du thau'!G29</f>
        <v>cái</v>
      </c>
      <c r="H266" s="2239">
        <f>'Du thau'!H29</f>
        <v>68</v>
      </c>
      <c r="I266" s="2237">
        <f>'Du thau'!BE29</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thau'!C30</f>
        <v>15</v>
      </c>
      <c r="E267" s="2223">
        <f>'Du thau'!D30</f>
        <v>8</v>
      </c>
      <c r="F267" s="2228" t="str">
        <f>'Du thau'!F30</f>
        <v>Co nối</v>
      </c>
      <c r="G267" s="2234" t="str">
        <f>'Du thau'!G30</f>
        <v>bộ</v>
      </c>
      <c r="H267" s="2238">
        <f>'Du thau'!H30</f>
        <v>68</v>
      </c>
      <c r="I267" s="2238">
        <f>'Du thau'!BE30</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thau'!C31</f>
        <v>16</v>
      </c>
      <c r="E268" s="2226">
        <f>'Du thau'!D31</f>
        <v>9</v>
      </c>
      <c r="F268" s="2231" t="str">
        <f>'Du thau'!F31</f>
        <v>Tủ điện lưu trữ</v>
      </c>
      <c r="G268" s="2236" t="str">
        <f>'Du thau'!G31</f>
        <v>bộ</v>
      </c>
      <c r="H268" s="2239">
        <f>'Du thau'!H31</f>
        <v>2</v>
      </c>
      <c r="I268" s="2460">
        <f>'Du thau'!BE31</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thau'!C33</f>
        <v>17</v>
      </c>
      <c r="E269" s="2226">
        <f>'Du thau'!D33</f>
        <v>11</v>
      </c>
      <c r="F269" s="2231" t="str">
        <f>'Du thau'!F33</f>
        <v>Xi bi sử dụng cho màn hình Led</v>
      </c>
      <c r="G269" s="2236" t="str">
        <f>'Du thau'!G33</f>
        <v>cái</v>
      </c>
      <c r="H269" s="2239">
        <f>'Du thau'!H33</f>
        <v>16</v>
      </c>
      <c r="I269" s="2238">
        <f>'Du thau'!$BE$33</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thau'!C35</f>
        <v>18</v>
      </c>
      <c r="E270" s="2223">
        <f>'Du thau'!D35</f>
        <v>1</v>
      </c>
      <c r="F270" s="2228" t="str">
        <f>'Du thau'!F35</f>
        <v>Led dây 50X50mm (20m một trụ) (sử dụng nguồn điện 220V.</v>
      </c>
      <c r="G270" s="2234" t="str">
        <f>'Du thau'!G35</f>
        <v>m</v>
      </c>
      <c r="H270" s="2238">
        <f>'Du thau'!H35</f>
        <v>680</v>
      </c>
      <c r="I270" s="2238">
        <f>'Du thau'!BE35</f>
        <v>680</v>
      </c>
      <c r="J270" s="1972">
        <v>10</v>
      </c>
      <c r="K270" s="1973">
        <f>IF(J270&lt;2000,COUNTIF($B$2:B270,B270),0)</f>
        <v>1</v>
      </c>
      <c r="L270" s="1430"/>
    </row>
    <row r="271" spans="1:15" ht="25.2" customHeight="1">
      <c r="A271" s="2170">
        <f>COUNTIF($K$1:K271,1)</f>
        <v>3</v>
      </c>
      <c r="B271" s="2281">
        <f t="shared" si="4"/>
        <v>19</v>
      </c>
      <c r="C271" s="1983"/>
      <c r="D271" s="1984">
        <f>'Du thau'!C36</f>
        <v>19</v>
      </c>
      <c r="E271" s="2515">
        <f>'Du thau'!D36</f>
        <v>2</v>
      </c>
      <c r="F271" s="2465" t="str">
        <f>'Du thau'!F36</f>
        <v>Bộ chuyển đổi nguồn điện AC sang nguồn điện DC</v>
      </c>
      <c r="G271" s="2518" t="str">
        <f>'Du thau'!G36</f>
        <v>bộ</v>
      </c>
      <c r="H271" s="2518">
        <f>'Du thau'!H36</f>
        <v>34</v>
      </c>
      <c r="I271" s="2518">
        <f>'Du thau'!BE36</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thau'!C37</f>
        <v>20</v>
      </c>
      <c r="E272" s="2223">
        <f>'Du thau'!D37</f>
        <v>3</v>
      </c>
      <c r="F272" s="2228" t="str">
        <f>'Du thau'!F37</f>
        <v>Keo alu (500ml/chai)</v>
      </c>
      <c r="G272" s="2233" t="str">
        <f>'Du thau'!G37</f>
        <v>Chai</v>
      </c>
      <c r="H272" s="2237">
        <f>'Du thau'!H37</f>
        <v>34</v>
      </c>
      <c r="I272" s="2237">
        <f>'Du thau'!BE37</f>
        <v>34</v>
      </c>
      <c r="J272" s="1972">
        <v>12</v>
      </c>
      <c r="K272" s="1973">
        <f>IF(J272&lt;2000,COUNTIF($B$2:B272,B272),0)</f>
        <v>1</v>
      </c>
      <c r="L272" s="1430"/>
    </row>
  </sheetData>
  <autoFilter ref="B1:O272" xr:uid="{00000000-0009-0000-0000-000022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AA140"/>
  <sheetViews>
    <sheetView showZeros="0" topLeftCell="A19" zoomScale="85" zoomScaleNormal="85" workbookViewId="0">
      <selection activeCell="C22" sqref="C2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6" t="s">
        <v>4205</v>
      </c>
      <c r="C1" s="2786"/>
      <c r="D1" s="2786"/>
      <c r="E1" s="2786"/>
      <c r="F1" s="2786"/>
      <c r="G1" s="2786"/>
      <c r="H1" s="2786"/>
      <c r="I1" s="2786"/>
      <c r="J1" s="2786"/>
      <c r="K1" s="2787"/>
      <c r="L1" s="2786"/>
      <c r="M1" s="2786"/>
      <c r="N1" s="2786"/>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8" t="str">
        <f>WORD!W2&amp;", ngày            tháng           năm 2020"</f>
        <v>Xuân Lộc, ngày            tháng           năm 2020</v>
      </c>
      <c r="C3" s="2788"/>
      <c r="D3" s="2788"/>
      <c r="E3" s="2788"/>
      <c r="F3" s="2788"/>
      <c r="G3" s="2788"/>
      <c r="H3" s="2789"/>
      <c r="I3" s="2789"/>
      <c r="J3" s="2788"/>
      <c r="K3" s="2790"/>
      <c r="L3" s="2788"/>
      <c r="M3" s="2788"/>
      <c r="N3" s="2788"/>
      <c r="O3" s="987"/>
      <c r="P3" s="987"/>
      <c r="Q3" s="1493"/>
      <c r="R3" s="1277"/>
      <c r="S3" s="1277"/>
      <c r="T3" s="1277"/>
      <c r="U3" s="1277"/>
      <c r="V3" s="1277"/>
      <c r="W3" s="1277"/>
      <c r="X3" s="1277"/>
      <c r="Y3" s="1277"/>
      <c r="Z3" s="1277"/>
      <c r="AA3" s="1277"/>
    </row>
    <row r="4" spans="1:27" s="863" customFormat="1" ht="44.25" customHeight="1">
      <c r="A4" s="1480"/>
      <c r="B4" s="2785" t="s">
        <v>1714</v>
      </c>
      <c r="C4" s="2785" t="s">
        <v>4207</v>
      </c>
      <c r="D4" s="2785" t="s">
        <v>4208</v>
      </c>
      <c r="E4" s="2785" t="s">
        <v>4209</v>
      </c>
      <c r="F4" s="2785" t="s">
        <v>4210</v>
      </c>
      <c r="G4" s="2785" t="s">
        <v>4211</v>
      </c>
      <c r="H4" s="2785" t="s">
        <v>4518</v>
      </c>
      <c r="I4" s="2785"/>
      <c r="J4" s="2785" t="s">
        <v>5314</v>
      </c>
      <c r="K4" s="2791"/>
      <c r="L4" s="2785" t="s">
        <v>5313</v>
      </c>
      <c r="M4" s="2785"/>
      <c r="N4" s="1476" t="s">
        <v>4212</v>
      </c>
      <c r="O4" s="1482"/>
      <c r="P4" s="1439" t="s">
        <v>4504</v>
      </c>
      <c r="Q4" s="1440"/>
      <c r="R4" s="1481"/>
      <c r="S4" s="862"/>
      <c r="T4" s="862"/>
      <c r="U4" s="862"/>
      <c r="V4" s="862"/>
      <c r="W4" s="862"/>
      <c r="X4" s="862"/>
      <c r="Y4" s="862"/>
      <c r="Z4" s="862"/>
      <c r="AA4" s="862"/>
    </row>
    <row r="5" spans="1:27" s="863" customFormat="1" ht="24.9" customHeight="1">
      <c r="A5" s="1480"/>
      <c r="B5" s="2785"/>
      <c r="C5" s="2785"/>
      <c r="D5" s="2785"/>
      <c r="E5" s="2785"/>
      <c r="F5" s="2785"/>
      <c r="G5" s="2785"/>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1" t="str">
        <f>TongHopKL!F254</f>
        <v>Dây điện CV mềm 2x4mm2: 8m/bảng (đi bên trong trụ chiếu sáng luồn ra)</v>
      </c>
      <c r="D6" s="2522" t="str">
        <f>TongHopKL!G254</f>
        <v>mét</v>
      </c>
      <c r="E6" s="2522">
        <f>TongHopKL!H254</f>
        <v>340</v>
      </c>
      <c r="F6" s="2523">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1" t="str">
        <f>TongHopKL!F255</f>
        <v>Dây điện nguồn 2x1,5mm2</v>
      </c>
      <c r="D7" s="2522" t="str">
        <f>TongHopKL!G255</f>
        <v>m</v>
      </c>
      <c r="E7" s="2522">
        <f>TongHopKL!H255</f>
        <v>320</v>
      </c>
      <c r="F7" s="2523">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1" t="str">
        <f>TongHopKL!F256</f>
        <v>Dây điện nguồn CVV 3.5</v>
      </c>
      <c r="D8" s="2522" t="str">
        <f>TongHopKL!G256</f>
        <v>m</v>
      </c>
      <c r="E8" s="2522">
        <f>TongHopKL!H256</f>
        <v>2000</v>
      </c>
      <c r="F8" s="2523">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1" t="str">
        <f>TongHopKL!F257</f>
        <v>Ống ruột gà xám Ø20: 08 mét/ bảng</v>
      </c>
      <c r="D9" s="2522" t="str">
        <f>TongHopKL!G257</f>
        <v>mét</v>
      </c>
      <c r="E9" s="2522">
        <f>TongHopKL!H257</f>
        <v>340</v>
      </c>
      <c r="F9" s="2523">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1" t="str">
        <f>TongHopKL!F258</f>
        <v>Cọc tiếp đất Φ16x2400mm mạ đồng</v>
      </c>
      <c r="D10" s="2522" t="str">
        <f>TongHopKL!G258</f>
        <v>cọc</v>
      </c>
      <c r="E10" s="2522">
        <f>TongHopKL!H258</f>
        <v>17</v>
      </c>
      <c r="F10" s="2523">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1" t="str">
        <f>TongHopKL!F259</f>
        <v>Kẹp cọc tiếp đất đồng</v>
      </c>
      <c r="D11" s="2522" t="str">
        <f>TongHopKL!G259</f>
        <v>cái</v>
      </c>
      <c r="E11" s="2522">
        <f>TongHopKL!H259</f>
        <v>17</v>
      </c>
      <c r="F11" s="2523">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1" t="str">
        <f>TongHopKL!F260</f>
        <v>Ốc siết cáp đồng M11mm2</v>
      </c>
      <c r="D12" s="2522" t="str">
        <f>TongHopKL!G260</f>
        <v>cái</v>
      </c>
      <c r="E12" s="2522">
        <f>TongHopKL!H260</f>
        <v>17</v>
      </c>
      <c r="F12" s="2523">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1" t="str">
        <f>TongHopKL!F261</f>
        <v>Bulông Φ8x30 + long đền: bắt dây nối đất vào đèn</v>
      </c>
      <c r="D13" s="2522" t="str">
        <f>TongHopKL!G261</f>
        <v>bộ</v>
      </c>
      <c r="E13" s="2522">
        <f>TongHopKL!H261</f>
        <v>17</v>
      </c>
      <c r="F13" s="2523">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1" t="str">
        <f>TongHopKL!F262</f>
        <v>Đầu cosse ép đồng Cu11mm2</v>
      </c>
      <c r="D14" s="2522" t="str">
        <f>TongHopKL!G262</f>
        <v>cái</v>
      </c>
      <c r="E14" s="2522">
        <f>TongHopKL!H262</f>
        <v>34</v>
      </c>
      <c r="F14" s="2523">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1" t="str">
        <f>TongHopKL!F263</f>
        <v>Nguồn cấp Camera</v>
      </c>
      <c r="D15" s="2522" t="str">
        <f>TongHopKL!G263</f>
        <v>Bộ</v>
      </c>
      <c r="E15" s="2172">
        <f>TongHopKL!H263</f>
        <v>16</v>
      </c>
      <c r="F15" s="2523">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1" t="str">
        <f>TongHopKL!F264</f>
        <v>Hộp nhựa bảo vệ nguồn</v>
      </c>
      <c r="D16" s="2522" t="str">
        <f>TongHopKL!G264</f>
        <v>bộ</v>
      </c>
      <c r="E16" s="2522">
        <f>TongHopKL!H264</f>
        <v>16</v>
      </c>
      <c r="F16" s="2523">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1" t="str">
        <f>TongHopKL!F265</f>
        <v>Ống nhựa PVC-D21 bảo vệ dây nguồn (cây dài 4m)</v>
      </c>
      <c r="D17" s="2522" t="str">
        <f>TongHopKL!G265</f>
        <v>cây</v>
      </c>
      <c r="E17" s="2172">
        <f>TongHopKL!H265</f>
        <v>275</v>
      </c>
      <c r="F17" s="2523">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1" t="str">
        <f>TongHopKL!F266</f>
        <v>Nối chữ T</v>
      </c>
      <c r="D18" s="2522" t="str">
        <f>TongHopKL!G266</f>
        <v>cái</v>
      </c>
      <c r="E18" s="2172">
        <f>TongHopKL!H266</f>
        <v>68</v>
      </c>
      <c r="F18" s="2523">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1" t="str">
        <f>TongHopKL!F267</f>
        <v>Co nối</v>
      </c>
      <c r="D19" s="2522" t="str">
        <f>TongHopKL!G267</f>
        <v>bộ</v>
      </c>
      <c r="E19" s="2522">
        <f>TongHopKL!H267</f>
        <v>68</v>
      </c>
      <c r="F19" s="2523">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1" t="str">
        <f>TongHopKL!F268</f>
        <v>Tủ điện lưu trữ</v>
      </c>
      <c r="D20" s="2522" t="str">
        <f>TongHopKL!G268</f>
        <v>bộ</v>
      </c>
      <c r="E20" s="2522">
        <f>TongHopKL!H268</f>
        <v>2</v>
      </c>
      <c r="F20" s="2523">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1" t="str">
        <f>TongHopKL!F269</f>
        <v>Xi bi sử dụng cho màn hình Led</v>
      </c>
      <c r="D21" s="2522" t="str">
        <f>TongHopKL!G269</f>
        <v>cái</v>
      </c>
      <c r="E21" s="2522">
        <f>TongHopKL!H269</f>
        <v>16</v>
      </c>
      <c r="F21" s="2523">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51" customHeight="1">
      <c r="A22" s="2171">
        <v>17</v>
      </c>
      <c r="B22" s="1736">
        <f>SUM($O$6:O22)</f>
        <v>17</v>
      </c>
      <c r="C22" s="2521" t="str">
        <f>TongHopKL!F270</f>
        <v>Led dây 50X50mm (20m một trụ) (sử dụng nguồn điện 220V.</v>
      </c>
      <c r="D22" s="2522" t="str">
        <f>TongHopKL!G270</f>
        <v>m</v>
      </c>
      <c r="E22" s="2522">
        <f>TongHopKL!H270</f>
        <v>680</v>
      </c>
      <c r="F22" s="2523">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1" t="str">
        <f>TongHopKL!F271</f>
        <v>Bộ chuyển đổi nguồn điện AC sang nguồn điện DC</v>
      </c>
      <c r="D23" s="2522" t="str">
        <f>TongHopKL!G271</f>
        <v>bộ</v>
      </c>
      <c r="E23" s="2522">
        <f>TongHopKL!H271</f>
        <v>34</v>
      </c>
      <c r="F23" s="2523">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1" t="str">
        <f>TongHopKL!F272</f>
        <v>Keo alu (500ml/chai)</v>
      </c>
      <c r="D24" s="2522" t="str">
        <f>TongHopKL!G272</f>
        <v>Chai</v>
      </c>
      <c r="E24" s="2522">
        <f>TongHopKL!H272</f>
        <v>34</v>
      </c>
      <c r="F24" s="2523">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300-000000000000}"/>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2" t="s">
        <v>4663</v>
      </c>
      <c r="B1" s="2792"/>
      <c r="C1" s="2792"/>
      <c r="D1" s="2792"/>
      <c r="E1" s="2792"/>
      <c r="F1" s="2792"/>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2" t="s">
        <v>4639</v>
      </c>
      <c r="B1" s="2792"/>
      <c r="C1" s="2792"/>
      <c r="D1" s="2792"/>
      <c r="E1" s="2792"/>
      <c r="F1" s="2792"/>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66" t="s">
        <v>5131</v>
      </c>
      <c r="B1" s="2766"/>
      <c r="C1" s="2766"/>
      <c r="D1" s="2766"/>
      <c r="E1" s="2766"/>
      <c r="F1" s="2766"/>
      <c r="G1" s="2766"/>
      <c r="H1" s="2766"/>
    </row>
    <row r="2" spans="1:10" ht="15" customHeight="1">
      <c r="A2" s="2766" t="s">
        <v>5132</v>
      </c>
      <c r="B2" s="2766"/>
      <c r="C2" s="2766"/>
      <c r="D2" s="2766"/>
      <c r="E2" s="2766"/>
      <c r="F2" s="2766"/>
      <c r="G2" s="2766"/>
      <c r="H2" s="2766"/>
    </row>
    <row r="3" spans="1:10">
      <c r="A3" s="2766" t="s">
        <v>4913</v>
      </c>
      <c r="B3" s="2766"/>
      <c r="C3" s="2766"/>
      <c r="D3" s="2766"/>
      <c r="E3" s="2766"/>
      <c r="F3" s="2766"/>
      <c r="G3" s="2766"/>
      <c r="H3" s="2766"/>
    </row>
    <row r="4" spans="1:10">
      <c r="A4" s="2766" t="s">
        <v>4914</v>
      </c>
      <c r="B4" s="2766"/>
      <c r="C4" s="2766"/>
      <c r="D4" s="2766"/>
      <c r="E4" s="2766"/>
      <c r="F4" s="2766"/>
      <c r="G4" s="2766"/>
      <c r="H4" s="2766"/>
    </row>
    <row r="5" spans="1:10">
      <c r="A5" s="2766" t="s">
        <v>5133</v>
      </c>
      <c r="B5" s="2766"/>
      <c r="C5" s="2766"/>
      <c r="D5" s="2766"/>
      <c r="E5" s="2766"/>
      <c r="F5" s="2766"/>
      <c r="G5" s="2766"/>
      <c r="H5" s="2766"/>
    </row>
    <row r="6" spans="1:10" ht="3" customHeight="1">
      <c r="A6" s="2411"/>
      <c r="B6" s="2411"/>
      <c r="C6" s="2411"/>
      <c r="D6" s="2411"/>
      <c r="E6" s="2411"/>
      <c r="F6" s="2411"/>
      <c r="G6" s="2412"/>
      <c r="H6" s="2413"/>
    </row>
    <row r="7" spans="1:10" s="2415" customFormat="1" ht="34.5" customHeight="1">
      <c r="A7" s="2805" t="s">
        <v>1714</v>
      </c>
      <c r="B7" s="2805" t="s">
        <v>5134</v>
      </c>
      <c r="C7" s="2797" t="s">
        <v>5135</v>
      </c>
      <c r="D7" s="2797" t="s">
        <v>5136</v>
      </c>
      <c r="E7" s="2797" t="s">
        <v>5137</v>
      </c>
      <c r="F7" s="2797" t="s">
        <v>5138</v>
      </c>
      <c r="G7" s="2797" t="s">
        <v>5139</v>
      </c>
      <c r="H7" s="2797" t="s">
        <v>5140</v>
      </c>
      <c r="I7" s="2799" t="s">
        <v>4201</v>
      </c>
      <c r="J7" s="2414"/>
    </row>
    <row r="8" spans="1:10" s="2415" customFormat="1" ht="33" customHeight="1">
      <c r="A8" s="2806"/>
      <c r="B8" s="2806"/>
      <c r="C8" s="2798"/>
      <c r="D8" s="2798"/>
      <c r="E8" s="2798"/>
      <c r="F8" s="2798"/>
      <c r="G8" s="2798"/>
      <c r="H8" s="2798"/>
      <c r="I8" s="2800"/>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01"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02"/>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03" t="s">
        <v>5142</v>
      </c>
      <c r="J58" s="2424"/>
    </row>
    <row r="59" spans="1:10" s="2425" customFormat="1">
      <c r="A59" s="2327"/>
      <c r="B59" s="2354" t="s">
        <v>2841</v>
      </c>
      <c r="C59" s="2355" t="s">
        <v>2842</v>
      </c>
      <c r="D59" s="2355">
        <v>29</v>
      </c>
      <c r="E59" s="2355">
        <v>-6</v>
      </c>
      <c r="F59" s="2355">
        <f t="shared" si="0"/>
        <v>23</v>
      </c>
      <c r="G59" s="2428">
        <v>20193</v>
      </c>
      <c r="H59" s="2428">
        <f t="shared" si="1"/>
        <v>464439</v>
      </c>
      <c r="I59" s="2804"/>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793" t="s">
        <v>5145</v>
      </c>
      <c r="B286" s="2794"/>
      <c r="C286" s="2794"/>
      <c r="D286" s="2794"/>
      <c r="E286" s="2794"/>
      <c r="F286" s="2794"/>
      <c r="G286" s="2794"/>
      <c r="H286" s="2794"/>
      <c r="I286" s="2795"/>
      <c r="J286" s="2424"/>
    </row>
    <row r="287" spans="1:10">
      <c r="B287" s="2391" t="s">
        <v>5146</v>
      </c>
      <c r="C287" s="2796" t="s">
        <v>5147</v>
      </c>
      <c r="D287" s="2796"/>
      <c r="E287" s="2796"/>
      <c r="F287" s="2796"/>
      <c r="G287" s="2796"/>
      <c r="H287" s="2796"/>
    </row>
    <row r="288" spans="1:10">
      <c r="B288" s="2391" t="s">
        <v>5148</v>
      </c>
      <c r="C288" s="2796" t="s">
        <v>5149</v>
      </c>
      <c r="D288" s="2796"/>
      <c r="E288" s="2796"/>
      <c r="F288" s="2796"/>
      <c r="G288" s="2796"/>
      <c r="H288" s="2796"/>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796" t="s">
        <v>5151</v>
      </c>
      <c r="D294" s="2796"/>
      <c r="E294" s="2796"/>
      <c r="F294" s="2796"/>
      <c r="G294" s="2796"/>
      <c r="H294" s="2796"/>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2020-06-19T02:46:12Z</dcterms:modified>
</cp:coreProperties>
</file>