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0730" windowHeight="11760" tabRatio="768" firstSheet="5" activeTab="15"/>
  </bookViews>
  <sheets>
    <sheet name="TBMT" sheetId="2" r:id="rId1"/>
    <sheet name="ThongTin" sheetId="1" r:id="rId2"/>
    <sheet name="ChaoTSVT" sheetId="14" r:id="rId3"/>
    <sheet name="Sheet3" sheetId="15" r:id="rId4"/>
    <sheet name="HopDongTuongTu" sheetId="11" r:id="rId5"/>
    <sheet name="CongTy" sheetId="12" r:id="rId6"/>
    <sheet name="DanhMucBCap" sheetId="3" r:id="rId7"/>
    <sheet name="NhaCungCap" sheetId="4" r:id="rId8"/>
    <sheet name="NhanSu" sheetId="6" r:id="rId9"/>
    <sheet name="NhanSuMoi" sheetId="17" r:id="rId10"/>
    <sheet name="Sheet1" sheetId="13" r:id="rId11"/>
    <sheet name="Sheet5" sheetId="18" r:id="rId12"/>
    <sheet name="TienDoChung" sheetId="7" r:id="rId13"/>
    <sheet name="BieuTienDo" sheetId="8" r:id="rId14"/>
    <sheet name="BoTriCatDien" sheetId="9" r:id="rId15"/>
    <sheet name="Sheet2" sheetId="19" r:id="rId16"/>
  </sheets>
  <definedNames>
    <definedName name="_xlnm._FilterDatabase" localSheetId="6" hidden="1">DanhMucBCap!$C$1:$I$38</definedName>
    <definedName name="_xlnm._FilterDatabase" localSheetId="4" hidden="1">HopDongTuongTu!$A$1:$J$21</definedName>
    <definedName name="_xlnm._FilterDatabase" localSheetId="8" hidden="1">NhanSu!$A$1:$O$54</definedName>
    <definedName name="_xlnm._FilterDatabase" localSheetId="10" hidden="1">Sheet1!$A$1:$M$47</definedName>
    <definedName name="_xlnm._FilterDatabase" localSheetId="15" hidden="1">Sheet2!$B$1:$G$35</definedName>
    <definedName name="_xlnm._FilterDatabase" localSheetId="3" hidden="1">Sheet3!$A$1:$J$4</definedName>
    <definedName name="tbmt">TBMT!$A:$J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7" l="1"/>
  <c r="O1" i="7"/>
  <c r="P1" i="7"/>
  <c r="Q1" i="7"/>
  <c r="M1" i="7"/>
  <c r="N2" i="7" s="1"/>
  <c r="H1" i="7"/>
  <c r="O2" i="7" l="1"/>
  <c r="M2" i="7"/>
  <c r="F17" i="1"/>
  <c r="F18" i="1"/>
  <c r="F19" i="1"/>
  <c r="F20" i="1"/>
  <c r="F21" i="1"/>
  <c r="F22" i="1"/>
  <c r="F23" i="1"/>
  <c r="F24" i="1"/>
  <c r="F25" i="1"/>
  <c r="F26" i="1"/>
  <c r="F27" i="1"/>
  <c r="P2" i="7" l="1"/>
  <c r="Q2" i="7"/>
  <c r="E3" i="7"/>
  <c r="E4" i="7"/>
  <c r="E5" i="7"/>
  <c r="E6" i="7"/>
  <c r="E7" i="7"/>
  <c r="E8" i="7"/>
  <c r="E2" i="7"/>
  <c r="E1" i="7"/>
  <c r="J1" i="7"/>
  <c r="I1" i="7"/>
  <c r="A1" i="11" l="1"/>
  <c r="J47" i="13" l="1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2" i="13"/>
  <c r="J31" i="13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2" i="6"/>
  <c r="D1" i="6"/>
  <c r="L2" i="1" l="1"/>
  <c r="M22" i="14" l="1"/>
  <c r="M21" i="14"/>
  <c r="M13" i="14"/>
  <c r="M14" i="14"/>
  <c r="M15" i="14"/>
  <c r="M16" i="14"/>
  <c r="M17" i="14"/>
  <c r="M18" i="14"/>
  <c r="M19" i="14"/>
  <c r="M20" i="14"/>
  <c r="M23" i="14"/>
  <c r="M24" i="14"/>
  <c r="N10" i="1" l="1"/>
  <c r="G5" i="12"/>
  <c r="F1" i="14" l="1"/>
  <c r="G1" i="14"/>
  <c r="M11" i="14" l="1"/>
  <c r="M12" i="14"/>
  <c r="M10" i="14"/>
  <c r="M3" i="14"/>
  <c r="M4" i="14"/>
  <c r="M5" i="14"/>
  <c r="M6" i="14"/>
  <c r="M2" i="14"/>
  <c r="E1" i="14"/>
  <c r="H1" i="14"/>
  <c r="I1" i="14"/>
  <c r="J1" i="14"/>
  <c r="K1" i="14"/>
  <c r="D1" i="14"/>
  <c r="B20" i="6" l="1"/>
  <c r="B12" i="6"/>
  <c r="B15" i="6"/>
  <c r="B18" i="6"/>
  <c r="B26" i="6"/>
  <c r="B29" i="6"/>
  <c r="B4" i="6"/>
  <c r="B27" i="6"/>
  <c r="B13" i="6"/>
  <c r="B19" i="6"/>
  <c r="B30" i="6"/>
  <c r="B3" i="6"/>
  <c r="B28" i="6"/>
  <c r="B32" i="6"/>
  <c r="B33" i="6"/>
  <c r="B5" i="6"/>
  <c r="B36" i="6"/>
  <c r="K1" i="6" l="1"/>
  <c r="A1" i="2" l="1"/>
  <c r="A5" i="2" l="1"/>
  <c r="R7" i="1" l="1"/>
  <c r="P7" i="1"/>
  <c r="R5" i="1" l="1"/>
  <c r="P5" i="1"/>
  <c r="A15" i="2" l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2"/>
  <c r="A4" i="2"/>
  <c r="A6" i="2"/>
  <c r="A7" i="2"/>
  <c r="A8" i="2"/>
  <c r="A9" i="2"/>
  <c r="A10" i="2"/>
  <c r="A11" i="2"/>
  <c r="A12" i="2"/>
  <c r="A13" i="2"/>
  <c r="A14" i="2"/>
  <c r="A2" i="2"/>
  <c r="L23" i="1" l="1"/>
  <c r="N23" i="1" s="1"/>
  <c r="B21" i="1"/>
  <c r="B23" i="1"/>
  <c r="B19" i="1"/>
  <c r="B24" i="1"/>
  <c r="B27" i="1"/>
  <c r="L18" i="1"/>
  <c r="N18" i="1" s="1"/>
  <c r="L21" i="1"/>
  <c r="N21" i="1" s="1"/>
  <c r="L26" i="1"/>
  <c r="N26" i="1" s="1"/>
  <c r="B17" i="1"/>
  <c r="L20" i="1"/>
  <c r="N20" i="1" s="1"/>
  <c r="B20" i="1"/>
  <c r="L15" i="1"/>
  <c r="N15" i="1" s="1"/>
  <c r="B22" i="1"/>
  <c r="B25" i="1"/>
  <c r="L27" i="1"/>
  <c r="N27" i="1" s="1"/>
  <c r="L24" i="1"/>
  <c r="N24" i="1" s="1"/>
  <c r="B26" i="1"/>
  <c r="L17" i="1"/>
  <c r="N17" i="1" s="1"/>
  <c r="L19" i="1"/>
  <c r="N19" i="1" s="1"/>
  <c r="L22" i="1"/>
  <c r="N22" i="1" s="1"/>
  <c r="L25" i="1"/>
  <c r="N25" i="1" s="1"/>
  <c r="B18" i="1"/>
  <c r="C25" i="1"/>
  <c r="C26" i="1"/>
  <c r="C27" i="1"/>
  <c r="C20" i="1"/>
  <c r="C19" i="1"/>
  <c r="C24" i="1"/>
  <c r="C21" i="1"/>
  <c r="C18" i="1"/>
  <c r="C17" i="1"/>
  <c r="C22" i="1"/>
  <c r="C23" i="1"/>
  <c r="A26" i="1"/>
  <c r="A20" i="1"/>
  <c r="A21" i="1"/>
  <c r="A27" i="1"/>
  <c r="A22" i="1"/>
  <c r="A24" i="1"/>
  <c r="A19" i="1"/>
  <c r="A25" i="1"/>
  <c r="A17" i="1"/>
  <c r="A23" i="1"/>
  <c r="A18" i="1"/>
  <c r="H23" i="1"/>
  <c r="H27" i="1"/>
  <c r="E24" i="1"/>
  <c r="H24" i="1"/>
  <c r="H20" i="1"/>
  <c r="H22" i="1"/>
  <c r="D24" i="1"/>
  <c r="E17" i="1"/>
  <c r="H21" i="1"/>
  <c r="E18" i="1"/>
  <c r="H17" i="1"/>
  <c r="D26" i="1"/>
  <c r="E25" i="1"/>
  <c r="D21" i="1"/>
  <c r="D22" i="1"/>
  <c r="E19" i="1"/>
  <c r="H18" i="1"/>
  <c r="D27" i="1"/>
  <c r="E26" i="1"/>
  <c r="D23" i="1"/>
  <c r="D17" i="1"/>
  <c r="H25" i="1"/>
  <c r="E22" i="1"/>
  <c r="D20" i="1"/>
  <c r="H19" i="1"/>
  <c r="E27" i="1"/>
  <c r="D18" i="1"/>
  <c r="H26" i="1"/>
  <c r="D25" i="1"/>
  <c r="D19" i="1"/>
  <c r="E23" i="1"/>
  <c r="E21" i="1"/>
  <c r="E20" i="1"/>
  <c r="C7" i="3"/>
  <c r="C4" i="3"/>
  <c r="C3" i="3"/>
  <c r="C2" i="3"/>
  <c r="C6" i="3"/>
  <c r="C33" i="3"/>
  <c r="M17" i="1" l="1"/>
  <c r="M24" i="1"/>
  <c r="M23" i="1"/>
  <c r="M26" i="1"/>
  <c r="M27" i="1"/>
  <c r="M21" i="1"/>
  <c r="M22" i="1"/>
  <c r="M19" i="1"/>
  <c r="M18" i="1"/>
  <c r="M25" i="1"/>
  <c r="M20" i="1"/>
  <c r="J3" i="1"/>
  <c r="J4" i="1"/>
  <c r="J2" i="1"/>
  <c r="L3" i="1"/>
  <c r="M3" i="1" s="1"/>
  <c r="L4" i="1"/>
  <c r="M4" i="1" s="1"/>
  <c r="M2" i="1" l="1"/>
  <c r="N4" i="1"/>
  <c r="N3" i="1"/>
  <c r="C10" i="3"/>
  <c r="C21" i="3"/>
  <c r="C24" i="3"/>
  <c r="C15" i="3"/>
  <c r="C36" i="3"/>
  <c r="C26" i="3"/>
  <c r="C31" i="3"/>
  <c r="C25" i="3"/>
  <c r="C20" i="3"/>
  <c r="C38" i="3" l="1"/>
  <c r="C17" i="3"/>
  <c r="C32" i="3"/>
  <c r="C30" i="3"/>
  <c r="C29" i="3"/>
  <c r="C9" i="3"/>
  <c r="C28" i="3"/>
  <c r="C11" i="3"/>
  <c r="C22" i="3"/>
  <c r="C23" i="3"/>
  <c r="C14" i="3"/>
  <c r="C19" i="3"/>
  <c r="C34" i="3"/>
  <c r="C35" i="3"/>
  <c r="C12" i="3"/>
  <c r="C16" i="3"/>
  <c r="C37" i="3"/>
  <c r="C27" i="3"/>
  <c r="C13" i="3"/>
  <c r="C18" i="3"/>
  <c r="C8" i="3"/>
  <c r="C5" i="3"/>
  <c r="G1" i="7" l="1"/>
  <c r="K1" i="1" l="1"/>
</calcChain>
</file>

<file path=xl/sharedStrings.xml><?xml version="1.0" encoding="utf-8"?>
<sst xmlns="http://schemas.openxmlformats.org/spreadsheetml/2006/main" count="1317" uniqueCount="697">
  <si>
    <t>CongTrinh</t>
  </si>
  <si>
    <t>DiaDiem</t>
  </si>
  <si>
    <t>ChuDauTu</t>
  </si>
  <si>
    <t>TienDo</t>
  </si>
  <si>
    <t>TienBaoLanh</t>
  </si>
  <si>
    <t>NgayDongThau</t>
  </si>
  <si>
    <t>SoLanCatDien</t>
  </si>
  <si>
    <t>Cải tạo lưới điện trung hạ thế và TBA khu vực xã Xuân Đông, Xuân Tây, Sông Ray, Lâm San - huyện Cẩm Mỹ năm 2019</t>
  </si>
  <si>
    <t>Điện lực Cẩm Mỹ - Công ty TNHH MTV Điện lực Đồng Nai</t>
  </si>
  <si>
    <t>120 Ngày</t>
  </si>
  <si>
    <t>07/01/2020 - 14:00</t>
  </si>
  <si>
    <t>60 ngày kể từ thời điểm đóng thầu. </t>
  </si>
  <si>
    <t>40.000.000 VND (Bốn mươi triệu đồng chẵn)</t>
  </si>
  <si>
    <t>ThoiGianHopHong</t>
  </si>
  <si>
    <t>120 ngày</t>
  </si>
  <si>
    <t>Huyện Cẩm Mỹ - Tỉnh Đồng Nai</t>
  </si>
  <si>
    <t>23 lần</t>
  </si>
  <si>
    <t>Phần đường dây trung thế:
- Nâng cấp 585,8m đường dây trung thế từ 1 pha 2AC50mm2 lên 3 pha 3ACX50+AC50mm2 thuộc nhánh rẽ Xuân Tây 186-5.
- Xây dựng mới đường dây trung thế 1 pha ACX50+AC50mm2 với tổng chiều dài 1.833 mét, thuộc các trạm biến áp Láng Me 10A, Xuân Tây 18A, Sông Ray 16A, Lâm San 11B, Lâm San 11C.
- Xây dựng mới đường dây trung thế 3 pha 3ACX50+AC50mm2 với tổng chiều dài 1.516 mét, thuộc các trạm biến áp Xuân Đông 2B, Láng Me 9A, Trạm xá Xuân Tây 2B.
Phần trạm biến áp:
- Di dời 04 trạm 1 pha về tâm phụ tải (Xuân Tây 18, Lâm San 11B, Sông Ray 16, Xuân Đông 5).
- Di dời 02 trạm 3 pha về tâm phụ tải (Xuân Đông 2, Láng Me 9)
- Lập mới 08 trạm 1 pha 75kVA (Láng Me 10A, Xuân Đông 5A, Xuân Tây 18A, Sông Ray 16A, Sông Ray 16B, Lâm San 11C, Bàu Lâm 4A, Lâm San 16A).
- Lập mới 06 trạm 3 pha 3x50kVA (Xuân Đông 2B, Láng Me 9A, Trạm xá Xuân Tây 2B, Xuân Tây 186-2A, Lâm San 3B, Xuân Tây 186-3A)
- Nâng cấp 05 TBA từ 1 pha lên 3 pha, trong đó 02 trạm từ 1 pha 2x50kVA lên 3 pha 3x50kVA (Bàu Lâm 4, Lâm San 11); 02 trạm từ 1 pha 2x75kVA lên 3 pha 3x75kVA (Xuân Tây 186-1, Xuân Tây 186-2), 01 TBA từ 1 pha 2x100kVA lên 3 pha 3x100kVA (Bàu Lâm 3).
Phần đường dây hạ thế:
- Nâng cấp 6.009,7 mét đường dây hạ thế từ 1 pha lên 3 pha thuộc các TBA Lâm San 11, Xuân Tây 186-1, Xuân Tây 186-2, Xuân Tây 186-2A, Bàu Lâm 3, Bàu Lâm 4.
- Nâng cấp 605,5 mét đường dây hạ thế 3 pha có dây dẫn xuống cấp thuộc TBA Sông Ray 9.
- Nâng cấp 1.812,9 mét đường dây hạ thế 1 pha có dây dẫn xuống cấp hoặc quá tải thuộc các TBA Xuân Tây 18, Xuân Tây 18A, Lâm San 11B, Lâm San 11C.
- Xây dựng mới 955 mét đường dây hạ thế 1 pha thuộc các TBA Xuân Tây 18, Xuân Tây 18A.
- Xây dựng mới 2.767,7 mét đường dây hạ thế 3 pha thuộc các TBA Bàu Lâm 3, Bàu Lâm 4, Sông Ray 5, Sông Ray 5A, Trạm xá Xuân Tây, Trạm xá Xuân Tây 4, Xuân Tây 186-2.</t>
  </si>
  <si>
    <t>Cải tạo lưới điện trung hạ thế và TBA khu vực xã Xuân Bảo, Bảo Bình, Xuân Quế, Sông Nhạn - huyện Cẩm Mỹ năm 2019</t>
  </si>
  <si>
    <t>35.000.000 VND (Ba mươi năm triệu đồng chẵn)</t>
  </si>
  <si>
    <t>ID</t>
  </si>
  <si>
    <t>Nhà cung cấp</t>
  </si>
  <si>
    <t>Boulon các loại</t>
  </si>
  <si>
    <t>TP/TUẤN PHƯƠNG/VN</t>
  </si>
  <si>
    <t>CTY TUẤN PHƯƠNG</t>
  </si>
  <si>
    <t>Cáp CVV4x4mm</t>
  </si>
  <si>
    <t>THIPHA/THỊNH PHÁT/VN</t>
  </si>
  <si>
    <t>CTY THỊNH PHÁT</t>
  </si>
  <si>
    <t>Cáp đồng bọc CV25</t>
  </si>
  <si>
    <t>Cáp đồng bọc CV-750V-50mm2</t>
  </si>
  <si>
    <t>Cáp đồng bọc CV-750V-70mm2</t>
  </si>
  <si>
    <t>Cáp đồng trần M25mm2</t>
  </si>
  <si>
    <t>Cáp nhôm ABC 3x70mm2</t>
  </si>
  <si>
    <t>Cáp nhôm ABC 4x95mm2</t>
  </si>
  <si>
    <t>Cổ dê kẹp ống PVC D90 các loại</t>
  </si>
  <si>
    <t>Cọc tiếp đất φ16 - 2,4m mạ Cu</t>
  </si>
  <si>
    <t>Cosse ép Cu các loại + chụp nhựa</t>
  </si>
  <si>
    <t>Ghíp nối IPC 70-35</t>
  </si>
  <si>
    <t>SEE/CTY CP TBĐ SÀI GÒN/VN</t>
  </si>
  <si>
    <t>CTY TUẤN PHƯƠNG/SEE</t>
  </si>
  <si>
    <t>Ghíp nối IPC 95-35</t>
  </si>
  <si>
    <t>Hộp phân phối 9 cực bắt trực tiếp</t>
  </si>
  <si>
    <t>TA/TUẤN ÂN/VN</t>
  </si>
  <si>
    <t>TUẤN ÂN</t>
  </si>
  <si>
    <t>Kẹp ngừng cáp các loại</t>
  </si>
  <si>
    <t>Máng che dây chằng dày 0,4x2000mm</t>
  </si>
  <si>
    <t>Neo xòe 8 hướng (dày 3,2mm)</t>
  </si>
  <si>
    <t>Ống nối AC các loại</t>
  </si>
  <si>
    <t>Ống nối MJPB 70 (LV-ABC cỡ 70mm2)</t>
  </si>
  <si>
    <t>Ống nối MJPB 95 (LV-ABC cỡ 95mm2)</t>
  </si>
  <si>
    <t>Sứ chằng nhỏ</t>
  </si>
  <si>
    <t>HLS/HOANG LIÊN SƠN/VN</t>
  </si>
  <si>
    <t>Tủ trạm treo 1 pha</t>
  </si>
  <si>
    <t>QH/QUỐC HUY/VN</t>
  </si>
  <si>
    <t>QUỐC HUY</t>
  </si>
  <si>
    <t>Ty neo φ16x2400</t>
  </si>
  <si>
    <t>Yếm cáp dày 2mm</t>
  </si>
  <si>
    <t xml:space="preserve">Danh mục </t>
  </si>
  <si>
    <t>Cty Cổ phần Bê tông ly tâm Thủ Đức</t>
  </si>
  <si>
    <t>Cty cổ phần Cơ Điện Thủ Đức</t>
  </si>
  <si>
    <t>Cty TNHH cổ phần Điện cơ Thụy Lâm VN</t>
  </si>
  <si>
    <t>Cty TNHH MTV Đại Thiên An</t>
  </si>
  <si>
    <t>Cty TNHH MTV Việt Trường</t>
  </si>
  <si>
    <t>Cty TNHH thương mại Thái Sơn Nam</t>
  </si>
  <si>
    <t>Cty TNHH Thương mại xây dựng điện Phan An</t>
  </si>
  <si>
    <t>Cty TNHH TM SX Thiết bị điện Anh Kha</t>
  </si>
  <si>
    <t>Cty TNHHSX-TM Dây &amp; Cáp Điện Tài Trường Thành</t>
  </si>
  <si>
    <t>DTR</t>
  </si>
  <si>
    <t>ELCD</t>
  </si>
  <si>
    <t>LS</t>
  </si>
  <si>
    <t>Minh Long</t>
  </si>
  <si>
    <t>Ohio</t>
  </si>
  <si>
    <t>Shihlin</t>
  </si>
  <si>
    <t>Chance</t>
  </si>
  <si>
    <t>Nhà sản xuất</t>
  </si>
  <si>
    <t>Cty CP Sứ kỹ thuật Hoàng Liên Sơn</t>
  </si>
  <si>
    <t>Cty TNHH Cao Linh</t>
  </si>
  <si>
    <t>DTR/Korea</t>
  </si>
  <si>
    <t>Cty TNHH TM SX Thiết bị điện Tuấn Ân</t>
  </si>
  <si>
    <t>Cty CP Địa ốc - Cáp điện Thịnh Phát</t>
  </si>
  <si>
    <t>Cty CP Dây cáp điện Việt Nam</t>
  </si>
  <si>
    <t>Cty TNHH Liên Minh Phát</t>
  </si>
  <si>
    <t>Cty TNHH SX TM-DV Song Hào</t>
  </si>
  <si>
    <t>Cty TNHH Điện Nam Việt</t>
  </si>
  <si>
    <t>Melec</t>
  </si>
  <si>
    <t>Địa phương</t>
  </si>
  <si>
    <t>Trụ các loại</t>
  </si>
  <si>
    <t>Sứ đứng các loại</t>
  </si>
  <si>
    <t>Ghip IPC các loại</t>
  </si>
  <si>
    <t>Gỗ, ván, xi măng, cát, đá</t>
  </si>
  <si>
    <t>Dây phi kim buộc sứ các loại</t>
  </si>
  <si>
    <t>PLP-Indonesia/PLP- Thái Lan</t>
  </si>
  <si>
    <t>Cty Lê Khôi/Cty Tuấn Phương</t>
  </si>
  <si>
    <t>Phụ kiện đỡ dây, dừng dây trung thế các loại</t>
  </si>
  <si>
    <t>Cty Tuấn Phương/VN</t>
  </si>
  <si>
    <t>Cty Tuấn Phương</t>
  </si>
  <si>
    <t>Sứ treo polymer</t>
  </si>
  <si>
    <t>20191257628</t>
  </si>
  <si>
    <t>Cấy TBA chống quá tải huyện Cẩm Mỹ năm 2020</t>
  </si>
  <si>
    <t>90 Ngày</t>
  </si>
  <si>
    <t>07/01/2020 - 14:15</t>
  </si>
  <si>
    <t>19.000.000 VND (Mười chín triệu đồng chẵn)</t>
  </si>
  <si>
    <t>20191257645</t>
  </si>
  <si>
    <t>TT</t>
  </si>
  <si>
    <t>Họ và tên</t>
  </si>
  <si>
    <t>Bậc thợ</t>
  </si>
  <si>
    <t>Chức danh</t>
  </si>
  <si>
    <t>Ghi chú</t>
  </si>
  <si>
    <t>Nguyễn Tiến Dũng</t>
  </si>
  <si>
    <t>Công nhân</t>
  </si>
  <si>
    <t>Hồ Văn Cường</t>
  </si>
  <si>
    <t>Phạm Đình Chinh</t>
  </si>
  <si>
    <t>Phạm Văn Trung</t>
  </si>
  <si>
    <t>Nguyễn Tiến Long</t>
  </si>
  <si>
    <t>Nguyễn Minh Hiếu</t>
  </si>
  <si>
    <t>Đinh Văn Cường</t>
  </si>
  <si>
    <t>Nguyễn Hữu Chung</t>
  </si>
  <si>
    <t>Nguyễn Anh Tú</t>
  </si>
  <si>
    <t>Mai Văn Thái</t>
  </si>
  <si>
    <t>Thạch Văn Quýt</t>
  </si>
  <si>
    <t>Hoàng Văn Minh</t>
  </si>
  <si>
    <t>Lê Văn Xin</t>
  </si>
  <si>
    <t>Hoàng Văn Long</t>
  </si>
  <si>
    <t>Lộc Văn Hòa</t>
  </si>
  <si>
    <t>Nguyễn Tân Long</t>
  </si>
  <si>
    <t>Nguyễn Văn Triều</t>
  </si>
  <si>
    <t>Trần Đức Thịnh</t>
  </si>
  <si>
    <t>x</t>
  </si>
  <si>
    <t>CMND</t>
  </si>
  <si>
    <t>Đinh Xuân Dũng</t>
  </si>
  <si>
    <t>270983407</t>
  </si>
  <si>
    <t>271577813</t>
  </si>
  <si>
    <t>271577771</t>
  </si>
  <si>
    <t>271430448</t>
  </si>
  <si>
    <t>271149270</t>
  </si>
  <si>
    <t>271772123</t>
  </si>
  <si>
    <t>Đinh Minh Cảnh</t>
  </si>
  <si>
    <t>Ngày sinh</t>
  </si>
  <si>
    <t>14/04/1971</t>
  </si>
  <si>
    <t>18/02/1984</t>
  </si>
  <si>
    <t>21/12/1983</t>
  </si>
  <si>
    <t>27/08/1980</t>
  </si>
  <si>
    <t>08/11/1975</t>
  </si>
  <si>
    <t>26/03/1988</t>
  </si>
  <si>
    <t>271475064</t>
  </si>
  <si>
    <t>30/08/1982</t>
  </si>
  <si>
    <t>Trần Văn Sỹ</t>
  </si>
  <si>
    <t>Ngày hợp đồng</t>
  </si>
  <si>
    <t>Hoàng Như Hoàn</t>
  </si>
  <si>
    <t>Chỉ huy trưởng</t>
  </si>
  <si>
    <t>Giám sát kỹ thuật</t>
  </si>
  <si>
    <t>Nguyễn Viết Phi</t>
  </si>
  <si>
    <t>Lưu Trọng Hiếu</t>
  </si>
  <si>
    <t>Stt</t>
  </si>
  <si>
    <t>Nội dung thực hiện</t>
  </si>
  <si>
    <t>Thời gian thi công 120 ngày</t>
  </si>
  <si>
    <t xml:space="preserve">Bàn giao tuyến </t>
  </si>
  <si>
    <t>Lãnh vật tư A cấp; mua sắm vật tư, phụ kiên B cấp</t>
  </si>
  <si>
    <t xml:space="preserve">Khảo sát cắt điện, xác nhận vật tư thu hồi trước tháo gỡ </t>
  </si>
  <si>
    <t>Đào lỗ trụ, lỗ neo, đóng cọc tiếp địa, …</t>
  </si>
  <si>
    <t>Chờ cắt điện thi công</t>
  </si>
  <si>
    <t>Cắt điện thi công tháo gỡ thu hồi vật tư phụ kiện đường dây trung hạ thế; nhổ trụ, tháo thùng trạm, cáp xuất lộ xuống, lộ lên, tháo ống bảo vệ cáp xuất; lắp đặt phụ kiện đường dây trung hạ thế; kéo rãi căng dây trung hạ thế và đấu nối hoàn chỉnh</t>
  </si>
  <si>
    <t>Lập hồ sơ hoàn công, tổ chức nghiệm thu</t>
  </si>
  <si>
    <t>Ngày</t>
  </si>
  <si>
    <t>25-55</t>
  </si>
  <si>
    <t>55-83</t>
  </si>
  <si>
    <t>83-106</t>
  </si>
  <si>
    <t>106-120</t>
  </si>
  <si>
    <t>01-25</t>
  </si>
  <si>
    <t>STT</t>
  </si>
  <si>
    <t>Tên tuyến/TBA</t>
  </si>
  <si>
    <t>Số lần cắt điện thi công</t>
  </si>
  <si>
    <t>Lưới điện trung thế và TBA Xuân Tây 186-3A</t>
  </si>
  <si>
    <t>Kết hợp lịch nâng cấp TBA Xuân Tây 186-1</t>
  </si>
  <si>
    <t>Lưới điện trung thế và TBA Xuân Đông 2B</t>
  </si>
  <si>
    <t>Kết hợp lịch cắt điện di dời TBA Xuân Đông 2</t>
  </si>
  <si>
    <t>Lưới điện trung thế và TBA Láng Me 9A</t>
  </si>
  <si>
    <t>Kết hợp lịch di dời TBA Láng Me 9</t>
  </si>
  <si>
    <t>Lưới điện trung thế và TBA Láng Me 10</t>
  </si>
  <si>
    <t>Kết hợp lịch XDM TBA Láng Me 10A</t>
  </si>
  <si>
    <t>Lưới điện trung thế và TBA Trạm xá Xuân Tây 2B</t>
  </si>
  <si>
    <t>Kết hợp lịch XDM TBA Trạm xá Xuân Tây 2B</t>
  </si>
  <si>
    <t>Lưới điện trung thế và TBA Sông Ray 16, Sông Ray 16A, Sông Ray 16B</t>
  </si>
  <si>
    <t>Đăng ký cắt điện</t>
  </si>
  <si>
    <t>Lưới điện trung thế và TBA Lâm San 11B</t>
  </si>
  <si>
    <t>Kết hợp lịch XDM TBA Lâm San 11B</t>
  </si>
  <si>
    <t>Lưới điện trung thế và TBA Lâm San 11C</t>
  </si>
  <si>
    <t>Kết hợp lịch XDM TBA Lâm San 11C</t>
  </si>
  <si>
    <t>Lưới điện trung thế và TBA Xuân Tây 18, Xuân Tây 18A</t>
  </si>
  <si>
    <t>Lưới điện trung thế và TBA Lâm San 16A</t>
  </si>
  <si>
    <t>Kết hợp lịch cắt điện XDM Lâm San 3B</t>
  </si>
  <si>
    <t>Lưới điện hạ thế và TBA Lâm San 11</t>
  </si>
  <si>
    <t>Kết hợp lịch nâng cấp TBA Lâm San 11</t>
  </si>
  <si>
    <t>Lưới điện hạ thế sau TBA Sông Ray 9</t>
  </si>
  <si>
    <t>Lưới điện hạ thế và TBA Xuân Tây 186-1</t>
  </si>
  <si>
    <t>Lưới điện hạ thế và TBA Xuân Tây 186-2, Xuân Tây 186-2A</t>
  </si>
  <si>
    <t>Kết hợp lịch nâng cấp TBA Xuân Tây 186-2</t>
  </si>
  <si>
    <t>Lưới điện hạ thế và TBA Bàu Lâm 3</t>
  </si>
  <si>
    <t>Lưới điện hạ thế và TBA Bàu Lâm 4</t>
  </si>
  <si>
    <t>Lưới điện hạ thế sau TBA Trạm xá Xuân Tây 4</t>
  </si>
  <si>
    <t>Lưới điện hạ thế sau TBA Trạm xá Xuân Tây</t>
  </si>
  <si>
    <t>Lưới điện hạ thế sau TBA Sông Ray 5</t>
  </si>
  <si>
    <t>Lưới điện hạ thế sau TBA Sông Ray 5A</t>
  </si>
  <si>
    <t>Di dời TBA Xuân Tây 18</t>
  </si>
  <si>
    <t>Di dời TBA Lâm San 11B</t>
  </si>
  <si>
    <t>Di dời TBA Sông Ray 16</t>
  </si>
  <si>
    <t>Kết hợp lịch cắt điện thi công lưới trung thế và TBA Sông Ray 16, 16A, 16B</t>
  </si>
  <si>
    <t>Di dời TBA Xuân Đông 5</t>
  </si>
  <si>
    <t>Di dời TBA Xuân Đông 2</t>
  </si>
  <si>
    <t>Di dời TBA Láng Me 9</t>
  </si>
  <si>
    <t>Xây dựng mới TBA Láng Me 10A</t>
  </si>
  <si>
    <t>Xây dựng mới TBA Xuân Đông 5A</t>
  </si>
  <si>
    <t>Kết hợp lịch di dời TBA Xuân Đông 5</t>
  </si>
  <si>
    <t>Xây dựng mới TBA Xuân Tây 18A</t>
  </si>
  <si>
    <t>Kết hợp lịch di dời TBA Xuân Tây 18</t>
  </si>
  <si>
    <t>Xây dựng mới TBA Sông Ray 16A</t>
  </si>
  <si>
    <t>Xây dựng mới TBA Sông Ray 16B</t>
  </si>
  <si>
    <t>Xây dựng mới TBA Lâm San 11C</t>
  </si>
  <si>
    <t>Xây dựng mới TBA Bàu Lâm 4A</t>
  </si>
  <si>
    <t>Kết hợp lịch cắt điện nâng cấp TBA Bàu Lâm 4</t>
  </si>
  <si>
    <t>Xây dựng mới TBA Lâm San 16A</t>
  </si>
  <si>
    <t>Xây dựng mới TBA Xuân Đông 2B</t>
  </si>
  <si>
    <t>Xây dựng mới TBA Láng Me 9A</t>
  </si>
  <si>
    <t>Xây dựng mới TBA Trạm xá Xuân Tây 2B</t>
  </si>
  <si>
    <t>Xây dựng mới TBA Xuân Tây 186-2A</t>
  </si>
  <si>
    <t>Xây dựng mới TBA Lâm San 3B</t>
  </si>
  <si>
    <t>Xây dựng mới TBA Xuân Tây 186-3A</t>
  </si>
  <si>
    <t>Nâng cấp TBA 1P-&gt;3P</t>
  </si>
  <si>
    <t>Bàu Lâm 4</t>
  </si>
  <si>
    <t>Lâm San 11</t>
  </si>
  <si>
    <t>Xuân Tây 186-1</t>
  </si>
  <si>
    <t>Xuân Tây 186-2</t>
  </si>
  <si>
    <t>Bàu Lâm 3</t>
  </si>
  <si>
    <t>Khối lượng (km)</t>
  </si>
  <si>
    <t>Danh mục</t>
  </si>
  <si>
    <t>Hiệu/Nhà sản xuất/Nước sản xuất</t>
  </si>
  <si>
    <t>Giáp níu các loại</t>
  </si>
  <si>
    <t>Phụ kiện neo chằng các loại</t>
  </si>
  <si>
    <t>Cọc tiếp địa+ kẹp cọc</t>
  </si>
  <si>
    <t>Cosse Cu, Cu-Al các loại</t>
  </si>
  <si>
    <t>Kẹp ép WR các loại</t>
  </si>
  <si>
    <t>Kẹp quai+hotline các loại</t>
  </si>
  <si>
    <t>Dây phi kim buộc đầu, cổ sứ các loại</t>
  </si>
  <si>
    <t>Cty Liên Minh Phát</t>
  </si>
  <si>
    <t xml:space="preserve">Hộp phân phối các loại </t>
  </si>
  <si>
    <t>Chọn</t>
  </si>
  <si>
    <t>Trung thế</t>
  </si>
  <si>
    <t>Hạ Thế</t>
  </si>
  <si>
    <t>Sứ treo polymer các loại</t>
  </si>
  <si>
    <t>Đà sắt các loại</t>
  </si>
  <si>
    <t>FCO</t>
  </si>
  <si>
    <t>Trụ BTLT các loại</t>
  </si>
  <si>
    <t xml:space="preserve">MCCB các loại </t>
  </si>
  <si>
    <t>Cty Thái Sơn Nam</t>
  </si>
  <si>
    <t>Dây chảy các loại</t>
  </si>
  <si>
    <t>Giá treo MBA các loại</t>
  </si>
  <si>
    <t>Co rút nhiệt trung thế</t>
  </si>
  <si>
    <t>Ty sứ đỉnh các loại (dày 4mm)</t>
  </si>
  <si>
    <t>Colier ống các loại</t>
  </si>
  <si>
    <t>Kẹp dừng cáp ABC các loại</t>
  </si>
  <si>
    <t>Kẹp treo cáp ABC các loại</t>
  </si>
  <si>
    <t>Ghíp nối IPC 2 boulon các loại</t>
  </si>
  <si>
    <t>Thùng trạm các loại</t>
  </si>
  <si>
    <t>Phụ kiện ống nhựa các loại</t>
  </si>
  <si>
    <t>Khâu ven răng các loại</t>
  </si>
  <si>
    <t>Hộp gắn CB phân đoạn</t>
  </si>
  <si>
    <t>Hạng mục tương tự</t>
  </si>
  <si>
    <t>Ngày tháng năm</t>
  </si>
  <si>
    <t>DenNgay</t>
  </si>
  <si>
    <t>NgayBaoLanh + 30 ngay</t>
  </si>
  <si>
    <t>20 lần</t>
  </si>
  <si>
    <t>2016</t>
  </si>
  <si>
    <t>2017</t>
  </si>
  <si>
    <t>2018</t>
  </si>
  <si>
    <t>Tên nhà thầu/thành viên liên danh</t>
  </si>
  <si>
    <t>Năm</t>
  </si>
  <si>
    <t>Số tiền</t>
  </si>
  <si>
    <r>
      <rPr>
        <b/>
        <sz val="12"/>
        <color indexed="8"/>
        <rFont val="Times New Roman"/>
        <family val="1"/>
      </rPr>
      <t xml:space="preserve">Doanh thu bình quân hàng năm từ hoạt động xây dựng </t>
    </r>
    <r>
      <rPr>
        <b/>
        <vertAlign val="superscript"/>
        <sz val="12"/>
        <color indexed="8"/>
        <rFont val="Times New Roman"/>
        <family val="1"/>
      </rPr>
      <t>(2)</t>
    </r>
  </si>
  <si>
    <t>1</t>
  </si>
  <si>
    <t>Công ty TNHH Thu Lộc</t>
  </si>
  <si>
    <t>Cải tạo lưới điện trung hạ thế và TBA huyện Cẩm Mỹ năm 2020</t>
  </si>
  <si>
    <t>Trọn gói</t>
  </si>
  <si>
    <t>Một giai đoạn một túi hồ sơ</t>
  </si>
  <si>
    <t>Đấu thầu qua mạng</t>
  </si>
  <si>
    <t>15/01/2020 - 14:00</t>
  </si>
  <si>
    <t>Miễn phí</t>
  </si>
  <si>
    <t>website: http://muasamcong.mpi.gov.vn</t>
  </si>
  <si>
    <t>50.000.000 VND (Năm mươi triệu đồng chẵn)</t>
  </si>
  <si>
    <t>Thư bảo lãnh</t>
  </si>
  <si>
    <t>20191261297</t>
  </si>
  <si>
    <t xml:space="preserve"> ngày 13 tháng 01 năm 2020</t>
  </si>
  <si>
    <t>Thường trú</t>
  </si>
  <si>
    <t>Thị trấn Gia Ray, huyện Xuân Lộc, tỉnh Đồng Nai</t>
  </si>
  <si>
    <t>Xã Xuân Bắc, huyện Xuân Lộc, tỉnh Đồng Nai</t>
  </si>
  <si>
    <t>Phụ kiện tủ trạm các loại</t>
  </si>
  <si>
    <t>Bass LI, LL</t>
  </si>
  <si>
    <t xml:space="preserve">Bộ tiếp địa hạ thế  </t>
  </si>
  <si>
    <t>Bộ ván khuôn móng bê tông các loại</t>
  </si>
  <si>
    <t>Xi măng, cát, đá</t>
  </si>
  <si>
    <t>Cty TNNH Hiệp Hưng 1</t>
  </si>
  <si>
    <t>Chụp đầu cosse các loại</t>
  </si>
  <si>
    <t>Ống nhựa các loại + phụ kiện</t>
  </si>
  <si>
    <t>SEE</t>
  </si>
  <si>
    <t>UBND huyện Xuân Lộc. Địa chỉ: số 267, đường Hùng Vương, Khu 1, thị trấn Gia Ray, huyện Xuân Lộc, tỉnh Đồng Nai. Điện thoại: 0613.871600– Fax: 0613.871 286</t>
  </si>
  <si>
    <t>10/02/2020 - 14:00</t>
  </si>
  <si>
    <t>90 ngày kể từ thời điểm đóng thầu. </t>
  </si>
  <si>
    <t>Vietnamese Dong</t>
  </si>
  <si>
    <t>Vietcombank</t>
  </si>
  <si>
    <t>18.000.000 VND (Mười tám triệu đồng chẵn)</t>
  </si>
  <si>
    <t>20200152530</t>
  </si>
  <si>
    <t xml:space="preserve"> ngày 08 tháng 02 năm 2020</t>
  </si>
  <si>
    <t>Huyện Xuân Lộc- Tỉnh Đồng Nai</t>
  </si>
  <si>
    <t>60 Ngày</t>
  </si>
  <si>
    <t>Di dời đường dây trung, hạ thế và trạm biến áp</t>
  </si>
  <si>
    <t>Đường giao thông vào ấp Bằng Lăng, xã Xuân Tâm, huyện Xuân Lộc. Hạng mục: Di dời hệ thống điện</t>
  </si>
  <si>
    <t>Sửa chữa đường dây trung thế huyện Cẩm Mỹ năm 2020</t>
  </si>
  <si>
    <t>60 Ngày</t>
  </si>
  <si>
    <t>18/02/2020 - 14:00</t>
  </si>
  <si>
    <t>6.000.000 VND (Sáu triệu đồng chẵn)</t>
  </si>
  <si>
    <t>20200134150</t>
  </si>
  <si>
    <t xml:space="preserve"> ngày 16 tháng 02 năm 2020</t>
  </si>
  <si>
    <t>12 Tháng</t>
  </si>
  <si>
    <t>24/03/2020 - 14:00</t>
  </si>
  <si>
    <t>30 ngày kể từ thời điểm đóng thầu. </t>
  </si>
  <si>
    <t>Điện lực Xuân Lộc - Công ty TNHH một thành viên Điện lực Đồng Nai</t>
  </si>
  <si>
    <t>“Vận chuyển vật tư MDĐĐ và thi công công tơ khách hàng phát triển mới năm 2020”</t>
  </si>
  <si>
    <t>ChiHuyTruong</t>
  </si>
  <si>
    <t>GiamSatThiCong</t>
  </si>
  <si>
    <t>NgaySinhCHT</t>
  </si>
  <si>
    <t>NgaySinhGSTC</t>
  </si>
  <si>
    <t>20200333767</t>
  </si>
  <si>
    <t xml:space="preserve"> ngày 18 tháng 03 năm 2020</t>
  </si>
  <si>
    <t>Công ty Kỷ Nguyên</t>
  </si>
  <si>
    <t>Chụp cách điện các loại</t>
  </si>
  <si>
    <t>PLP</t>
  </si>
  <si>
    <t>Tăng tiết diện đường dây trung thế khu vực nội ô và khu vực sản xuất tiểu thủ công nghiệp TX Long Khánh - năm 2020</t>
  </si>
  <si>
    <t>150 Ngày</t>
  </si>
  <si>
    <t>30/03/2020 - 09:00</t>
  </si>
  <si>
    <t>17.000.000 VND (Mười bảy triệu đồng chẵn)</t>
  </si>
  <si>
    <t>Điện lực Long Khánh - Công ty TNHH MTV Điện lực Đồng Nai</t>
  </si>
  <si>
    <t>Thành phố Long Khánh - Tỉnh Đồng Nai</t>
  </si>
  <si>
    <t>20200337533</t>
  </si>
  <si>
    <t xml:space="preserve"> ngày 24 tháng 03 năm 2020</t>
  </si>
  <si>
    <t>Số TBMT</t>
  </si>
  <si>
    <t>Ngày đăng tải</t>
  </si>
  <si>
    <t>Hình thức thông báo</t>
  </si>
  <si>
    <t>Loại thông báo</t>
  </si>
  <si>
    <t>Thông báo thực</t>
  </si>
  <si>
    <t>Lĩnh vực thông báo</t>
  </si>
  <si>
    <t>Gói xây lắp</t>
  </si>
  <si>
    <t>Bên mời thầu</t>
  </si>
  <si>
    <t>Chủ đầu tư</t>
  </si>
  <si>
    <t>Phân loại</t>
  </si>
  <si>
    <t>Tên gói thầu</t>
  </si>
  <si>
    <t>Xây dựng đường dây hạ thế mạch 2 để chống quá tải dây dẫn, giảm tổn thất điện năng khu vực thị xã Long Khánh năm 2020</t>
  </si>
  <si>
    <t>Nguồn vốn</t>
  </si>
  <si>
    <t>Phương thức</t>
  </si>
  <si>
    <t>Thời gian thực hiện hợp đồng</t>
  </si>
  <si>
    <t>Nội dung chính gói thầu</t>
  </si>
  <si>
    <t>Loại hợp đồng</t>
  </si>
  <si>
    <t>Hình thức đấu thầu</t>
  </si>
  <si>
    <t>Chọn nhà thầu trong nước</t>
  </si>
  <si>
    <t>Tham dự thầu</t>
  </si>
  <si>
    <t>Hình thức nhận HSDT</t>
  </si>
  <si>
    <t>Thời gian nhận HSDT từ ngày</t>
  </si>
  <si>
    <t>Đến ngày</t>
  </si>
  <si>
    <t>Mua HSMT</t>
  </si>
  <si>
    <t>Địa điểm nhận HSDT</t>
  </si>
  <si>
    <t>web site: http://muasamcong.mpi.gov.vn</t>
  </si>
  <si>
    <t>Mở thầu</t>
  </si>
  <si>
    <t>Thời điểm mở thầu</t>
  </si>
  <si>
    <t>Địa điểm mở thầu</t>
  </si>
  <si>
    <t>Giá gói thầu</t>
  </si>
  <si>
    <t>Số tiền bằng chữ</t>
  </si>
  <si>
    <t>Số tiền đảm bảo</t>
  </si>
  <si>
    <t>Loại tiền chuyển đổi</t>
  </si>
  <si>
    <t>Tại ngân hàng</t>
  </si>
  <si>
    <t>20200336137</t>
  </si>
  <si>
    <t xml:space="preserve"> ngày 22 tháng 03 năm 2020</t>
  </si>
  <si>
    <t>DL</t>
  </si>
  <si>
    <t>XL</t>
  </si>
  <si>
    <t>LK</t>
  </si>
  <si>
    <t>Phạm Thanh Nguyên</t>
  </si>
  <si>
    <t>xx</t>
  </si>
  <si>
    <t>Đinh Văn Chức</t>
  </si>
  <si>
    <t>Nguyễn Phú Trung</t>
  </si>
  <si>
    <t>Đinh Nguyễn Trọng Toàn</t>
  </si>
  <si>
    <t>TL</t>
  </si>
  <si>
    <t>Trần Thị Ngọc Thọ</t>
  </si>
  <si>
    <t>Số 60A, Nguyễn Trường Tộ, Phường Xuân An, TX Long Khánh, Tỉnh Đồng Nai</t>
  </si>
  <si>
    <t>Giám đốc</t>
  </si>
  <si>
    <t>Trần Quốc Bảo</t>
  </si>
  <si>
    <t xml:space="preserve">0942174222/ tranbao80@gmail.com/ </t>
  </si>
  <si>
    <t>Tên người sử dụng lao động</t>
  </si>
  <si>
    <t>Địa chỉ của người sử dụng lao động</t>
  </si>
  <si>
    <t>Số năm làm việc cho người sử dụng lao động hiện tại</t>
  </si>
  <si>
    <t>Người liên lạc (trưởng phòng / cán bộ phụ trách nhân sự)</t>
  </si>
  <si>
    <t>Điện thoại/ Fax/ Email</t>
  </si>
  <si>
    <t>3</t>
  </si>
  <si>
    <t>Bulon các loại</t>
  </si>
  <si>
    <t>Bulon móc</t>
  </si>
  <si>
    <t>cọc tiếp địa</t>
  </si>
  <si>
    <t>Kẹp chằng.</t>
  </si>
  <si>
    <t>Kẹp dừng cáp ABC</t>
  </si>
  <si>
    <t>kẹp dừng dây</t>
  </si>
  <si>
    <t>kẹp nối dây IPC</t>
  </si>
  <si>
    <t>Kẹp nối dây IPC (2 bulon)</t>
  </si>
  <si>
    <t>Kẹp nối rẽ WR</t>
  </si>
  <si>
    <t>Kẹp treo cáp ABC</t>
  </si>
  <si>
    <t>kẹp WR</t>
  </si>
  <si>
    <t>khoá đỡ dây</t>
  </si>
  <si>
    <t>long đền</t>
  </si>
  <si>
    <t>móc treo chữ A</t>
  </si>
  <si>
    <t>Móc treo chũ U</t>
  </si>
  <si>
    <t>neo xòe</t>
  </si>
  <si>
    <t>Ống nối AC</t>
  </si>
  <si>
    <t>Ống nối cáp ABC</t>
  </si>
  <si>
    <t>Rack 3,4 sứ.</t>
  </si>
  <si>
    <t>Ty neo</t>
  </si>
  <si>
    <t>yếm cáp</t>
  </si>
  <si>
    <t>457/2018/HĐ-ĐLCM. Gói thầu số 02: Thi công xây lắp</t>
  </si>
  <si>
    <t>Nhà thầu độc lập</t>
  </si>
  <si>
    <t>12/09/2018</t>
  </si>
  <si>
    <t>14/12/2018</t>
  </si>
  <si>
    <t>Lưới điện trung thế nông thôn phục vụ sinh hoạt huyện Cẩm Mỹ năm 2018. Điện lực Cẩm Mỹ - Công ty TNHH một thành viên Điện lực Đồng Nai</t>
  </si>
  <si>
    <t xml:space="preserve">Trung tâm hành chính huyện Cẩm Mỹ, ấp Suối Cả, xã Long Giao, huyện Cẩm Mỹ, tỉnh Đồng Nai, 02518600046, , </t>
  </si>
  <si>
    <t>22/2018-HĐ-ĐLXL. Gói thầu số 02: Thi công xây lắp</t>
  </si>
  <si>
    <t>26/07/2018</t>
  </si>
  <si>
    <t>12/12/2018</t>
  </si>
  <si>
    <t>Công trình: Cấy TBA và chống quá tải ĐDHT huyện Xuân Lộc năm 2018. Điện lực Xuân Lộc - Công ty TNHH một thành viên Điện lực Đồng Nai</t>
  </si>
  <si>
    <t xml:space="preserve">94 Hùng Vương, thị trấn Gia Ray, huyện Xuân Lộc, tỉnh Đồng Nai, Việt Nam, 02512218292, 02513740009, </t>
  </si>
  <si>
    <t>410/2017/HĐ-ĐLCM. Gói thầu số 02: Thi công xây lắp</t>
  </si>
  <si>
    <t>26/07/2017</t>
  </si>
  <si>
    <t>01/11/2017</t>
  </si>
  <si>
    <t>Cải tạo lưới điện trung hạ thế và TBA khu vực xã Xuân Bảo, Bảo Bình năm 2017. Điện lực Cẩm Mỹ - Công ty TNHH một thành viên Điện lực Đồng Nai</t>
  </si>
  <si>
    <t xml:space="preserve">Trung tâm hành chính huyện Cẩm Mỹ, ấp Suối Cả, xã Long Giao, huyện Cẩm Mỹ, tỉnh Đồng Nai, 02513878431, , </t>
  </si>
  <si>
    <t>409/2017/HĐ-ĐLCM. Gói thầu số 02: Thi công xây lắp</t>
  </si>
  <si>
    <t>Cải tạo lưới điện trung hạ thế và TBA khu vực xã Xuân Đông, Sông Ray, Lâm San năm 2017. Điện lực Cẩm Mỹ - Công ty TNHH một thành viên Điện lực Đồng Nai</t>
  </si>
  <si>
    <t xml:space="preserve">Trung tâm hành chính huyện Cẩm Mỹ, ấp Suối Cả, xã Long Giao, huyện Cẩm Mỹ, tỉnh Đồng Nai, 02513878429, , </t>
  </si>
  <si>
    <t>17/2018-HĐ-ĐLXL. Gói thầu số 02: Thi công xây lắp</t>
  </si>
  <si>
    <t>04/12/2018</t>
  </si>
  <si>
    <t>Công trình: Lưới điện trung thế nông thôn phục vụ sản xuất nông nghiệp tập trung huyện Xuân Lộc năm 2018. Điện lực Xuân Lộc - Công ty TNHH một thành viên Điện lực Đồng Nai</t>
  </si>
  <si>
    <t xml:space="preserve">Khu 8, TT Gia Ray, Huyện Xuân Lộc,Tỉnh Đồng Nai, 0612218292, , </t>
  </si>
  <si>
    <t>Tên và số hợp đồng</t>
  </si>
  <si>
    <t>Ngày ký hợp đồng</t>
  </si>
  <si>
    <t>Giá hợp đồng (VND)</t>
  </si>
  <si>
    <t>Ngày hoàn thành</t>
  </si>
  <si>
    <t>Tên dự án/Chủ đầu tư</t>
  </si>
  <si>
    <t>Địa chỉ/Điện thoại/Fax/E-mail</t>
  </si>
  <si>
    <t>Vai trò</t>
  </si>
  <si>
    <t>Giá thanh lý</t>
  </si>
  <si>
    <t>+ Đào móng trụ trung, hạ thế;
 + Đổ bê tông móng trụ;
 + Lắp móng neo, dây neo; 
+ Đóng cọc, kéo rãi dây tiếp địa; 
+ Lắp đặt phụ kiện, kéo rãi căng dây trung thế;
+ Lắp đặt thiết bị trung, hạ thế;
+ Đấu nối lưới điện trung, hạ thế;</t>
  </si>
  <si>
    <t>Nguyễn Tiến Dũng.</t>
  </si>
  <si>
    <t>271480301</t>
  </si>
  <si>
    <t>12.985.343.471</t>
  </si>
  <si>
    <t>Tổng doanh thu</t>
  </si>
  <si>
    <t>Lợi nhuận trước thuế</t>
  </si>
  <si>
    <t>Lợi nhuận sau thuế</t>
  </si>
  <si>
    <t>12.207.349.547</t>
  </si>
  <si>
    <t>189.683.484</t>
  </si>
  <si>
    <t>151.746.787</t>
  </si>
  <si>
    <t>24.336.597.873</t>
  </si>
  <si>
    <t>395.944.877</t>
  </si>
  <si>
    <t>316.755.902</t>
  </si>
  <si>
    <t>148.868.478</t>
  </si>
  <si>
    <t>119.094.782</t>
  </si>
  <si>
    <t>Tiết diện dây [mm2]</t>
  </si>
  <si>
    <t xml:space="preserve">Đường kính ngoài của ruột dẫn đối với dây trần hay bọc [mm] </t>
  </si>
  <si>
    <t>21,5-22,1</t>
  </si>
  <si>
    <t>16,5-17,2</t>
  </si>
  <si>
    <t>14,8-15,3</t>
  </si>
  <si>
    <t>13,4-13,8</t>
  </si>
  <si>
    <t>11,2-11,7</t>
  </si>
  <si>
    <t>9,5-10</t>
  </si>
  <si>
    <t xml:space="preserve">Độ dày lớp bọc cách điện XLPE 22kV </t>
  </si>
  <si>
    <t>5,5 mm</t>
  </si>
  <si>
    <t>Đường kính ngoài của dây bọc 22kV [mm]</t>
  </si>
  <si>
    <t>34,9-35,5</t>
  </si>
  <si>
    <t>29,9-30,6</t>
  </si>
  <si>
    <t>28,2-28,7</t>
  </si>
  <si>
    <t>26,8-27,2</t>
  </si>
  <si>
    <t>23,1-23,4</t>
  </si>
  <si>
    <t>Lực kéo đứt [kN]</t>
  </si>
  <si>
    <t>75,1</t>
  </si>
  <si>
    <t>46,3</t>
  </si>
  <si>
    <t>41,5</t>
  </si>
  <si>
    <t>33,4</t>
  </si>
  <si>
    <t>24,1</t>
  </si>
  <si>
    <t>17,1</t>
  </si>
  <si>
    <t>24,6-25,1</t>
  </si>
  <si>
    <t>240/32</t>
  </si>
  <si>
    <t>150/19</t>
  </si>
  <si>
    <t>120/19</t>
  </si>
  <si>
    <t>95/16</t>
  </si>
  <si>
    <t>70/11</t>
  </si>
  <si>
    <t>50/8</t>
  </si>
  <si>
    <t>Số tao/đường kính mỗi tao [mm]</t>
  </si>
  <si>
    <t>7/3,04</t>
  </si>
  <si>
    <t>7/3,5</t>
  </si>
  <si>
    <t>Đường kính ngoài tối đa của cáp [mm]</t>
  </si>
  <si>
    <t>9,14</t>
  </si>
  <si>
    <t>10,5</t>
  </si>
  <si>
    <t>65,0</t>
  </si>
  <si>
    <t>75,8</t>
  </si>
  <si>
    <t>Mô tả</t>
  </si>
  <si>
    <t>Đơn vị</t>
  </si>
  <si>
    <t>Chào thầu</t>
  </si>
  <si>
    <t>Tên</t>
  </si>
  <si>
    <t>Liên Minh Phát</t>
  </si>
  <si>
    <t>Nước sản xuất</t>
  </si>
  <si>
    <t>Việt Nam</t>
  </si>
  <si>
    <t>Mã hiệu</t>
  </si>
  <si>
    <t>DSSF/ TSSF</t>
  </si>
  <si>
    <t>Thái Lan / Indonesia</t>
  </si>
  <si>
    <t>Tên nhà sản xuất</t>
  </si>
  <si>
    <t>Xuất xứ</t>
  </si>
  <si>
    <t>Website nhà sản xuất</t>
  </si>
  <si>
    <t>http://lienminhphat.com/</t>
  </si>
  <si>
    <t>185/19</t>
  </si>
  <si>
    <t>Thông báo mời thầu</t>
  </si>
  <si>
    <t>Thông tin chung</t>
  </si>
  <si>
    <t>20200337917-01</t>
  </si>
  <si>
    <t>Điện lực Long Khánh. Công ty TNHH MTV Điện lực Đồng Nai</t>
  </si>
  <si>
    <t>Nâng cấp đường dây trung, hạ thế và các TBA từ 1 pha lên 3 pha khu vực xã Bàu Sen, Hàng Gòn, Xuân Lập, Bình Lộc, Bảo Quang và Bàu Trâm – TX Long Khánh - Năm 2020</t>
  </si>
  <si>
    <t>Trung Quốc</t>
  </si>
  <si>
    <t>IPC</t>
  </si>
  <si>
    <t>kẹp nối WR</t>
  </si>
  <si>
    <t>giáp buộc đầu sứ, cổ sứ trung thế</t>
  </si>
  <si>
    <t>Phan An</t>
  </si>
  <si>
    <t>Thibidiphanan.com</t>
  </si>
  <si>
    <t>ống nối cáp ABC</t>
  </si>
  <si>
    <t>kẹp treo cáp ABC</t>
  </si>
  <si>
    <t xml:space="preserve">Việt Nam </t>
  </si>
  <si>
    <t>Kẹp dừng cáp ABC </t>
  </si>
  <si>
    <t>Boulon</t>
  </si>
  <si>
    <t>Băng keo cách điện hạ thế</t>
  </si>
  <si>
    <t>Hòa Đồng/ Lê Khôi</t>
  </si>
  <si>
    <t>HDD-GN-185S</t>
  </si>
  <si>
    <t>Giáp níu</t>
  </si>
  <si>
    <t>Tên nhà sản xuất/ Xuất xứ</t>
  </si>
  <si>
    <t>Nano/ Việt Nam</t>
  </si>
  <si>
    <t xml:space="preserve">Độ dày lớp bọc 22kV </t>
  </si>
  <si>
    <t>Cách điện XLPE</t>
  </si>
  <si>
    <t>Vỏ ngoài HDPE</t>
  </si>
  <si>
    <t>1,2 mm</t>
  </si>
  <si>
    <t>24,6-</t>
  </si>
  <si>
    <t>móc treo chữ U, kẹp dừng dây, khóa đỡ dây</t>
  </si>
  <si>
    <t>ống nối dây AC</t>
  </si>
  <si>
    <t>Song Hào/ Hòa Đồng</t>
  </si>
  <si>
    <t>SH.36.KQ</t>
  </si>
  <si>
    <t xml:space="preserve"> ngày 19 tháng 03 năm 2020</t>
  </si>
  <si>
    <t>20200338509-02</t>
  </si>
  <si>
    <t>Phát triển đường dây trung thế và trạm biến áp để giảm bán kính cấp điện, nâng cao chất lượng điện năng thị xã Long Khánh - năm 2020</t>
  </si>
  <si>
    <t>22.000.000 VND</t>
  </si>
  <si>
    <t>=L2+365</t>
  </si>
  <si>
    <t>Kỹ sư điện</t>
  </si>
  <si>
    <t>20200354485-00</t>
  </si>
  <si>
    <t>Thi công di dời và lắp đặt điện kế của Điện Lực Long Khánh năm 2020</t>
  </si>
  <si>
    <t>24/03/2021</t>
  </si>
  <si>
    <t>20200374789-00</t>
  </si>
  <si>
    <t>Điện lực Xuân Lộc –Số 94, đường Hùng Vương – Thị trấn Gia Ray, huyện Xuân Lộc, tỉnh Đồng Nai, điện thoại: 0251.218292 fax: 0251.3740.009.</t>
  </si>
  <si>
    <t>Cấy TBA chống quá tải và giảm bán kính cấp điện khu vực TT Gia Ray, xã Xuân Trường, Suối Cao huyện Xuân Lộc năm 2019</t>
  </si>
  <si>
    <t>Nguyễn Huy Quang</t>
  </si>
  <si>
    <t>Trần Như Lợi</t>
  </si>
  <si>
    <t>Trương Hữu Duy</t>
  </si>
  <si>
    <t>Hồ Văn Bình</t>
  </si>
  <si>
    <t>Nguyễn Ngọc Châu</t>
  </si>
  <si>
    <t>Nguyễn Ngọc Thuận</t>
  </si>
  <si>
    <t xml:space="preserve"> ngày 05 tháng 04 năm 2020</t>
  </si>
  <si>
    <t>20200408903-00</t>
  </si>
  <si>
    <t>Thi công di dời và lắp đặt điện kế mới của Điện lực Long Khánh năm 2020</t>
  </si>
  <si>
    <t xml:space="preserve"> ngày 08 tháng 04 năm 2020</t>
  </si>
  <si>
    <t>Mã nhân sự</t>
  </si>
  <si>
    <t>Tên nhân sự</t>
  </si>
  <si>
    <t>Đinh Nguyễn Trung Hiếu</t>
  </si>
  <si>
    <t>Nguyễn Viết phi</t>
  </si>
  <si>
    <t>Hồ Thanh Bình</t>
  </si>
  <si>
    <t>Giám sát thi công</t>
  </si>
  <si>
    <t>* Số định danh/CMTND</t>
  </si>
  <si>
    <t>* Vị trí/Chức danh nhân sự</t>
  </si>
  <si>
    <t>* Ngày,tháng,năm sinh</t>
  </si>
  <si>
    <t>* Trình độ chuyên môn</t>
  </si>
  <si>
    <t>* Loại nhân sự</t>
  </si>
  <si>
    <t>* Số năm làm việc cho người sử dụng lao động hiện tại</t>
  </si>
  <si>
    <t>Nguyễn Nhật Khánh</t>
  </si>
  <si>
    <t>NS000000000000462556-00</t>
  </si>
  <si>
    <t>[Thông tin nhân sự]</t>
  </si>
  <si>
    <t>* Tên</t>
  </si>
  <si>
    <t>* Vị trí/Chức danh nhân sự</t>
  </si>
  <si>
    <t>* Ngày,tháng,năm sinh</t>
  </si>
  <si>
    <t>Ngày,tháng,năm sinh</t>
  </si>
  <si>
    <t>* Trình độ chuyên môn</t>
  </si>
  <si>
    <t>* Loại nhân sự</t>
  </si>
  <si>
    <t>*Số năm làm việc cho người sử dụng lao động hiện tại</t>
  </si>
  <si>
    <t>* Trạng thái nhân sự</t>
  </si>
  <si>
    <t>[Thông tin người sử dụng lao động]</t>
  </si>
  <si>
    <t>Ngày vào công ty</t>
  </si>
  <si>
    <t>Bậc</t>
  </si>
  <si>
    <t>3/7</t>
  </si>
  <si>
    <t>Cán bộ thanh quyết toán</t>
  </si>
  <si>
    <t>Nguyễn Ngọc Sơn</t>
  </si>
  <si>
    <t>Phạm Nguyễn Hoàng Phi</t>
  </si>
  <si>
    <t>Huỳnh Mạnh Quyền</t>
  </si>
  <si>
    <t>4/7</t>
  </si>
  <si>
    <t>2/7</t>
  </si>
  <si>
    <t>Nguyễn Trọng Hữu</t>
  </si>
  <si>
    <t>Lê Hoàng Vũ</t>
  </si>
  <si>
    <t>Ngô Minh Nhật</t>
  </si>
  <si>
    <t>Nhân sự ngoài</t>
  </si>
  <si>
    <t>Trần Hoàng Thiện</t>
  </si>
  <si>
    <t>Nguyễn Văn Hoàng Nam</t>
  </si>
  <si>
    <t>Đinh Minh Hòa</t>
  </si>
  <si>
    <t>Huỳnh Chí Tâm</t>
  </si>
  <si>
    <t>Huỳnh Tấn Sơn</t>
  </si>
  <si>
    <t>Đỗ Sơn Lâm</t>
  </si>
  <si>
    <t>Trần Hoàn Thái</t>
  </si>
  <si>
    <t>Nguyễn Hoàng Tú</t>
  </si>
  <si>
    <t>Nguyễn Hoàng Dương Khang</t>
  </si>
  <si>
    <t>ĐN2516723. Gói thầu số 02: Thi công xây lắp</t>
  </si>
  <si>
    <t>+ Đào móng trụ trung, hạ thế;
 + Đổ bê tông móng trụ;
 + Lắp móng neo, dây neo; 
+ Đóng cọc, kéo rãi dây tiếp địa; 
+ Lắp đặt phụ kiện, kéo rãi căng dây trung thế;
+ Lắp đặt thiết bị trung, hạ thế;
+ Đấu nối lưới điện trung, hạ thế;
+ Xây dựng mới lộ ra đường dây cáp ngầm 22kV;</t>
  </si>
  <si>
    <t>Công trình: XDM 2 lộ ra máy T2 TBA Xuân Trường và tuyến đường dây trung thế 22kV song song tuyến 475/477</t>
  </si>
  <si>
    <t>86-106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</si>
  <si>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</si>
  <si>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</si>
  <si>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</si>
  <si>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</si>
  <si>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</si>
  <si>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</si>
  <si>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</si>
  <si>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t>01-20</t>
  </si>
  <si>
    <t>20-30</t>
  </si>
  <si>
    <t>30-40</t>
  </si>
  <si>
    <t>20200440586-01</t>
  </si>
  <si>
    <t>Thay đổi</t>
  </si>
  <si>
    <t>Điện lực Xuân Lộc</t>
  </si>
  <si>
    <t>Dự án đầu tư</t>
  </si>
  <si>
    <t>Gói thầu 02: Thi công xây lắp Công trình: Nâng cấp đường dây trung hạ thế và TBA từ 1 pha lên 3 pha khu vực xã Xuân Hòa, Xuân Phú, Xuân Định huyện Xuân Lộc năm 2019.</t>
  </si>
  <si>
    <t>Tên dự án</t>
  </si>
  <si>
    <t>Công trình: Nâng cấp đường dây trung hạ thế và TBA từ 1 pha lên 3 pha khu vực xã Xuân Hòa, Xuân Phú, Xuân Định huyện Xuân Lộc năm 2019</t>
  </si>
  <si>
    <t>Vốn vay thương mại và vốn khấu hao cơ bản</t>
  </si>
  <si>
    <t>Đấu thầu rộng rãi</t>
  </si>
  <si>
    <t>2,485,979,321 VND</t>
  </si>
  <si>
    <t>Hai tỷ bốn trăm tám mươi năm triệu chín trăm bảy mươi chín nghìn ba trăm hai mươi mốt đồng chẵn</t>
  </si>
  <si>
    <t>Bảo đảm dự thầu</t>
  </si>
  <si>
    <t>Hình thức đảm bảo</t>
  </si>
  <si>
    <t>26.000.000 VND</t>
  </si>
  <si>
    <t>Hai mươi sáu triệu đồng chẵn</t>
  </si>
  <si>
    <t>Điện lực Xuân Lộc – Công ty TNHH một thành viên Điện lực Đồng Nai</t>
  </si>
  <si>
    <t xml:space="preserve"> ngày 27 tháng 04 năm 2020</t>
  </si>
  <si>
    <t>27/04/2021</t>
  </si>
  <si>
    <t>Nâng cấp đường dây trung áp từ 1 pha lên 3 pha</t>
  </si>
  <si>
    <t>Nâng cấp đường dây trung áp 2AC50 lên ACX70-AC50</t>
  </si>
  <si>
    <t>Xây dựng mới đường dây trung áp 3P-4D</t>
  </si>
  <si>
    <t>Nâng cấp trạm biến áp từ 1 pha lên 3 pha</t>
  </si>
  <si>
    <t>Xây dựng mới trạm biến áp 3P-160kVA</t>
  </si>
  <si>
    <t>Nhánh rẽ Nông Doanh 2 từ 2AC50 lên 3ACX50-AC50, chiều dài 532,9m cấp điện cho TBA Nông Doanh 2.</t>
  </si>
  <si>
    <t xml:space="preserve">Nhánh rẽ Bảo Định từ 2AC50 lên 3ACX50-AC50, chiều dài 133,8m cấp điện cho TBA Bảo Định. </t>
  </si>
  <si>
    <t xml:space="preserve">Nhánh rẽ Chợ Xuân Định B từ ACX50-AC50 lên 3ACX50-AC50, chiều dài 24m cấp điện cho TBA Chợ Xuân Định B. </t>
  </si>
  <si>
    <t>Nhánh rẽ Xuân Hòa 3A từ 2AC50 lên 3ACX50-AC50, chiều dài 103,1m cấp điện cho TBA Chợ Xuân Định B.</t>
  </si>
  <si>
    <t xml:space="preserve">Nhánh rẽ Xuân Hòa 8, 9 từ 2AC50 lên ACX70-AC50, từ trụ số 412 tuyến 478 Xuân Hưng đến trụ số 412/040, chiều dài 2.363m để giảm HLATLĐCA. </t>
  </si>
  <si>
    <t>Nhánh rẽ Xuân Phú 3C, chiều dài 283,5m (từ trụ số 143 tuyến 477 Xuân Phú đến trụ số 143/010), dây dẫn điện: 3ACX50mm-AC50, cấp điện cho TBA Xuân Phú 3C:</t>
  </si>
  <si>
    <t>Nhánh rẽ Xuân Hòa 3C, chiều dài 334,4m (từ trụ số 385/003 nhánh rẽ Xuân Hòa 3A, tuyến 478 Xuân Hưng đến trụ số 185/011), dây dẫn điện: 3ACX50mm-AC50, cấp điện cho TBA Xuân Hòa 3C</t>
  </si>
  <si>
    <t>01 TBA từ 1P 2´75kVA lên 3P-250kVA (Chợ Xuân Định A).</t>
  </si>
  <si>
    <t>03 TBA từ 1P-100kVA lên 3P-160kVA (Chợ Xuân Định; Xuân Phú 3B và Xuân Phú 3C). TBA Xuân Phú 3C được dời từ trụ 146 tuyến 477 Xuân Phú về vị trí mới là trụ 143/010 tuyến 477 Xuân Phú.</t>
  </si>
  <si>
    <t>01 TBA từ 1P 2´100kVA lên 3P 3´50kVA (Xuân Hòa 3A) – một phần lưới hạ thế của TBA Xuân Hòa 3A chuyển sang nhận nguồn từ TBA Xuân Hòa 3C.</t>
  </si>
  <si>
    <t>01 TBA  từ 2´50kVA  lên 3P 3´50kVA (Nông Doanh 2).</t>
  </si>
  <si>
    <t>01 TBA từ 1P-75kVA  lên 3P 3´37,5kVA (Chợ Xuân Định B).</t>
  </si>
  <si>
    <t>01 TBA 3P-160kVA (Xuân Hòa 3C).</t>
  </si>
  <si>
    <t>Hạ thế sau TBA Nông Doanh 2: Nâng cấp đường dây hạ thế từ 1 pha lên 3 pha với chiều dài 1.840,1m.</t>
  </si>
  <si>
    <t>Hạ thế sau TBA Bảo Định: Nâng cấp đường dây hạ thế từ 1 pha lên 3 pha với chiều dài 1.370,9m.</t>
  </si>
  <si>
    <t>Hạ thế sau TBA Chợ Xuân Định: Nâng cấp đường dây hạ thế từ 1 pha lên 3 pha với chiều dài 575,8m.</t>
  </si>
  <si>
    <t>Hạ thế sau TBA Chợ Xuân Định A: Nâng cấp đường dây hạ thế từ 1 pha lên 3 pha với chiều dài 521,4m. Xây dựng mới 80m đường dây hạ thế 3 pha.</t>
  </si>
  <si>
    <t>Hạ thế sau TBA Chợ Xuân Định B: Nâng cấp đường dây hạ thế từ 1 pha lên 3 pha với chiều dài 642m.</t>
  </si>
  <si>
    <t>Hạ thế sau TBA Xuân Phú 3B: Nâng cấp đường dây hạ thế từ 1 pha lên 3 pha với chiều dài 620,8m. Xây dựng mới 267m đường dây hạ thế 3 pha.</t>
  </si>
  <si>
    <t xml:space="preserve">Hạ thế sau TBA Xuân Phú 3: Nâng cấp đường dây hạ thế từ 1 pha lên 3 pha với chiều dài 1.125,8m. </t>
  </si>
  <si>
    <t>Hạ thế sau TBA Xuân Phú 3A: Nâng cấp đường dây hạ thế từ 1 pha lên 3 pha với chiều dài 1.822,5m.</t>
  </si>
  <si>
    <t>Hạ thế sau TBA Xuân Phú 3C: Nâng cấp đường dây hạ thế từ 1 pha lên 3 pha với chiều dài 1.344,2m. Xây dựng mới 103,5m đường dây hạ thế 3 pha.</t>
  </si>
  <si>
    <t>Hạ thế sau TBA Xuân Phú 2: Nâng cấp đường dây hạ thế từ 1 pha lên 3 pha với chiều dài 1.793,4m.</t>
  </si>
  <si>
    <t>Hạ thế sau TBA Xuân Hòa 1: Nâng cấp đường dây hạ thế từ 1 pha lên 3 pha với chiều dài 1.393,4m.</t>
  </si>
  <si>
    <t>Hạ thế sau TBA Xuân Hòa 1A: Nâng cấp đường dây hạ thế từ 1 pha lên 3 pha với chiều dài 1.542,1m.</t>
  </si>
  <si>
    <t>Hạ thế sau TBA Xuân Hòa 2: Nâng cấp đường dây hạ thế từ 1 pha lên 3 pha với chiều dài 1.490,2m.</t>
  </si>
  <si>
    <t>Hạ thế sau TBA Xuân Hòa 3: Nâng cấp đường dây hạ thế từ 1 pha lên 3 pha với chiều dài 3.692,9m.</t>
  </si>
  <si>
    <t>Hạ thế sau TBA Xuân Hòa 3A: Nâng cấp đường dây hạ thế từ 1 pha lên 3 pha với chiều dài 699,9m.</t>
  </si>
  <si>
    <t>Hạ thế sau TBA Xuân Hòa 3B: Nâng cấp đường dây hạ thế từ 1 pha lên 3 pha với chiều dài 919,1m.</t>
  </si>
  <si>
    <t>Hạ thế sau TBA Xuân Hòa 3C: Nâng cấp đường dây hạ thế từ 1 pha lên 3 pha với chiều dài 1.090,6m. Xây dựng mới 710m đường dây hạ thế 3 pha.</t>
  </si>
  <si>
    <t>Hạ thế sau TBA Xuân Hòa 4: Nâng cấp đường dây hạ thế từ 1 pha lên 3 pha với chiều dài 2.780,7m.</t>
  </si>
  <si>
    <t>Hạ thế sau TBA Xuân Hòa 7: Nâng cấp đường dây hạ thế từ 1 pha lên 3 pha với chiều dài 1.744,5m.</t>
  </si>
  <si>
    <t>Vị trí</t>
  </si>
  <si>
    <t>477/22/340</t>
  </si>
  <si>
    <t>477/22/314</t>
  </si>
  <si>
    <t>477/22/261</t>
  </si>
  <si>
    <t>478/22/385</t>
  </si>
  <si>
    <t>476/22/412</t>
  </si>
  <si>
    <t>Cắt tuyến</t>
  </si>
  <si>
    <t>Lần số</t>
  </si>
  <si>
    <t>11 TBA từ 1P 2´100kVA lên 3P-250kVA (Bảo Định; Xuân Phú 2, Xuân Phú 3; Xuân Phú 3A).</t>
  </si>
  <si>
    <t>11 TBA từ 1P 2´100kVA lên 3P-250kVA (Xuân Hòa 1; Xuân Hòa 1A; Xuân Hòa 2; Xuân Hòa 3; Xuân Hòa 3B; Xuân Hòa 4 và Xuân Hòa 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</si>
</sst>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"/>
    <numFmt numFmtId="165" formatCode="dd\-mm"/>
    <numFmt numFmtId="166" formatCode="_(* #,##0_);_(* \(#,##0\);_(* &quot;-&quot;??_);_(@_)"/>
    <numFmt numFmtId="167" formatCode="dd/mm/yyyy\ h:mm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3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vertAlign val="superscript"/>
      <sz val="12"/>
      <color indexed="8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Times New Roman"/>
      <family val="1"/>
    </font>
    <font>
      <b/>
      <sz val="11"/>
      <color rgb="FFFF0000"/>
      <name val="Calibri"/>
      <family val="2"/>
      <scheme val="minor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 applyAlignment="1"/>
    <xf numFmtId="0" fontId="4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5" fontId="11" fillId="0" borderId="6" xfId="0" quotePrefix="1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3" fillId="0" borderId="2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1" applyNumberFormat="1" applyFont="1"/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" fontId="18" fillId="0" borderId="1" xfId="1" applyNumberFormat="1" applyFont="1" applyFill="1" applyBorder="1" applyAlignment="1">
      <alignment horizontal="center" vertical="center" wrapText="1"/>
    </xf>
    <xf numFmtId="43" fontId="18" fillId="0" borderId="1" xfId="1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left" vertical="center" wrapText="1"/>
    </xf>
    <xf numFmtId="14" fontId="8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2" borderId="0" xfId="0" applyFill="1" applyAlignment="1"/>
    <xf numFmtId="22" fontId="0" fillId="0" borderId="0" xfId="0" applyNumberFormat="1" applyAlignment="1"/>
    <xf numFmtId="167" fontId="2" fillId="0" borderId="0" xfId="0" applyNumberFormat="1" applyFont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0" fillId="0" borderId="0" xfId="0" applyFont="1" applyAlignment="1"/>
    <xf numFmtId="14" fontId="10" fillId="0" borderId="0" xfId="0" applyNumberFormat="1" applyFont="1" applyAlignment="1"/>
    <xf numFmtId="14" fontId="10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wrapText="1"/>
    </xf>
    <xf numFmtId="0" fontId="0" fillId="0" borderId="0" xfId="0" quotePrefix="1" applyAlignment="1"/>
    <xf numFmtId="0" fontId="0" fillId="0" borderId="0" xfId="0" applyNumberFormat="1"/>
    <xf numFmtId="0" fontId="13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shrinkToFit="1"/>
    </xf>
    <xf numFmtId="0" fontId="15" fillId="0" borderId="14" xfId="0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4" fillId="0" borderId="1" xfId="1" applyNumberFormat="1" applyFont="1" applyBorder="1" applyAlignment="1" applyProtection="1">
      <alignment vertical="center" wrapText="1"/>
    </xf>
    <xf numFmtId="166" fontId="14" fillId="0" borderId="1" xfId="1" applyNumberFormat="1" applyFont="1" applyBorder="1" applyAlignment="1" applyProtection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7" fontId="8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8" fillId="0" borderId="0" xfId="0" applyNumberFormat="1" applyFont="1" applyAlignment="1">
      <alignment vertical="center"/>
    </xf>
    <xf numFmtId="14" fontId="0" fillId="0" borderId="0" xfId="0" applyNumberFormat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21" fillId="0" borderId="6" xfId="3" applyFont="1" applyBorder="1" applyAlignment="1">
      <alignment vertical="center"/>
    </xf>
    <xf numFmtId="0" fontId="9" fillId="0" borderId="0" xfId="0" applyFont="1"/>
    <xf numFmtId="0" fontId="10" fillId="0" borderId="1" xfId="0" applyFont="1" applyBorder="1" applyAlignment="1"/>
    <xf numFmtId="0" fontId="21" fillId="0" borderId="1" xfId="3" applyFont="1" applyBorder="1" applyAlignment="1"/>
    <xf numFmtId="14" fontId="8" fillId="0" borderId="0" xfId="0" applyNumberFormat="1" applyFont="1"/>
    <xf numFmtId="0" fontId="8" fillId="0" borderId="0" xfId="0" applyFont="1" applyAlignment="1">
      <alignment horizontal="right" vertical="center" wrapText="1"/>
    </xf>
    <xf numFmtId="14" fontId="8" fillId="0" borderId="0" xfId="0" quotePrefix="1" applyNumberFormat="1" applyFo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49" fontId="13" fillId="0" borderId="0" xfId="0" applyNumberFormat="1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3" fontId="22" fillId="0" borderId="0" xfId="1" applyFont="1" applyAlignment="1"/>
    <xf numFmtId="0" fontId="13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12" fillId="0" borderId="6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6" xfId="0" applyFont="1" applyBorder="1" applyAlignment="1">
      <alignment vertical="top" wrapText="1"/>
    </xf>
    <xf numFmtId="0" fontId="1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12" fillId="0" borderId="6" xfId="0" applyFont="1" applyBorder="1" applyAlignment="1">
      <alignment vertical="center" wrapText="1"/>
    </xf>
    <xf numFmtId="17" fontId="11" fillId="0" borderId="6" xfId="0" quotePrefix="1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664210</xdr:colOff>
      <xdr:row>49</xdr:row>
      <xdr:rowOff>163830</xdr:rowOff>
    </xdr:from>
    <xdr:to>
      <xdr:col>4</xdr:col>
      <xdr:colOff>794385</xdr:colOff>
      <xdr:row>49</xdr:row>
      <xdr:rowOff>163830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DD6E85A7-B40A-4887-B87C-EAEE490EF58D}"/>
            </a:ext>
          </a:extLst>
        </xdr:cNvPr>
        <xdr:cNvCxnSpPr/>
      </xdr:nvCxnSpPr>
      <xdr:spPr>
        <a:xfrm>
          <a:off x="3102610" y="6846570"/>
          <a:ext cx="13017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1370330</xdr:colOff>
      <xdr:row>65</xdr:row>
      <xdr:rowOff>179705</xdr:rowOff>
    </xdr:from>
    <xdr:to>
      <xdr:col>4</xdr:col>
      <xdr:colOff>1987550</xdr:colOff>
      <xdr:row>65</xdr:row>
      <xdr:rowOff>179705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F78336F6-B8EE-492C-BE90-B91532F08161}"/>
            </a:ext>
          </a:extLst>
        </xdr:cNvPr>
        <xdr:cNvCxnSpPr/>
      </xdr:nvCxnSpPr>
      <xdr:spPr>
        <a:xfrm>
          <a:off x="3808730" y="8736965"/>
          <a:ext cx="61722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2011045</xdr:colOff>
      <xdr:row>70</xdr:row>
      <xdr:rowOff>6350</xdr:rowOff>
    </xdr:from>
    <xdr:to>
      <xdr:col>4</xdr:col>
      <xdr:colOff>2675890</xdr:colOff>
      <xdr:row>70</xdr:row>
      <xdr:rowOff>6350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17EE33B0-9F33-4BD9-BAC8-E82B191C6EE7}"/>
            </a:ext>
          </a:extLst>
        </xdr:cNvPr>
        <xdr:cNvCxnSpPr/>
      </xdr:nvCxnSpPr>
      <xdr:spPr>
        <a:xfrm>
          <a:off x="4449445" y="9249410"/>
          <a:ext cx="66484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250190</xdr:colOff>
      <xdr:row>74</xdr:row>
      <xdr:rowOff>128905</xdr:rowOff>
    </xdr:from>
    <xdr:to>
      <xdr:col>6</xdr:col>
      <xdr:colOff>376555</xdr:colOff>
      <xdr:row>74</xdr:row>
      <xdr:rowOff>128905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AD2BFFC3-2B5E-451D-9351-8DEC5173377D}"/>
            </a:ext>
          </a:extLst>
        </xdr:cNvPr>
        <xdr:cNvCxnSpPr/>
      </xdr:nvCxnSpPr>
      <xdr:spPr>
        <a:xfrm>
          <a:off x="5119370" y="9821545"/>
          <a:ext cx="73596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41</xdr:row>
      <xdr:rowOff>44450</xdr:rowOff>
    </xdr:from>
    <xdr:to>
      <xdr:col>7</xdr:col>
      <xdr:colOff>68580</xdr:colOff>
      <xdr:row>41</xdr:row>
      <xdr:rowOff>44450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6C873A17-B2AA-4D01-A597-03FFBAFD241E}"/>
            </a:ext>
          </a:extLst>
        </xdr:cNvPr>
        <xdr:cNvCxnSpPr/>
      </xdr:nvCxnSpPr>
      <xdr:spPr>
        <a:xfrm>
          <a:off x="5888355" y="2734310"/>
          <a:ext cx="87820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1769110</xdr:colOff>
      <xdr:row>61</xdr:row>
      <xdr:rowOff>11430</xdr:rowOff>
    </xdr:from>
    <xdr:to>
      <xdr:col>4</xdr:col>
      <xdr:colOff>1899285</xdr:colOff>
      <xdr:row>61</xdr:row>
      <xdr:rowOff>11430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6A664728-7B38-4FF3-85B9-E928518432AA}"/>
            </a:ext>
          </a:extLst>
        </xdr:cNvPr>
        <xdr:cNvCxnSpPr/>
      </xdr:nvCxnSpPr>
      <xdr:spPr>
        <a:xfrm>
          <a:off x="3674110" y="8149590"/>
          <a:ext cx="13017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ienminhphat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lienminhphat.com/" TargetMode="External"/><Relationship Id="rId1" Type="http://schemas.openxmlformats.org/officeDocument/2006/relationships/hyperlink" Target="http://lienminhphat.com/" TargetMode="External"/><Relationship Id="rId6" Type="http://schemas.openxmlformats.org/officeDocument/2006/relationships/hyperlink" Target="http://lienminhphat.com/" TargetMode="External"/><Relationship Id="rId5" Type="http://schemas.openxmlformats.org/officeDocument/2006/relationships/hyperlink" Target="http://lienminhphat.com/" TargetMode="External"/><Relationship Id="rId4" Type="http://schemas.openxmlformats.org/officeDocument/2006/relationships/hyperlink" Target="http://lienminhphat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7" sqref="D7"/>
    </sheetView>
  </sheetViews>
  <sheetFormatPr defaultRowHeight="15" x14ac:dyDescent="0.25"/>
  <cols>
    <col min="1" max="2" width="26.7109375" bestFit="1" customWidth="1"/>
    <col min="3" max="3" width="10.42578125" customWidth="1"/>
    <col min="4" max="4" width="42.28515625" customWidth="1"/>
    <col min="5" max="5" width="23" customWidth="1"/>
    <col min="10" max="10" width="15.7109375" bestFit="1" customWidth="1"/>
  </cols>
  <sheetData>
    <row r="1" spans="1:13" x14ac:dyDescent="0.25">
      <c r="A1" t="str">
        <f>LEFT(D1,11)</f>
        <v/>
      </c>
      <c r="B1" s="66" t="s">
        <v>519</v>
      </c>
      <c r="C1" s="55"/>
      <c r="D1" s="55"/>
      <c r="E1" s="67"/>
      <c r="F1" s="55"/>
      <c r="G1" s="55"/>
      <c r="H1" s="55"/>
      <c r="I1" s="55"/>
      <c r="J1" s="67"/>
      <c r="K1" s="55"/>
      <c r="L1" s="55"/>
      <c r="M1" s="55"/>
    </row>
    <row r="2" spans="1:13" ht="14.45" x14ac:dyDescent="0.3">
      <c r="A2" s="34" t="str">
        <f>TRIM(B2)</f>
        <v/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x14ac:dyDescent="0.25">
      <c r="A3" s="34" t="str">
        <f t="shared" ref="A3:A39" si="0">TRIM(B3)</f>
        <v>Thông tin chung</v>
      </c>
      <c r="B3" s="55" t="s">
        <v>520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 x14ac:dyDescent="0.25">
      <c r="A4" s="34" t="str">
        <f t="shared" si="0"/>
        <v>Số TBMT</v>
      </c>
      <c r="B4" s="55" t="s">
        <v>343</v>
      </c>
      <c r="C4" s="55"/>
      <c r="D4" s="55" t="s">
        <v>632</v>
      </c>
      <c r="E4" s="55"/>
      <c r="F4" s="55"/>
      <c r="G4" s="55"/>
      <c r="H4" s="55" t="s">
        <v>344</v>
      </c>
      <c r="I4" s="55"/>
      <c r="J4" s="67">
        <v>43943.388194444444</v>
      </c>
      <c r="K4" s="55"/>
      <c r="L4" s="55"/>
      <c r="M4" s="55"/>
    </row>
    <row r="5" spans="1:13" x14ac:dyDescent="0.25">
      <c r="A5" s="34" t="str">
        <f>TRIM(B5)</f>
        <v>Hình thức thông báo</v>
      </c>
      <c r="B5" s="55" t="s">
        <v>345</v>
      </c>
      <c r="C5" s="55"/>
      <c r="D5" s="55" t="s">
        <v>633</v>
      </c>
      <c r="E5" s="55"/>
      <c r="F5" s="55"/>
      <c r="G5" s="55"/>
      <c r="H5" s="55"/>
      <c r="I5" s="55"/>
      <c r="J5" s="55"/>
      <c r="K5" s="55"/>
      <c r="L5" s="55"/>
      <c r="M5" s="55"/>
    </row>
    <row r="6" spans="1:13" x14ac:dyDescent="0.25">
      <c r="A6" s="34" t="str">
        <f t="shared" si="0"/>
        <v>Loại thông báo</v>
      </c>
      <c r="B6" s="55" t="s">
        <v>346</v>
      </c>
      <c r="C6" s="55"/>
      <c r="D6" s="55" t="s">
        <v>347</v>
      </c>
      <c r="E6" s="55"/>
      <c r="F6" s="55"/>
      <c r="G6" s="55"/>
      <c r="H6" s="55" t="s">
        <v>348</v>
      </c>
      <c r="I6" s="55"/>
      <c r="J6" s="55" t="s">
        <v>349</v>
      </c>
      <c r="K6" s="55"/>
      <c r="L6" s="55"/>
      <c r="M6" s="55"/>
    </row>
    <row r="7" spans="1:13" x14ac:dyDescent="0.25">
      <c r="A7" s="34" t="str">
        <f t="shared" si="0"/>
        <v>Bên mời thầu</v>
      </c>
      <c r="B7" s="55" t="s">
        <v>350</v>
      </c>
      <c r="C7" s="55"/>
      <c r="D7" s="55" t="s">
        <v>647</v>
      </c>
      <c r="E7" s="55"/>
      <c r="F7" s="55"/>
      <c r="G7" s="55"/>
      <c r="H7" s="55"/>
      <c r="I7" s="55"/>
      <c r="J7" s="55"/>
      <c r="K7" s="55"/>
      <c r="L7" s="55"/>
      <c r="M7" s="55"/>
    </row>
    <row r="8" spans="1:13" x14ac:dyDescent="0.25">
      <c r="A8" s="34" t="str">
        <f t="shared" si="0"/>
        <v>Chủ đầu tư</v>
      </c>
      <c r="B8" s="55" t="s">
        <v>351</v>
      </c>
      <c r="C8" s="55"/>
      <c r="D8" s="55" t="s">
        <v>647</v>
      </c>
      <c r="E8" s="55"/>
      <c r="F8" s="55"/>
      <c r="G8" s="55"/>
      <c r="H8" s="55"/>
      <c r="I8" s="55"/>
      <c r="J8" s="55"/>
      <c r="K8" s="55"/>
      <c r="L8" s="55"/>
      <c r="M8" s="55"/>
    </row>
    <row r="9" spans="1:13" x14ac:dyDescent="0.25">
      <c r="A9" s="34" t="str">
        <f t="shared" si="0"/>
        <v>Phân loại</v>
      </c>
      <c r="B9" s="55" t="s">
        <v>352</v>
      </c>
      <c r="C9" s="55"/>
      <c r="D9" s="55" t="s">
        <v>635</v>
      </c>
      <c r="E9" s="55"/>
      <c r="F9" s="55"/>
      <c r="G9" s="55"/>
      <c r="H9" s="55"/>
      <c r="I9" s="55"/>
      <c r="J9" s="55"/>
      <c r="K9" s="55"/>
      <c r="L9" s="55"/>
      <c r="M9" s="55"/>
    </row>
    <row r="10" spans="1:13" x14ac:dyDescent="0.25">
      <c r="A10" s="34" t="str">
        <f t="shared" si="0"/>
        <v>Tên gói thầu</v>
      </c>
      <c r="B10" s="55" t="s">
        <v>353</v>
      </c>
      <c r="C10" s="55"/>
      <c r="D10" s="55" t="s">
        <v>636</v>
      </c>
      <c r="E10" s="55"/>
      <c r="F10" s="55"/>
      <c r="G10" s="55"/>
      <c r="H10" s="55"/>
      <c r="I10" s="55"/>
      <c r="J10" s="55"/>
      <c r="K10" s="55"/>
      <c r="L10" s="55"/>
      <c r="M10" s="55"/>
    </row>
    <row r="11" spans="1:13" x14ac:dyDescent="0.25">
      <c r="A11" s="34" t="str">
        <f t="shared" si="0"/>
        <v>Tên dự án</v>
      </c>
      <c r="B11" s="55" t="s">
        <v>637</v>
      </c>
      <c r="C11" s="55"/>
      <c r="D11" s="55" t="s">
        <v>638</v>
      </c>
      <c r="E11" s="55"/>
      <c r="F11" s="55"/>
      <c r="G11" s="55"/>
      <c r="H11" s="55"/>
      <c r="I11" s="55"/>
      <c r="J11" s="55"/>
      <c r="K11" s="55"/>
      <c r="L11" s="55"/>
      <c r="M11" s="55"/>
    </row>
    <row r="12" spans="1:13" x14ac:dyDescent="0.25">
      <c r="A12" s="34" t="str">
        <f t="shared" si="0"/>
        <v>Nguồn vốn</v>
      </c>
      <c r="B12" s="55" t="s">
        <v>355</v>
      </c>
      <c r="C12" s="55"/>
      <c r="D12" s="55" t="s">
        <v>639</v>
      </c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5">
      <c r="A13" s="34" t="str">
        <f t="shared" si="0"/>
        <v>Phương thức</v>
      </c>
      <c r="B13" s="55" t="s">
        <v>356</v>
      </c>
      <c r="C13" s="55"/>
      <c r="D13" s="55" t="s">
        <v>282</v>
      </c>
      <c r="E13" s="55"/>
      <c r="F13" s="55"/>
      <c r="G13" s="55"/>
      <c r="H13" s="55"/>
      <c r="I13" s="55"/>
      <c r="J13" s="55"/>
      <c r="K13" s="55"/>
      <c r="L13" s="55"/>
      <c r="M13" s="55"/>
    </row>
    <row r="14" spans="1:13" x14ac:dyDescent="0.25">
      <c r="A14" s="34" t="str">
        <f t="shared" si="0"/>
        <v>Thời gian thực hiện hợp đồng</v>
      </c>
      <c r="B14" s="55" t="s">
        <v>357</v>
      </c>
      <c r="C14" s="55"/>
      <c r="D14" s="55">
        <v>236</v>
      </c>
      <c r="E14" s="55"/>
      <c r="F14" s="55"/>
      <c r="G14" s="55"/>
      <c r="H14" s="55"/>
      <c r="I14" s="55"/>
      <c r="J14" s="55"/>
      <c r="K14" s="55"/>
      <c r="L14" s="55"/>
      <c r="M14" s="55"/>
    </row>
    <row r="15" spans="1:13" x14ac:dyDescent="0.25">
      <c r="A15" s="34" t="str">
        <f t="shared" si="0"/>
        <v>Nội dung chính gói thầu</v>
      </c>
      <c r="B15" s="55" t="s">
        <v>358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25">
      <c r="A16" s="34" t="str">
        <f t="shared" si="0"/>
        <v>Loại hợp đồng</v>
      </c>
      <c r="B16" s="55" t="s">
        <v>359</v>
      </c>
      <c r="C16" s="55"/>
      <c r="D16" s="55" t="s">
        <v>281</v>
      </c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25">
      <c r="A17" s="34" t="str">
        <f t="shared" si="0"/>
        <v>Hình thức đấu thầu</v>
      </c>
      <c r="B17" s="55" t="s">
        <v>360</v>
      </c>
      <c r="C17" s="55"/>
      <c r="D17" s="55" t="s">
        <v>640</v>
      </c>
      <c r="E17" s="55"/>
      <c r="F17" s="55"/>
      <c r="G17" s="55"/>
      <c r="H17" s="55" t="s">
        <v>361</v>
      </c>
      <c r="I17" s="55"/>
      <c r="J17" s="55"/>
      <c r="K17" s="55"/>
      <c r="L17" s="55"/>
      <c r="M17" s="55"/>
    </row>
    <row r="18" spans="1:13" ht="14.45" x14ac:dyDescent="0.3">
      <c r="A18" s="34" t="str">
        <f t="shared" si="0"/>
        <v/>
      </c>
      <c r="B18" s="55"/>
      <c r="C18" s="55"/>
      <c r="D18" s="67"/>
      <c r="E18" s="55"/>
      <c r="F18" s="55"/>
      <c r="G18" s="55"/>
      <c r="H18" s="55"/>
      <c r="I18" s="55"/>
      <c r="J18" s="67"/>
      <c r="K18" s="55"/>
      <c r="L18" s="55"/>
      <c r="M18" s="55"/>
    </row>
    <row r="19" spans="1:13" x14ac:dyDescent="0.25">
      <c r="A19" s="34" t="str">
        <f t="shared" si="0"/>
        <v>Tham dự thầu</v>
      </c>
      <c r="B19" s="55" t="s">
        <v>362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25">
      <c r="A20" s="34" t="str">
        <f t="shared" si="0"/>
        <v>Hình thức nhận HSDT</v>
      </c>
      <c r="B20" s="55" t="s">
        <v>363</v>
      </c>
      <c r="C20" s="55"/>
      <c r="D20" s="55" t="s">
        <v>283</v>
      </c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25">
      <c r="A21" s="34" t="str">
        <f t="shared" si="0"/>
        <v>Thời gian nhận HSDT từ ngày</v>
      </c>
      <c r="B21" s="55" t="s">
        <v>364</v>
      </c>
      <c r="C21" s="55"/>
      <c r="D21" s="67">
        <v>43938.61041666667</v>
      </c>
      <c r="E21" s="55"/>
      <c r="F21" s="55"/>
      <c r="G21" s="55"/>
      <c r="H21" s="55" t="s">
        <v>365</v>
      </c>
      <c r="I21" s="55"/>
      <c r="J21" s="67">
        <v>43956.604166666664</v>
      </c>
      <c r="K21" s="55"/>
      <c r="L21" s="55"/>
      <c r="M21" s="55"/>
    </row>
    <row r="22" spans="1:13" x14ac:dyDescent="0.25">
      <c r="A22" s="34" t="str">
        <f t="shared" si="0"/>
        <v>Mua HSMT</v>
      </c>
      <c r="B22" s="55" t="s">
        <v>366</v>
      </c>
      <c r="C22" s="55"/>
      <c r="D22" s="55" t="s">
        <v>285</v>
      </c>
      <c r="E22" s="55"/>
      <c r="F22" s="55"/>
      <c r="G22" s="55"/>
      <c r="H22" s="55"/>
      <c r="I22" s="55"/>
      <c r="J22" s="55"/>
      <c r="K22" s="55"/>
      <c r="L22" s="55"/>
      <c r="M22" s="55"/>
    </row>
    <row r="23" spans="1:13" x14ac:dyDescent="0.25">
      <c r="A23" s="34" t="str">
        <f t="shared" si="0"/>
        <v>Địa điểm nhận HSDT</v>
      </c>
      <c r="B23" s="55" t="s">
        <v>367</v>
      </c>
      <c r="C23" s="55"/>
      <c r="D23" s="67" t="s">
        <v>368</v>
      </c>
      <c r="E23" s="55"/>
      <c r="F23" s="55"/>
      <c r="G23" s="55"/>
      <c r="H23" s="55"/>
      <c r="I23" s="55"/>
      <c r="J23" s="55"/>
      <c r="K23" s="55"/>
      <c r="L23" s="55"/>
      <c r="M23" s="55"/>
    </row>
    <row r="24" spans="1:13" ht="14.45" x14ac:dyDescent="0.3">
      <c r="A24" s="34" t="str">
        <f t="shared" si="0"/>
        <v/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25">
      <c r="A25" s="34" t="str">
        <f t="shared" si="0"/>
        <v>Mở thầu</v>
      </c>
      <c r="B25" s="55" t="s">
        <v>369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x14ac:dyDescent="0.25">
      <c r="A26" s="34" t="str">
        <f t="shared" si="0"/>
        <v>Thời điểm mở thầu</v>
      </c>
      <c r="B26" s="55" t="s">
        <v>370</v>
      </c>
      <c r="C26" s="55"/>
      <c r="D26" s="67">
        <v>43956.604166666664</v>
      </c>
      <c r="E26" s="55"/>
      <c r="F26" s="55"/>
      <c r="G26" s="55"/>
      <c r="H26" s="55"/>
      <c r="I26" s="55"/>
      <c r="J26" s="55"/>
      <c r="K26" s="55"/>
      <c r="L26" s="55"/>
      <c r="M26" s="55"/>
    </row>
    <row r="27" spans="1:13" x14ac:dyDescent="0.25">
      <c r="A27" s="34" t="str">
        <f t="shared" si="0"/>
        <v>Địa điểm mở thầu</v>
      </c>
      <c r="B27" s="55" t="s">
        <v>371</v>
      </c>
      <c r="C27" s="55"/>
      <c r="D27" s="55" t="s">
        <v>286</v>
      </c>
      <c r="E27" s="55"/>
      <c r="F27" s="55"/>
      <c r="G27" s="55"/>
      <c r="H27" s="55"/>
      <c r="I27" s="55"/>
      <c r="J27" s="55"/>
      <c r="K27" s="55"/>
      <c r="L27" s="55"/>
      <c r="M27" s="55"/>
    </row>
    <row r="28" spans="1:13" x14ac:dyDescent="0.25">
      <c r="A28" s="34" t="str">
        <f t="shared" si="0"/>
        <v>Giá gói thầu</v>
      </c>
      <c r="B28" s="55" t="s">
        <v>372</v>
      </c>
      <c r="C28" s="55"/>
      <c r="D28" s="55" t="s">
        <v>641</v>
      </c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25">
      <c r="A29" s="34" t="str">
        <f t="shared" si="0"/>
        <v>Số tiền bằng chữ</v>
      </c>
      <c r="B29" s="55" t="s">
        <v>373</v>
      </c>
      <c r="C29" s="55"/>
      <c r="D29" s="55" t="s">
        <v>642</v>
      </c>
      <c r="E29" s="55"/>
      <c r="F29" s="55"/>
      <c r="G29" s="55"/>
      <c r="H29" s="55"/>
      <c r="I29" s="55"/>
      <c r="J29" s="55"/>
      <c r="K29" s="55"/>
      <c r="L29" s="55"/>
      <c r="M29" s="55"/>
    </row>
    <row r="30" spans="1:13" x14ac:dyDescent="0.25">
      <c r="A30" s="34" t="str">
        <f t="shared" si="0"/>
        <v/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x14ac:dyDescent="0.25">
      <c r="A31" s="34" t="str">
        <f t="shared" si="0"/>
        <v>Bảo đảm dự thầu</v>
      </c>
      <c r="B31" s="55" t="s">
        <v>643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25">
      <c r="A32" s="34" t="str">
        <f t="shared" si="0"/>
        <v>Hình thức đảm bảo</v>
      </c>
      <c r="B32" s="55" t="s">
        <v>644</v>
      </c>
      <c r="C32" s="55"/>
      <c r="D32" s="55" t="s">
        <v>288</v>
      </c>
      <c r="E32" s="55"/>
      <c r="F32" s="55"/>
      <c r="G32" s="55"/>
      <c r="H32" s="55"/>
      <c r="I32" s="55"/>
      <c r="J32" s="55"/>
      <c r="K32" s="55"/>
      <c r="L32" s="55"/>
      <c r="M32" s="55"/>
    </row>
    <row r="33" spans="1:10" x14ac:dyDescent="0.25">
      <c r="A33" s="34" t="str">
        <f t="shared" si="0"/>
        <v>Số tiền đảm bảo</v>
      </c>
      <c r="B33" s="1" t="s">
        <v>374</v>
      </c>
      <c r="C33" s="1"/>
      <c r="D33" s="1" t="s">
        <v>645</v>
      </c>
      <c r="E33" s="1"/>
    </row>
    <row r="34" spans="1:10" x14ac:dyDescent="0.25">
      <c r="A34" s="34" t="str">
        <f t="shared" si="0"/>
        <v>Số tiền bằng chữ</v>
      </c>
      <c r="B34" s="1" t="s">
        <v>373</v>
      </c>
      <c r="C34" s="1"/>
      <c r="D34" s="1" t="s">
        <v>646</v>
      </c>
      <c r="E34" s="1"/>
    </row>
    <row r="35" spans="1:10" x14ac:dyDescent="0.25">
      <c r="A35" s="34" t="str">
        <f t="shared" si="0"/>
        <v>Loại tiền chuyển đổi</v>
      </c>
      <c r="B35" s="1" t="s">
        <v>375</v>
      </c>
      <c r="C35" s="1"/>
      <c r="D35" s="1" t="s">
        <v>306</v>
      </c>
      <c r="E35" s="1"/>
      <c r="H35" t="s">
        <v>376</v>
      </c>
      <c r="J35" t="s">
        <v>307</v>
      </c>
    </row>
    <row r="36" spans="1:10" x14ac:dyDescent="0.25">
      <c r="A36" s="34" t="str">
        <f t="shared" si="0"/>
        <v/>
      </c>
      <c r="B36" s="1"/>
      <c r="C36" s="1"/>
      <c r="D36" s="1"/>
      <c r="E36" s="1"/>
    </row>
    <row r="37" spans="1:10" x14ac:dyDescent="0.25">
      <c r="A37" s="34" t="str">
        <f t="shared" si="0"/>
        <v/>
      </c>
      <c r="B37" s="1"/>
      <c r="C37" s="1"/>
      <c r="D37" s="1"/>
      <c r="E37" s="1"/>
    </row>
    <row r="38" spans="1:10" x14ac:dyDescent="0.25">
      <c r="A38" s="34" t="str">
        <f t="shared" si="0"/>
        <v/>
      </c>
      <c r="B38" s="1"/>
      <c r="C38" s="1"/>
      <c r="D38" s="1"/>
      <c r="E38" s="1"/>
    </row>
    <row r="39" spans="1:10" x14ac:dyDescent="0.25">
      <c r="A39" s="34" t="str">
        <f t="shared" si="0"/>
        <v/>
      </c>
      <c r="B39" s="1"/>
      <c r="C39" s="1"/>
      <c r="D39" s="1"/>
      <c r="E3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7"/>
  <sheetViews>
    <sheetView workbookViewId="0">
      <pane ySplit="1" topLeftCell="A2" activePane="bottomLeft" state="frozen"/>
      <selection pane="bottomLeft" activeCell="E46" sqref="E46"/>
    </sheetView>
  </sheetViews>
  <sheetFormatPr defaultRowHeight="15" x14ac:dyDescent="0.25"/>
  <cols>
    <col min="2" max="2" width="8.85546875" style="109"/>
    <col min="3" max="3" width="15" bestFit="1" customWidth="1"/>
    <col min="4" max="4" width="33" customWidth="1"/>
    <col min="5" max="5" width="17.7109375" style="42" customWidth="1"/>
    <col min="6" max="6" width="21.28515625" bestFit="1" customWidth="1"/>
    <col min="7" max="7" width="15.140625" customWidth="1"/>
    <col min="8" max="8" width="11.5703125" customWidth="1"/>
    <col min="9" max="9" width="14.7109375" customWidth="1"/>
    <col min="10" max="10" width="27.7109375" customWidth="1"/>
  </cols>
  <sheetData>
    <row r="1" spans="1:13" s="105" customFormat="1" ht="45" x14ac:dyDescent="0.25">
      <c r="A1" s="105" t="s">
        <v>127</v>
      </c>
      <c r="B1" s="108" t="s">
        <v>597</v>
      </c>
      <c r="C1" s="105" t="s">
        <v>596</v>
      </c>
      <c r="D1" s="105" t="s">
        <v>573</v>
      </c>
      <c r="E1" s="106" t="s">
        <v>578</v>
      </c>
      <c r="F1" s="107" t="s">
        <v>579</v>
      </c>
      <c r="G1" s="107" t="s">
        <v>580</v>
      </c>
      <c r="H1" s="107" t="s">
        <v>581</v>
      </c>
      <c r="I1" s="107" t="s">
        <v>582</v>
      </c>
      <c r="J1" s="107" t="s">
        <v>583</v>
      </c>
      <c r="K1" s="107" t="s">
        <v>127</v>
      </c>
      <c r="L1" s="107" t="s">
        <v>127</v>
      </c>
      <c r="M1" s="107" t="s">
        <v>127</v>
      </c>
    </row>
    <row r="2" spans="1:13" hidden="1" x14ac:dyDescent="0.25">
      <c r="D2" t="s">
        <v>108</v>
      </c>
      <c r="E2" s="42" t="s">
        <v>453</v>
      </c>
      <c r="F2" t="s">
        <v>109</v>
      </c>
      <c r="G2" s="90">
        <v>28956</v>
      </c>
      <c r="J2">
        <f t="shared" ref="J2:J30" ca="1" si="0">YEAR(TODAY())-C2</f>
        <v>2020</v>
      </c>
    </row>
    <row r="3" spans="1:13" hidden="1" x14ac:dyDescent="0.25">
      <c r="D3" t="s">
        <v>452</v>
      </c>
      <c r="E3" s="42" t="s">
        <v>144</v>
      </c>
      <c r="F3" t="s">
        <v>109</v>
      </c>
      <c r="G3" s="90" t="s">
        <v>145</v>
      </c>
      <c r="J3">
        <f t="shared" ca="1" si="0"/>
        <v>2020</v>
      </c>
    </row>
    <row r="4" spans="1:13" x14ac:dyDescent="0.25">
      <c r="A4" t="s">
        <v>127</v>
      </c>
      <c r="B4" s="110" t="s">
        <v>598</v>
      </c>
      <c r="C4">
        <v>2016</v>
      </c>
      <c r="D4" t="s">
        <v>386</v>
      </c>
      <c r="E4" s="42">
        <v>272396568</v>
      </c>
      <c r="F4" t="s">
        <v>109</v>
      </c>
      <c r="G4" s="90">
        <v>34970</v>
      </c>
      <c r="J4">
        <f t="shared" ca="1" si="0"/>
        <v>4</v>
      </c>
    </row>
    <row r="5" spans="1:13" hidden="1" x14ac:dyDescent="0.25">
      <c r="D5" t="s">
        <v>385</v>
      </c>
      <c r="E5" s="42">
        <v>271294536</v>
      </c>
      <c r="F5" t="s">
        <v>109</v>
      </c>
      <c r="G5" s="90">
        <v>29587</v>
      </c>
      <c r="J5">
        <f t="shared" ca="1" si="0"/>
        <v>2020</v>
      </c>
    </row>
    <row r="6" spans="1:13" x14ac:dyDescent="0.25">
      <c r="A6" t="s">
        <v>127</v>
      </c>
      <c r="B6" s="110" t="s">
        <v>598</v>
      </c>
      <c r="C6">
        <v>2019</v>
      </c>
      <c r="D6" t="s">
        <v>124</v>
      </c>
      <c r="E6" s="42">
        <v>271586657</v>
      </c>
      <c r="F6" t="s">
        <v>109</v>
      </c>
      <c r="G6" s="90">
        <v>29221</v>
      </c>
      <c r="J6">
        <f t="shared" ca="1" si="0"/>
        <v>1</v>
      </c>
    </row>
    <row r="7" spans="1:13" x14ac:dyDescent="0.25">
      <c r="A7" t="s">
        <v>127</v>
      </c>
      <c r="B7" s="109" t="s">
        <v>603</v>
      </c>
      <c r="C7">
        <v>2019</v>
      </c>
      <c r="D7" t="s">
        <v>384</v>
      </c>
      <c r="E7" s="42">
        <v>271449542</v>
      </c>
      <c r="F7" t="s">
        <v>109</v>
      </c>
      <c r="G7" s="90">
        <v>30027</v>
      </c>
      <c r="J7">
        <f t="shared" ca="1" si="0"/>
        <v>1</v>
      </c>
    </row>
    <row r="8" spans="1:13" hidden="1" x14ac:dyDescent="0.25">
      <c r="D8" t="s">
        <v>382</v>
      </c>
      <c r="E8" s="42">
        <v>271380486</v>
      </c>
      <c r="F8" t="s">
        <v>109</v>
      </c>
      <c r="G8" s="90">
        <v>30730</v>
      </c>
      <c r="J8">
        <f t="shared" ca="1" si="0"/>
        <v>2020</v>
      </c>
    </row>
    <row r="9" spans="1:13" hidden="1" x14ac:dyDescent="0.25">
      <c r="D9" t="s">
        <v>574</v>
      </c>
      <c r="F9" t="s">
        <v>109</v>
      </c>
      <c r="G9" s="90"/>
      <c r="J9">
        <f t="shared" ca="1" si="0"/>
        <v>2020</v>
      </c>
    </row>
    <row r="10" spans="1:13" hidden="1" x14ac:dyDescent="0.25">
      <c r="D10" t="s">
        <v>391</v>
      </c>
      <c r="F10" t="s">
        <v>599</v>
      </c>
      <c r="G10" s="90"/>
      <c r="J10">
        <f t="shared" ca="1" si="0"/>
        <v>2020</v>
      </c>
    </row>
    <row r="11" spans="1:13" hidden="1" x14ac:dyDescent="0.25">
      <c r="D11" t="s">
        <v>116</v>
      </c>
      <c r="E11" s="42" t="s">
        <v>135</v>
      </c>
      <c r="F11" t="s">
        <v>109</v>
      </c>
      <c r="G11" s="90" t="s">
        <v>143</v>
      </c>
      <c r="J11">
        <f t="shared" ca="1" si="0"/>
        <v>2020</v>
      </c>
    </row>
    <row r="12" spans="1:13" hidden="1" x14ac:dyDescent="0.25">
      <c r="D12" t="s">
        <v>115</v>
      </c>
      <c r="E12" s="42" t="s">
        <v>134</v>
      </c>
      <c r="F12" t="s">
        <v>109</v>
      </c>
      <c r="G12" s="90" t="s">
        <v>142</v>
      </c>
      <c r="J12">
        <f t="shared" ca="1" si="0"/>
        <v>2020</v>
      </c>
    </row>
    <row r="13" spans="1:13" hidden="1" x14ac:dyDescent="0.25">
      <c r="D13" t="s">
        <v>114</v>
      </c>
      <c r="E13" s="42" t="s">
        <v>133</v>
      </c>
      <c r="F13" t="s">
        <v>109</v>
      </c>
      <c r="G13" s="90" t="s">
        <v>141</v>
      </c>
      <c r="J13">
        <f t="shared" ca="1" si="0"/>
        <v>2020</v>
      </c>
    </row>
    <row r="14" spans="1:13" hidden="1" x14ac:dyDescent="0.25">
      <c r="D14" t="s">
        <v>113</v>
      </c>
      <c r="E14" s="42" t="s">
        <v>132</v>
      </c>
      <c r="F14" t="s">
        <v>109</v>
      </c>
      <c r="G14" s="90" t="s">
        <v>140</v>
      </c>
      <c r="J14">
        <f t="shared" ca="1" si="0"/>
        <v>2020</v>
      </c>
    </row>
    <row r="15" spans="1:13" hidden="1" x14ac:dyDescent="0.25">
      <c r="D15" t="s">
        <v>112</v>
      </c>
      <c r="E15" s="42">
        <v>271235673</v>
      </c>
      <c r="F15" t="s">
        <v>109</v>
      </c>
      <c r="G15" s="90">
        <v>26845</v>
      </c>
      <c r="J15">
        <f t="shared" ca="1" si="0"/>
        <v>2020</v>
      </c>
    </row>
    <row r="16" spans="1:13" hidden="1" x14ac:dyDescent="0.25">
      <c r="D16" t="s">
        <v>111</v>
      </c>
      <c r="E16" s="42" t="s">
        <v>131</v>
      </c>
      <c r="F16" t="s">
        <v>109</v>
      </c>
      <c r="G16" s="90" t="s">
        <v>139</v>
      </c>
      <c r="J16">
        <f t="shared" ca="1" si="0"/>
        <v>2020</v>
      </c>
    </row>
    <row r="17" spans="1:10" hidden="1" x14ac:dyDescent="0.25">
      <c r="D17" t="s">
        <v>110</v>
      </c>
      <c r="E17" s="42" t="s">
        <v>130</v>
      </c>
      <c r="F17" t="s">
        <v>109</v>
      </c>
      <c r="G17" s="90" t="s">
        <v>138</v>
      </c>
      <c r="J17">
        <f t="shared" ca="1" si="0"/>
        <v>2020</v>
      </c>
    </row>
    <row r="18" spans="1:10" hidden="1" x14ac:dyDescent="0.25">
      <c r="D18" t="s">
        <v>108</v>
      </c>
      <c r="E18" s="42" t="s">
        <v>453</v>
      </c>
      <c r="F18" t="s">
        <v>109</v>
      </c>
      <c r="G18" s="90">
        <v>28956</v>
      </c>
      <c r="J18">
        <f t="shared" ca="1" si="0"/>
        <v>2020</v>
      </c>
    </row>
    <row r="19" spans="1:10" hidden="1" x14ac:dyDescent="0.25">
      <c r="D19" t="s">
        <v>564</v>
      </c>
      <c r="F19" t="s">
        <v>109</v>
      </c>
      <c r="G19" s="90">
        <v>0</v>
      </c>
      <c r="J19">
        <f t="shared" ca="1" si="0"/>
        <v>2020</v>
      </c>
    </row>
    <row r="20" spans="1:10" hidden="1" x14ac:dyDescent="0.25">
      <c r="D20" t="s">
        <v>566</v>
      </c>
      <c r="F20" t="s">
        <v>109</v>
      </c>
      <c r="G20" s="90">
        <v>0</v>
      </c>
      <c r="J20">
        <f t="shared" ca="1" si="0"/>
        <v>2020</v>
      </c>
    </row>
    <row r="21" spans="1:10" hidden="1" x14ac:dyDescent="0.25">
      <c r="D21" t="s">
        <v>567</v>
      </c>
      <c r="F21" t="s">
        <v>109</v>
      </c>
      <c r="G21" s="90">
        <v>0</v>
      </c>
      <c r="J21">
        <f t="shared" ca="1" si="0"/>
        <v>2020</v>
      </c>
    </row>
    <row r="22" spans="1:10" hidden="1" x14ac:dyDescent="0.25">
      <c r="D22" t="s">
        <v>136</v>
      </c>
      <c r="E22" s="42">
        <v>271285313</v>
      </c>
      <c r="F22" t="s">
        <v>109</v>
      </c>
      <c r="G22" s="90">
        <v>28333</v>
      </c>
      <c r="J22">
        <f t="shared" ca="1" si="0"/>
        <v>2020</v>
      </c>
    </row>
    <row r="23" spans="1:10" hidden="1" x14ac:dyDescent="0.25">
      <c r="D23" t="s">
        <v>575</v>
      </c>
      <c r="F23" t="s">
        <v>109</v>
      </c>
      <c r="G23" s="90">
        <v>0</v>
      </c>
      <c r="J23">
        <f t="shared" ca="1" si="0"/>
        <v>2020</v>
      </c>
    </row>
    <row r="24" spans="1:10" hidden="1" x14ac:dyDescent="0.25">
      <c r="D24" t="s">
        <v>129</v>
      </c>
      <c r="E24" s="42">
        <v>271298968</v>
      </c>
      <c r="F24" t="s">
        <v>109</v>
      </c>
      <c r="G24" s="90">
        <v>28235</v>
      </c>
      <c r="J24">
        <f t="shared" ca="1" si="0"/>
        <v>2020</v>
      </c>
    </row>
    <row r="25" spans="1:10" hidden="1" x14ac:dyDescent="0.25">
      <c r="D25" t="s">
        <v>576</v>
      </c>
      <c r="F25" t="s">
        <v>109</v>
      </c>
      <c r="G25" s="90"/>
      <c r="J25">
        <f t="shared" ca="1" si="0"/>
        <v>2020</v>
      </c>
    </row>
    <row r="26" spans="1:10" hidden="1" x14ac:dyDescent="0.25">
      <c r="D26" t="s">
        <v>562</v>
      </c>
      <c r="F26" t="s">
        <v>109</v>
      </c>
      <c r="G26" s="90">
        <v>0</v>
      </c>
      <c r="J26">
        <f t="shared" ca="1" si="0"/>
        <v>2020</v>
      </c>
    </row>
    <row r="27" spans="1:10" hidden="1" x14ac:dyDescent="0.25">
      <c r="D27" t="s">
        <v>152</v>
      </c>
      <c r="F27" t="s">
        <v>109</v>
      </c>
      <c r="G27" s="90">
        <v>0</v>
      </c>
      <c r="J27">
        <f t="shared" ca="1" si="0"/>
        <v>2020</v>
      </c>
    </row>
    <row r="28" spans="1:10" hidden="1" x14ac:dyDescent="0.25">
      <c r="D28" t="s">
        <v>563</v>
      </c>
      <c r="F28" t="s">
        <v>109</v>
      </c>
      <c r="G28" s="90">
        <v>0</v>
      </c>
      <c r="J28">
        <f t="shared" ca="1" si="0"/>
        <v>2020</v>
      </c>
    </row>
    <row r="29" spans="1:10" hidden="1" x14ac:dyDescent="0.25">
      <c r="D29" t="s">
        <v>148</v>
      </c>
      <c r="F29" t="s">
        <v>577</v>
      </c>
      <c r="G29" s="90">
        <v>29692</v>
      </c>
      <c r="J29">
        <f t="shared" ca="1" si="0"/>
        <v>2020</v>
      </c>
    </row>
    <row r="30" spans="1:10" hidden="1" x14ac:dyDescent="0.25">
      <c r="D30" t="s">
        <v>146</v>
      </c>
      <c r="E30" s="42">
        <v>271871229</v>
      </c>
      <c r="F30" t="s">
        <v>149</v>
      </c>
      <c r="G30" s="90">
        <v>27425</v>
      </c>
      <c r="J30">
        <f t="shared" ca="1" si="0"/>
        <v>2020</v>
      </c>
    </row>
    <row r="31" spans="1:10" x14ac:dyDescent="0.25">
      <c r="A31" t="s">
        <v>127</v>
      </c>
      <c r="B31" s="110" t="s">
        <v>598</v>
      </c>
      <c r="C31">
        <v>2019</v>
      </c>
      <c r="D31" t="s">
        <v>118</v>
      </c>
      <c r="E31" s="42">
        <v>271728653</v>
      </c>
      <c r="F31" t="s">
        <v>109</v>
      </c>
      <c r="G31" s="90">
        <v>31088</v>
      </c>
      <c r="H31" t="s">
        <v>109</v>
      </c>
      <c r="I31" t="s">
        <v>608</v>
      </c>
      <c r="J31">
        <f t="shared" ref="J31:J47" ca="1" si="1">YEAR(TODAY())-C31</f>
        <v>1</v>
      </c>
    </row>
    <row r="32" spans="1:10" x14ac:dyDescent="0.25">
      <c r="A32" t="s">
        <v>127</v>
      </c>
      <c r="B32" s="110" t="s">
        <v>598</v>
      </c>
      <c r="C32">
        <v>2019</v>
      </c>
      <c r="D32" t="s">
        <v>584</v>
      </c>
      <c r="E32" s="42">
        <v>272556764</v>
      </c>
      <c r="F32" t="s">
        <v>109</v>
      </c>
      <c r="G32" s="90">
        <v>34976</v>
      </c>
      <c r="H32" t="s">
        <v>109</v>
      </c>
      <c r="I32" t="s">
        <v>608</v>
      </c>
      <c r="J32">
        <f t="shared" ca="1" si="1"/>
        <v>1</v>
      </c>
    </row>
    <row r="33" spans="1:10" x14ac:dyDescent="0.25">
      <c r="A33" t="s">
        <v>127</v>
      </c>
      <c r="B33" s="110" t="s">
        <v>598</v>
      </c>
      <c r="C33">
        <v>2019</v>
      </c>
      <c r="D33" t="s">
        <v>600</v>
      </c>
      <c r="E33" s="42">
        <v>272352958</v>
      </c>
      <c r="F33" t="s">
        <v>109</v>
      </c>
      <c r="G33" s="90">
        <v>34281</v>
      </c>
      <c r="H33" t="s">
        <v>109</v>
      </c>
      <c r="I33" t="s">
        <v>608</v>
      </c>
      <c r="J33">
        <f t="shared" ca="1" si="1"/>
        <v>1</v>
      </c>
    </row>
    <row r="34" spans="1:10" x14ac:dyDescent="0.25">
      <c r="A34" t="s">
        <v>127</v>
      </c>
      <c r="B34" s="110" t="s">
        <v>598</v>
      </c>
      <c r="C34">
        <v>2019</v>
      </c>
      <c r="D34" t="s">
        <v>601</v>
      </c>
      <c r="E34" s="42">
        <v>272556713</v>
      </c>
      <c r="F34" t="s">
        <v>109</v>
      </c>
      <c r="G34" s="90">
        <v>35884</v>
      </c>
      <c r="H34" t="s">
        <v>109</v>
      </c>
      <c r="I34" t="s">
        <v>608</v>
      </c>
      <c r="J34">
        <f t="shared" ca="1" si="1"/>
        <v>1</v>
      </c>
    </row>
    <row r="35" spans="1:10" x14ac:dyDescent="0.25">
      <c r="A35" t="s">
        <v>127</v>
      </c>
      <c r="B35" s="110" t="s">
        <v>603</v>
      </c>
      <c r="C35">
        <v>2019</v>
      </c>
      <c r="D35" t="s">
        <v>602</v>
      </c>
      <c r="E35" s="42">
        <v>271315765</v>
      </c>
      <c r="F35" t="s">
        <v>109</v>
      </c>
      <c r="G35" s="90">
        <v>29205</v>
      </c>
      <c r="H35" t="s">
        <v>109</v>
      </c>
      <c r="I35" t="s">
        <v>608</v>
      </c>
      <c r="J35">
        <f t="shared" ca="1" si="1"/>
        <v>1</v>
      </c>
    </row>
    <row r="36" spans="1:10" x14ac:dyDescent="0.25">
      <c r="A36" t="s">
        <v>127</v>
      </c>
      <c r="B36" s="109" t="s">
        <v>598</v>
      </c>
      <c r="C36">
        <v>2019</v>
      </c>
      <c r="D36" t="s">
        <v>605</v>
      </c>
      <c r="E36" s="42">
        <v>272732396</v>
      </c>
      <c r="F36" t="s">
        <v>109</v>
      </c>
      <c r="G36" s="90">
        <v>36804</v>
      </c>
      <c r="H36" t="s">
        <v>109</v>
      </c>
      <c r="I36" t="s">
        <v>608</v>
      </c>
      <c r="J36">
        <f t="shared" ca="1" si="1"/>
        <v>1</v>
      </c>
    </row>
    <row r="37" spans="1:10" x14ac:dyDescent="0.25">
      <c r="A37" t="s">
        <v>127</v>
      </c>
      <c r="B37" s="109" t="s">
        <v>604</v>
      </c>
      <c r="C37">
        <v>2019</v>
      </c>
      <c r="D37" t="s">
        <v>606</v>
      </c>
      <c r="E37" s="42">
        <v>75200000515</v>
      </c>
      <c r="F37" t="s">
        <v>109</v>
      </c>
      <c r="G37" s="90">
        <v>36767</v>
      </c>
      <c r="H37" t="s">
        <v>109</v>
      </c>
      <c r="I37" t="s">
        <v>608</v>
      </c>
      <c r="J37">
        <f t="shared" ca="1" si="1"/>
        <v>1</v>
      </c>
    </row>
    <row r="38" spans="1:10" x14ac:dyDescent="0.25">
      <c r="A38" t="s">
        <v>127</v>
      </c>
      <c r="B38" s="109" t="s">
        <v>598</v>
      </c>
      <c r="C38">
        <v>2019</v>
      </c>
      <c r="D38" t="s">
        <v>617</v>
      </c>
      <c r="E38" s="42">
        <v>272653927</v>
      </c>
      <c r="F38" t="s">
        <v>109</v>
      </c>
      <c r="G38" s="90">
        <v>35555</v>
      </c>
      <c r="H38" t="s">
        <v>109</v>
      </c>
      <c r="I38" t="s">
        <v>608</v>
      </c>
      <c r="J38">
        <f t="shared" ca="1" si="1"/>
        <v>1</v>
      </c>
    </row>
    <row r="39" spans="1:10" x14ac:dyDescent="0.25">
      <c r="A39" t="s">
        <v>127</v>
      </c>
      <c r="B39" s="109" t="s">
        <v>598</v>
      </c>
      <c r="C39">
        <v>2019</v>
      </c>
      <c r="D39" t="s">
        <v>607</v>
      </c>
      <c r="E39" s="42">
        <v>272696072</v>
      </c>
      <c r="F39" t="s">
        <v>109</v>
      </c>
      <c r="G39" s="90">
        <v>36242</v>
      </c>
      <c r="H39" t="s">
        <v>109</v>
      </c>
      <c r="I39" t="s">
        <v>608</v>
      </c>
      <c r="J39">
        <f t="shared" ca="1" si="1"/>
        <v>1</v>
      </c>
    </row>
    <row r="40" spans="1:10" x14ac:dyDescent="0.25">
      <c r="A40" t="s">
        <v>127</v>
      </c>
      <c r="B40" s="109" t="s">
        <v>598</v>
      </c>
      <c r="C40">
        <v>2019</v>
      </c>
      <c r="D40" t="s">
        <v>609</v>
      </c>
      <c r="E40" s="42">
        <v>272397442</v>
      </c>
      <c r="F40" t="s">
        <v>109</v>
      </c>
      <c r="G40" s="90">
        <v>34041</v>
      </c>
      <c r="H40" t="s">
        <v>109</v>
      </c>
      <c r="I40" t="s">
        <v>608</v>
      </c>
      <c r="J40">
        <f t="shared" ca="1" si="1"/>
        <v>1</v>
      </c>
    </row>
    <row r="41" spans="1:10" x14ac:dyDescent="0.25">
      <c r="A41" t="s">
        <v>127</v>
      </c>
      <c r="B41" s="109" t="s">
        <v>598</v>
      </c>
      <c r="C41">
        <v>2019</v>
      </c>
      <c r="D41" t="s">
        <v>610</v>
      </c>
      <c r="E41" s="42">
        <v>272423855</v>
      </c>
      <c r="F41" t="s">
        <v>109</v>
      </c>
      <c r="G41" s="90">
        <v>34974</v>
      </c>
      <c r="H41" t="s">
        <v>109</v>
      </c>
      <c r="I41" t="s">
        <v>608</v>
      </c>
      <c r="J41">
        <f t="shared" ca="1" si="1"/>
        <v>1</v>
      </c>
    </row>
    <row r="42" spans="1:10" x14ac:dyDescent="0.25">
      <c r="A42" t="s">
        <v>127</v>
      </c>
      <c r="B42" s="109" t="s">
        <v>598</v>
      </c>
      <c r="C42">
        <v>2019</v>
      </c>
      <c r="D42" t="s">
        <v>611</v>
      </c>
      <c r="E42" s="42">
        <v>272556665</v>
      </c>
      <c r="F42" t="s">
        <v>109</v>
      </c>
      <c r="G42" s="90">
        <v>35580</v>
      </c>
      <c r="H42" t="s">
        <v>109</v>
      </c>
      <c r="I42" t="s">
        <v>608</v>
      </c>
      <c r="J42">
        <f t="shared" ca="1" si="1"/>
        <v>1</v>
      </c>
    </row>
    <row r="43" spans="1:10" x14ac:dyDescent="0.25">
      <c r="A43" t="s">
        <v>127</v>
      </c>
      <c r="B43" s="109" t="s">
        <v>598</v>
      </c>
      <c r="C43">
        <v>2019</v>
      </c>
      <c r="D43" t="s">
        <v>612</v>
      </c>
      <c r="E43" s="42">
        <v>271285473</v>
      </c>
      <c r="F43" t="s">
        <v>109</v>
      </c>
      <c r="G43" s="90">
        <v>27567</v>
      </c>
      <c r="H43" t="s">
        <v>109</v>
      </c>
      <c r="I43" t="s">
        <v>608</v>
      </c>
      <c r="J43">
        <f t="shared" ca="1" si="1"/>
        <v>1</v>
      </c>
    </row>
    <row r="44" spans="1:10" x14ac:dyDescent="0.25">
      <c r="A44" t="s">
        <v>127</v>
      </c>
      <c r="B44" s="109" t="s">
        <v>603</v>
      </c>
      <c r="C44">
        <v>2019</v>
      </c>
      <c r="D44" t="s">
        <v>613</v>
      </c>
      <c r="E44" s="42">
        <v>212143221</v>
      </c>
      <c r="F44" t="s">
        <v>109</v>
      </c>
      <c r="G44" s="90">
        <v>29696</v>
      </c>
      <c r="H44" t="s">
        <v>109</v>
      </c>
      <c r="I44" t="s">
        <v>608</v>
      </c>
      <c r="J44">
        <f t="shared" ca="1" si="1"/>
        <v>1</v>
      </c>
    </row>
    <row r="45" spans="1:10" x14ac:dyDescent="0.25">
      <c r="A45" t="s">
        <v>127</v>
      </c>
      <c r="B45" s="109" t="s">
        <v>598</v>
      </c>
      <c r="C45">
        <v>2019</v>
      </c>
      <c r="D45" t="s">
        <v>614</v>
      </c>
      <c r="E45" s="42">
        <v>271688082</v>
      </c>
      <c r="F45" t="s">
        <v>109</v>
      </c>
      <c r="G45" s="90">
        <v>31416</v>
      </c>
      <c r="H45" t="s">
        <v>109</v>
      </c>
      <c r="I45" t="s">
        <v>608</v>
      </c>
      <c r="J45">
        <f t="shared" ca="1" si="1"/>
        <v>1</v>
      </c>
    </row>
    <row r="46" spans="1:10" x14ac:dyDescent="0.25">
      <c r="A46" t="s">
        <v>127</v>
      </c>
      <c r="B46" s="109" t="s">
        <v>598</v>
      </c>
      <c r="C46">
        <v>2019</v>
      </c>
      <c r="D46" t="s">
        <v>615</v>
      </c>
      <c r="E46" s="42">
        <v>272960603</v>
      </c>
      <c r="F46" t="s">
        <v>109</v>
      </c>
      <c r="G46" s="90">
        <v>37008</v>
      </c>
      <c r="H46" t="s">
        <v>109</v>
      </c>
      <c r="I46" t="s">
        <v>608</v>
      </c>
      <c r="J46">
        <f t="shared" ca="1" si="1"/>
        <v>1</v>
      </c>
    </row>
    <row r="47" spans="1:10" x14ac:dyDescent="0.25">
      <c r="A47" t="s">
        <v>127</v>
      </c>
      <c r="B47" s="109" t="s">
        <v>598</v>
      </c>
      <c r="C47">
        <v>2019</v>
      </c>
      <c r="D47" t="s">
        <v>616</v>
      </c>
      <c r="E47" s="42">
        <v>272282903</v>
      </c>
      <c r="F47" t="s">
        <v>109</v>
      </c>
      <c r="G47" s="90">
        <v>33816</v>
      </c>
      <c r="H47" t="s">
        <v>109</v>
      </c>
      <c r="I47" t="s">
        <v>608</v>
      </c>
      <c r="J47">
        <f t="shared" ca="1" si="1"/>
        <v>1</v>
      </c>
    </row>
  </sheetData>
  <autoFilter ref="A1:M47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>
      <selection activeCell="D20" sqref="D20"/>
    </sheetView>
  </sheetViews>
  <sheetFormatPr defaultRowHeight="15" x14ac:dyDescent="0.25"/>
  <cols>
    <col min="3" max="3" width="18.85546875" customWidth="1"/>
    <col min="4" max="4" width="24.28515625" bestFit="1" customWidth="1"/>
    <col min="5" max="5" width="20.28515625" bestFit="1" customWidth="1"/>
  </cols>
  <sheetData>
    <row r="1" spans="3:6" x14ac:dyDescent="0.25">
      <c r="C1" t="s">
        <v>572</v>
      </c>
      <c r="D1" t="s">
        <v>585</v>
      </c>
    </row>
    <row r="4" spans="3:6" x14ac:dyDescent="0.25">
      <c r="C4" t="s">
        <v>586</v>
      </c>
    </row>
    <row r="5" spans="3:6" x14ac:dyDescent="0.25">
      <c r="C5" t="s">
        <v>587</v>
      </c>
      <c r="E5" t="s">
        <v>578</v>
      </c>
    </row>
    <row r="6" spans="3:6" x14ac:dyDescent="0.25">
      <c r="C6" t="s">
        <v>588</v>
      </c>
      <c r="E6" t="s">
        <v>589</v>
      </c>
      <c r="F6" t="s">
        <v>590</v>
      </c>
    </row>
    <row r="7" spans="3:6" x14ac:dyDescent="0.25">
      <c r="C7" t="s">
        <v>591</v>
      </c>
      <c r="E7" t="s">
        <v>592</v>
      </c>
    </row>
    <row r="8" spans="3:6" x14ac:dyDescent="0.25">
      <c r="C8" t="s">
        <v>593</v>
      </c>
      <c r="E8" t="s">
        <v>594</v>
      </c>
    </row>
    <row r="9" spans="3:6" x14ac:dyDescent="0.25">
      <c r="C9" t="s">
        <v>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8"/>
  <sheetViews>
    <sheetView topLeftCell="B1" workbookViewId="0">
      <selection activeCell="Q5" sqref="Q5"/>
    </sheetView>
  </sheetViews>
  <sheetFormatPr defaultColWidth="8.85546875" defaultRowHeight="15" x14ac:dyDescent="0.25"/>
  <cols>
    <col min="1" max="3" width="8.85546875" style="34"/>
    <col min="4" max="4" width="39.28515625" style="34" customWidth="1"/>
    <col min="5" max="5" width="17.85546875" style="34" customWidth="1"/>
    <col min="6" max="6" width="8.85546875" style="34"/>
    <col min="7" max="10" width="8.140625" style="34" customWidth="1"/>
    <col min="11" max="11" width="12.140625" style="34" customWidth="1"/>
    <col min="12" max="12" width="7.140625" style="34" customWidth="1"/>
    <col min="13" max="16" width="10.85546875" style="34" customWidth="1"/>
    <col min="17" max="17" width="13.28515625" style="34" customWidth="1"/>
    <col min="18" max="16384" width="8.85546875" style="34"/>
  </cols>
  <sheetData>
    <row r="1" spans="3:17" s="48" customFormat="1" ht="36.6" customHeight="1" thickBot="1" x14ac:dyDescent="0.3">
      <c r="C1" s="49" t="s">
        <v>153</v>
      </c>
      <c r="D1" s="50" t="s">
        <v>154</v>
      </c>
      <c r="E1" s="50" t="str">
        <f>"Thời gian thi công "&amp;INDEX($G:$J,ROW(),$F$1)&amp;" ngày"</f>
        <v>Thời gian thi công 100 ngày</v>
      </c>
      <c r="F1" s="48">
        <v>2</v>
      </c>
      <c r="G1" s="31">
        <f>SUM(G2:G10)</f>
        <v>120</v>
      </c>
      <c r="H1" s="31">
        <f>SUM(H2:H10)</f>
        <v>100</v>
      </c>
      <c r="I1" s="31">
        <f>SUM(I2:I10)</f>
        <v>90</v>
      </c>
      <c r="J1" s="31">
        <f>SUM(J2:J10)</f>
        <v>60</v>
      </c>
      <c r="M1" s="48">
        <f>VLOOKUP("x",$K:$Q,COLUMN()-COLUMN($K$1)+1,0)</f>
        <v>20</v>
      </c>
      <c r="N1" s="48">
        <f t="shared" ref="N1:Q1" si="0">VLOOKUP("x",$K:$Q,COLUMN()-COLUMN($K$1)+1,0)</f>
        <v>40</v>
      </c>
      <c r="O1" s="48">
        <f t="shared" si="0"/>
        <v>60</v>
      </c>
      <c r="P1" s="48">
        <f t="shared" si="0"/>
        <v>75</v>
      </c>
      <c r="Q1" s="48">
        <f t="shared" si="0"/>
        <v>90</v>
      </c>
    </row>
    <row r="2" spans="3:17" ht="30" customHeight="1" thickBot="1" x14ac:dyDescent="0.3">
      <c r="C2" s="128">
        <v>1</v>
      </c>
      <c r="D2" s="32" t="s">
        <v>156</v>
      </c>
      <c r="E2" s="41" t="str">
        <f>TEXT(INDEX($G:$J,ROW(),$F$1),"00")&amp;" ngày"</f>
        <v>02 ngày</v>
      </c>
      <c r="G2" s="34">
        <v>2</v>
      </c>
      <c r="H2" s="34">
        <v>2</v>
      </c>
      <c r="I2" s="34">
        <v>2</v>
      </c>
      <c r="J2" s="34">
        <v>2</v>
      </c>
      <c r="L2" s="129"/>
      <c r="M2" s="130" t="str">
        <f>"Ngày "&amp;CHAR(10)&amp;L1+1&amp;" - "&amp;M1</f>
        <v>Ngày 
1 - 20</v>
      </c>
      <c r="N2" s="130" t="str">
        <f t="shared" ref="N2:Q2" si="1">"Ngày "&amp;CHAR(10)&amp;M1+1&amp;" - "&amp;N1</f>
        <v>Ngày 
21 - 40</v>
      </c>
      <c r="O2" s="130" t="str">
        <f t="shared" si="1"/>
        <v>Ngày 
41 - 60</v>
      </c>
      <c r="P2" s="130" t="str">
        <f t="shared" si="1"/>
        <v>Ngày 
61 - 75</v>
      </c>
      <c r="Q2" s="130" t="str">
        <f t="shared" si="1"/>
        <v>Ngày 
76 - 90</v>
      </c>
    </row>
    <row r="3" spans="3:17" ht="33.75" thickBot="1" x14ac:dyDescent="0.3">
      <c r="C3" s="128">
        <v>2</v>
      </c>
      <c r="D3" s="32" t="s">
        <v>157</v>
      </c>
      <c r="E3" s="41" t="str">
        <f t="shared" ref="E3:E8" si="2">TEXT(INDEX($G:$J,ROW(),$F$1),"00")&amp;" ngày"</f>
        <v>20 ngày</v>
      </c>
      <c r="G3" s="34">
        <v>20</v>
      </c>
      <c r="H3" s="34">
        <v>20</v>
      </c>
      <c r="I3" s="34">
        <v>15</v>
      </c>
      <c r="J3" s="34">
        <v>10</v>
      </c>
      <c r="L3" s="34">
        <v>120</v>
      </c>
    </row>
    <row r="4" spans="3:17" ht="33.75" thickBot="1" x14ac:dyDescent="0.3">
      <c r="C4" s="128">
        <v>3</v>
      </c>
      <c r="D4" s="32" t="s">
        <v>158</v>
      </c>
      <c r="E4" s="41" t="str">
        <f t="shared" si="2"/>
        <v>03 ngày</v>
      </c>
      <c r="G4" s="34">
        <v>3</v>
      </c>
      <c r="H4" s="34">
        <v>3</v>
      </c>
      <c r="I4" s="34">
        <v>3</v>
      </c>
      <c r="J4" s="34">
        <v>3</v>
      </c>
      <c r="L4" s="34">
        <v>100</v>
      </c>
      <c r="M4" s="48">
        <v>20</v>
      </c>
      <c r="N4" s="48">
        <v>40</v>
      </c>
      <c r="O4" s="48">
        <v>60</v>
      </c>
      <c r="P4" s="48">
        <v>80</v>
      </c>
      <c r="Q4" s="48">
        <v>100</v>
      </c>
    </row>
    <row r="5" spans="3:17" ht="33.75" thickBot="1" x14ac:dyDescent="0.3">
      <c r="C5" s="128">
        <v>4</v>
      </c>
      <c r="D5" s="32" t="s">
        <v>159</v>
      </c>
      <c r="E5" s="41" t="str">
        <f t="shared" si="2"/>
        <v>20 ngày</v>
      </c>
      <c r="G5" s="34">
        <v>30</v>
      </c>
      <c r="H5" s="34">
        <v>20</v>
      </c>
      <c r="I5" s="34">
        <v>15</v>
      </c>
      <c r="J5" s="34">
        <v>10</v>
      </c>
      <c r="K5" s="34" t="s">
        <v>127</v>
      </c>
      <c r="L5" s="34">
        <v>90</v>
      </c>
      <c r="M5" s="34">
        <v>20</v>
      </c>
      <c r="N5" s="34">
        <v>40</v>
      </c>
      <c r="O5" s="34">
        <v>60</v>
      </c>
      <c r="P5" s="34">
        <v>75</v>
      </c>
      <c r="Q5" s="34">
        <v>90</v>
      </c>
    </row>
    <row r="6" spans="3:17" ht="17.25" thickBot="1" x14ac:dyDescent="0.3">
      <c r="C6" s="128">
        <v>5</v>
      </c>
      <c r="D6" s="32" t="s">
        <v>160</v>
      </c>
      <c r="E6" s="41" t="str">
        <f t="shared" si="2"/>
        <v>18 ngày</v>
      </c>
      <c r="G6" s="34">
        <v>28</v>
      </c>
      <c r="H6" s="34">
        <v>18</v>
      </c>
      <c r="I6" s="34">
        <v>20</v>
      </c>
      <c r="J6" s="34">
        <v>10</v>
      </c>
      <c r="K6" s="34" t="s">
        <v>127</v>
      </c>
      <c r="L6" s="34">
        <v>60</v>
      </c>
      <c r="M6" s="34">
        <v>10</v>
      </c>
      <c r="N6" s="34">
        <v>20</v>
      </c>
      <c r="O6" s="34">
        <v>30</v>
      </c>
      <c r="P6" s="34">
        <v>50</v>
      </c>
      <c r="Q6" s="34">
        <v>60</v>
      </c>
    </row>
    <row r="7" spans="3:17" ht="116.25" thickBot="1" x14ac:dyDescent="0.3">
      <c r="C7" s="128">
        <v>6</v>
      </c>
      <c r="D7" s="51" t="s">
        <v>161</v>
      </c>
      <c r="E7" s="41" t="str">
        <f t="shared" si="2"/>
        <v>30 ngày</v>
      </c>
      <c r="G7" s="34">
        <v>23</v>
      </c>
      <c r="H7" s="34">
        <v>30</v>
      </c>
      <c r="I7" s="34">
        <v>30</v>
      </c>
      <c r="J7" s="34">
        <v>20</v>
      </c>
    </row>
    <row r="8" spans="3:17" ht="33.75" thickBot="1" x14ac:dyDescent="0.3">
      <c r="C8" s="128">
        <v>7</v>
      </c>
      <c r="D8" s="32" t="s">
        <v>162</v>
      </c>
      <c r="E8" s="41" t="str">
        <f t="shared" si="2"/>
        <v>07 ngày</v>
      </c>
      <c r="G8" s="34">
        <v>14</v>
      </c>
      <c r="H8" s="34">
        <v>7</v>
      </c>
      <c r="I8" s="34">
        <v>5</v>
      </c>
      <c r="J8" s="34">
        <v>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7"/>
  <sheetViews>
    <sheetView topLeftCell="A13" workbookViewId="0">
      <selection activeCell="F18" sqref="F18:J18"/>
    </sheetView>
  </sheetViews>
  <sheetFormatPr defaultRowHeight="15" x14ac:dyDescent="0.25"/>
  <cols>
    <col min="5" max="5" width="44.28515625" customWidth="1"/>
    <col min="6" max="10" width="8.85546875" style="42"/>
  </cols>
  <sheetData>
    <row r="1" spans="4:10" ht="17.25" thickBot="1" x14ac:dyDescent="0.3">
      <c r="D1" s="134" t="s">
        <v>153</v>
      </c>
      <c r="E1" s="137" t="s">
        <v>154</v>
      </c>
      <c r="F1" s="140" t="s">
        <v>155</v>
      </c>
      <c r="G1" s="141"/>
      <c r="H1" s="141"/>
      <c r="I1" s="141"/>
      <c r="J1" s="142"/>
    </row>
    <row r="2" spans="4:10" ht="16.5" x14ac:dyDescent="0.25">
      <c r="D2" s="135"/>
      <c r="E2" s="138"/>
      <c r="F2" s="36" t="s">
        <v>163</v>
      </c>
      <c r="G2" s="37" t="s">
        <v>163</v>
      </c>
      <c r="H2" s="37" t="s">
        <v>163</v>
      </c>
      <c r="I2" s="37" t="s">
        <v>163</v>
      </c>
      <c r="J2" s="37" t="s">
        <v>163</v>
      </c>
    </row>
    <row r="3" spans="4:10" ht="17.25" thickBot="1" x14ac:dyDescent="0.3">
      <c r="D3" s="136"/>
      <c r="E3" s="139"/>
      <c r="F3" s="38" t="s">
        <v>168</v>
      </c>
      <c r="G3" s="39" t="s">
        <v>164</v>
      </c>
      <c r="H3" s="39" t="s">
        <v>165</v>
      </c>
      <c r="I3" s="39" t="s">
        <v>166</v>
      </c>
      <c r="J3" s="39" t="s">
        <v>167</v>
      </c>
    </row>
    <row r="4" spans="4:10" ht="17.25" thickBot="1" x14ac:dyDescent="0.3">
      <c r="D4" s="35">
        <v>1</v>
      </c>
      <c r="E4" s="32" t="s">
        <v>156</v>
      </c>
      <c r="F4" s="116"/>
      <c r="G4" s="117"/>
      <c r="H4" s="41"/>
      <c r="I4" s="41"/>
      <c r="J4" s="41"/>
    </row>
    <row r="5" spans="4:10" ht="33.75" thickBot="1" x14ac:dyDescent="0.3">
      <c r="D5" s="35">
        <v>2</v>
      </c>
      <c r="E5" s="32" t="s">
        <v>158</v>
      </c>
      <c r="F5" s="116"/>
      <c r="G5" s="117"/>
      <c r="H5" s="41"/>
      <c r="I5" s="41"/>
      <c r="J5" s="41"/>
    </row>
    <row r="6" spans="4:10" ht="33.75" thickBot="1" x14ac:dyDescent="0.3">
      <c r="D6" s="35">
        <v>3</v>
      </c>
      <c r="E6" s="32" t="s">
        <v>157</v>
      </c>
      <c r="F6" s="40"/>
      <c r="G6" s="41"/>
      <c r="H6" s="41"/>
      <c r="I6" s="41"/>
      <c r="J6" s="41"/>
    </row>
    <row r="7" spans="4:10" ht="17.25" thickBot="1" x14ac:dyDescent="0.3">
      <c r="D7" s="35">
        <v>4</v>
      </c>
      <c r="E7" s="32" t="s">
        <v>159</v>
      </c>
      <c r="F7" s="41"/>
      <c r="G7" s="40"/>
      <c r="H7" s="41"/>
      <c r="I7" s="41"/>
      <c r="J7" s="41"/>
    </row>
    <row r="8" spans="4:10" ht="17.25" thickBot="1" x14ac:dyDescent="0.3">
      <c r="D8" s="35">
        <v>5</v>
      </c>
      <c r="E8" s="32" t="s">
        <v>160</v>
      </c>
      <c r="F8" s="41"/>
      <c r="G8" s="41"/>
      <c r="H8" s="40"/>
      <c r="I8" s="41"/>
      <c r="J8" s="41"/>
    </row>
    <row r="9" spans="4:10" ht="95.25" thickBot="1" x14ac:dyDescent="0.3">
      <c r="D9" s="35">
        <v>6</v>
      </c>
      <c r="E9" s="33" t="s">
        <v>161</v>
      </c>
      <c r="F9" s="41"/>
      <c r="G9" s="41"/>
      <c r="H9" s="40"/>
      <c r="I9" s="41"/>
      <c r="J9" s="41"/>
    </row>
    <row r="10" spans="4:10" ht="17.25" thickBot="1" x14ac:dyDescent="0.3">
      <c r="D10" s="35">
        <v>7</v>
      </c>
      <c r="E10" s="32" t="s">
        <v>162</v>
      </c>
      <c r="F10" s="41"/>
      <c r="G10" s="41"/>
      <c r="H10" s="41"/>
      <c r="I10" s="41"/>
      <c r="J10" s="41"/>
    </row>
    <row r="17" spans="4:11" thickBot="1" x14ac:dyDescent="0.35"/>
    <row r="18" spans="4:11" ht="17.25" thickBot="1" x14ac:dyDescent="0.3">
      <c r="D18" s="143" t="s">
        <v>153</v>
      </c>
      <c r="E18" s="143" t="s">
        <v>154</v>
      </c>
      <c r="F18" s="146" t="s">
        <v>155</v>
      </c>
      <c r="G18" s="147"/>
      <c r="H18" s="147"/>
      <c r="I18" s="147"/>
      <c r="J18" s="148"/>
      <c r="K18">
        <v>90</v>
      </c>
    </row>
    <row r="19" spans="4:11" ht="16.5" x14ac:dyDescent="0.25">
      <c r="D19" s="144"/>
      <c r="E19" s="144"/>
      <c r="F19" s="119" t="s">
        <v>163</v>
      </c>
      <c r="G19" s="118" t="s">
        <v>163</v>
      </c>
      <c r="H19" s="118" t="s">
        <v>163</v>
      </c>
      <c r="I19" s="118" t="s">
        <v>163</v>
      </c>
      <c r="J19" s="118" t="s">
        <v>163</v>
      </c>
    </row>
    <row r="20" spans="4:11" ht="33.75" thickBot="1" x14ac:dyDescent="0.3">
      <c r="D20" s="145"/>
      <c r="E20" s="145"/>
      <c r="F20" s="127" t="s">
        <v>629</v>
      </c>
      <c r="G20" s="120" t="s">
        <v>630</v>
      </c>
      <c r="H20" s="120" t="s">
        <v>631</v>
      </c>
      <c r="I20" s="120" t="s">
        <v>621</v>
      </c>
      <c r="J20" s="120" t="s">
        <v>167</v>
      </c>
    </row>
    <row r="21" spans="4:11" ht="17.25" thickBot="1" x14ac:dyDescent="0.3">
      <c r="D21" s="121" t="s">
        <v>622</v>
      </c>
      <c r="E21" s="122" t="s">
        <v>156</v>
      </c>
      <c r="F21" s="123"/>
      <c r="G21" s="124"/>
      <c r="H21" s="124"/>
      <c r="I21" s="124"/>
      <c r="J21" s="124"/>
    </row>
    <row r="22" spans="4:11" ht="33.75" thickBot="1" x14ac:dyDescent="0.3">
      <c r="D22" s="121" t="s">
        <v>623</v>
      </c>
      <c r="E22" s="122" t="s">
        <v>157</v>
      </c>
      <c r="F22" s="123"/>
      <c r="G22" s="124"/>
      <c r="H22" s="124"/>
      <c r="I22" s="124"/>
      <c r="J22" s="124"/>
    </row>
    <row r="23" spans="4:11" ht="33.75" thickBot="1" x14ac:dyDescent="0.3">
      <c r="D23" s="121" t="s">
        <v>624</v>
      </c>
      <c r="E23" s="122" t="s">
        <v>158</v>
      </c>
      <c r="F23" s="123"/>
      <c r="G23" s="124"/>
      <c r="H23" s="124"/>
      <c r="I23" s="124"/>
      <c r="J23" s="124"/>
    </row>
    <row r="24" spans="4:11" ht="17.25" thickBot="1" x14ac:dyDescent="0.3">
      <c r="D24" s="121" t="s">
        <v>625</v>
      </c>
      <c r="E24" s="122" t="s">
        <v>159</v>
      </c>
      <c r="F24" s="124"/>
      <c r="G24" s="123"/>
      <c r="H24" s="124"/>
      <c r="I24" s="124"/>
      <c r="J24" s="124"/>
    </row>
    <row r="25" spans="4:11" ht="17.25" thickBot="1" x14ac:dyDescent="0.3">
      <c r="D25" s="121" t="s">
        <v>626</v>
      </c>
      <c r="E25" s="122" t="s">
        <v>160</v>
      </c>
      <c r="F25" s="124"/>
      <c r="G25" s="124"/>
      <c r="H25" s="123"/>
      <c r="I25" s="124"/>
      <c r="J25" s="124"/>
    </row>
    <row r="26" spans="4:11" ht="95.25" thickBot="1" x14ac:dyDescent="0.3">
      <c r="D26" s="121" t="s">
        <v>627</v>
      </c>
      <c r="E26" s="125" t="s">
        <v>161</v>
      </c>
      <c r="F26" s="124"/>
      <c r="G26" s="124"/>
      <c r="H26" s="123"/>
      <c r="I26" s="124"/>
      <c r="J26" s="124"/>
    </row>
    <row r="27" spans="4:11" ht="17.25" thickBot="1" x14ac:dyDescent="0.3">
      <c r="D27" s="121" t="s">
        <v>628</v>
      </c>
      <c r="E27" s="122" t="s">
        <v>162</v>
      </c>
      <c r="F27" s="124"/>
      <c r="G27" s="124"/>
      <c r="H27" s="124"/>
      <c r="I27" s="124"/>
      <c r="J27" s="126"/>
    </row>
  </sheetData>
  <mergeCells count="6">
    <mergeCell ref="D1:D3"/>
    <mergeCell ref="E1:E3"/>
    <mergeCell ref="F1:J1"/>
    <mergeCell ref="D18:D20"/>
    <mergeCell ref="E18:E20"/>
    <mergeCell ref="F18:J1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1"/>
  <sheetViews>
    <sheetView topLeftCell="A52" workbookViewId="0">
      <selection activeCell="E11" sqref="E11"/>
    </sheetView>
  </sheetViews>
  <sheetFormatPr defaultRowHeight="15" x14ac:dyDescent="0.25"/>
  <cols>
    <col min="4" max="4" width="5.7109375" style="34" bestFit="1" customWidth="1"/>
    <col min="5" max="5" width="73.5703125" style="34" bestFit="1" customWidth="1"/>
    <col min="6" max="6" width="13.7109375" style="42" customWidth="1"/>
    <col min="7" max="7" width="9.42578125" style="42" customWidth="1"/>
    <col min="8" max="8" width="77.5703125" style="34" bestFit="1" customWidth="1"/>
  </cols>
  <sheetData>
    <row r="1" spans="4:8" s="1" customFormat="1" ht="49.9" customHeight="1" x14ac:dyDescent="0.25">
      <c r="D1" s="47" t="s">
        <v>169</v>
      </c>
      <c r="E1" s="47" t="s">
        <v>170</v>
      </c>
      <c r="F1" s="44" t="s">
        <v>233</v>
      </c>
      <c r="G1" s="43" t="s">
        <v>171</v>
      </c>
      <c r="H1" s="47" t="s">
        <v>107</v>
      </c>
    </row>
    <row r="2" spans="4:8" ht="17.25" thickBot="1" x14ac:dyDescent="0.3">
      <c r="D2" s="45">
        <v>1</v>
      </c>
      <c r="E2" s="24" t="s">
        <v>172</v>
      </c>
      <c r="F2" s="23">
        <v>0.57830000000000004</v>
      </c>
      <c r="G2" s="23"/>
      <c r="H2" s="24" t="s">
        <v>173</v>
      </c>
    </row>
    <row r="3" spans="4:8" ht="17.25" thickBot="1" x14ac:dyDescent="0.3">
      <c r="D3" s="45">
        <v>2</v>
      </c>
      <c r="E3" s="24" t="s">
        <v>174</v>
      </c>
      <c r="F3" s="23">
        <v>0.55300000000000005</v>
      </c>
      <c r="G3" s="23"/>
      <c r="H3" s="24" t="s">
        <v>175</v>
      </c>
    </row>
    <row r="4" spans="4:8" ht="17.25" thickBot="1" x14ac:dyDescent="0.3">
      <c r="D4" s="45">
        <v>3</v>
      </c>
      <c r="E4" s="24" t="s">
        <v>176</v>
      </c>
      <c r="F4" s="23">
        <v>0.42299999999999999</v>
      </c>
      <c r="G4" s="23"/>
      <c r="H4" s="24" t="s">
        <v>177</v>
      </c>
    </row>
    <row r="5" spans="4:8" ht="17.25" thickBot="1" x14ac:dyDescent="0.3">
      <c r="D5" s="45">
        <v>4</v>
      </c>
      <c r="E5" s="24" t="s">
        <v>178</v>
      </c>
      <c r="F5" s="23">
        <v>0.47599999999999998</v>
      </c>
      <c r="G5" s="23"/>
      <c r="H5" s="24" t="s">
        <v>179</v>
      </c>
    </row>
    <row r="6" spans="4:8" ht="17.25" thickBot="1" x14ac:dyDescent="0.3">
      <c r="D6" s="45">
        <v>5</v>
      </c>
      <c r="E6" s="24" t="s">
        <v>180</v>
      </c>
      <c r="F6" s="23">
        <v>0.54</v>
      </c>
      <c r="G6" s="23"/>
      <c r="H6" s="24" t="s">
        <v>181</v>
      </c>
    </row>
    <row r="7" spans="4:8" ht="17.25" thickBot="1" x14ac:dyDescent="0.3">
      <c r="D7" s="45">
        <v>6</v>
      </c>
      <c r="E7" s="24" t="s">
        <v>182</v>
      </c>
      <c r="F7" s="23">
        <v>0.28899999999999998</v>
      </c>
      <c r="G7" s="23">
        <v>1</v>
      </c>
      <c r="H7" s="24" t="s">
        <v>183</v>
      </c>
    </row>
    <row r="8" spans="4:8" ht="17.25" thickBot="1" x14ac:dyDescent="0.3">
      <c r="D8" s="45">
        <v>7</v>
      </c>
      <c r="E8" s="24" t="s">
        <v>184</v>
      </c>
      <c r="F8" s="23">
        <v>1.2078</v>
      </c>
      <c r="G8" s="23"/>
      <c r="H8" s="24" t="s">
        <v>185</v>
      </c>
    </row>
    <row r="9" spans="4:8" ht="17.25" thickBot="1" x14ac:dyDescent="0.3">
      <c r="D9" s="45">
        <v>8</v>
      </c>
      <c r="E9" s="24" t="s">
        <v>186</v>
      </c>
      <c r="F9" s="23">
        <v>1.0149999999999999</v>
      </c>
      <c r="G9" s="23"/>
      <c r="H9" s="24" t="s">
        <v>187</v>
      </c>
    </row>
    <row r="10" spans="4:8" ht="17.25" thickBot="1" x14ac:dyDescent="0.3">
      <c r="D10" s="45">
        <v>9</v>
      </c>
      <c r="E10" s="24" t="s">
        <v>188</v>
      </c>
      <c r="F10" s="23">
        <v>1.6640999999999999</v>
      </c>
      <c r="G10" s="23">
        <v>1</v>
      </c>
      <c r="H10" s="24"/>
    </row>
    <row r="11" spans="4:8" ht="17.25" thickBot="1" x14ac:dyDescent="0.3">
      <c r="D11" s="45">
        <v>10</v>
      </c>
      <c r="E11" s="24" t="s">
        <v>189</v>
      </c>
      <c r="F11" s="23">
        <v>1.4999999999999999E-2</v>
      </c>
      <c r="G11" s="23"/>
      <c r="H11" s="24" t="s">
        <v>190</v>
      </c>
    </row>
    <row r="12" spans="4:8" ht="17.25" thickBot="1" x14ac:dyDescent="0.3">
      <c r="D12" s="45">
        <v>11</v>
      </c>
      <c r="E12" s="24" t="s">
        <v>191</v>
      </c>
      <c r="F12" s="23">
        <v>0.78839999999999999</v>
      </c>
      <c r="G12" s="23"/>
      <c r="H12" s="24" t="s">
        <v>192</v>
      </c>
    </row>
    <row r="13" spans="4:8" ht="17.25" thickBot="1" x14ac:dyDescent="0.3">
      <c r="D13" s="45">
        <v>12</v>
      </c>
      <c r="E13" s="24" t="s">
        <v>193</v>
      </c>
      <c r="F13" s="23">
        <v>0.60550000000000004</v>
      </c>
      <c r="G13" s="23">
        <v>1</v>
      </c>
      <c r="H13" s="24" t="s">
        <v>183</v>
      </c>
    </row>
    <row r="14" spans="4:8" ht="17.25" thickBot="1" x14ac:dyDescent="0.3">
      <c r="D14" s="45">
        <v>13</v>
      </c>
      <c r="E14" s="24" t="s">
        <v>194</v>
      </c>
      <c r="F14" s="23">
        <v>1.1655</v>
      </c>
      <c r="G14" s="23"/>
      <c r="H14" s="24" t="s">
        <v>173</v>
      </c>
    </row>
    <row r="15" spans="4:8" ht="17.25" thickBot="1" x14ac:dyDescent="0.3">
      <c r="D15" s="45">
        <v>14</v>
      </c>
      <c r="E15" s="24" t="s">
        <v>195</v>
      </c>
      <c r="F15" s="23">
        <v>1.4499</v>
      </c>
      <c r="G15" s="23"/>
      <c r="H15" s="24" t="s">
        <v>196</v>
      </c>
    </row>
    <row r="16" spans="4:8" ht="17.25" thickBot="1" x14ac:dyDescent="0.3">
      <c r="D16" s="45">
        <v>15</v>
      </c>
      <c r="E16" s="24" t="s">
        <v>197</v>
      </c>
      <c r="F16" s="23">
        <v>1.8041</v>
      </c>
      <c r="G16" s="23">
        <v>1</v>
      </c>
      <c r="H16" s="24"/>
    </row>
    <row r="17" spans="4:8" ht="17.25" thickBot="1" x14ac:dyDescent="0.3">
      <c r="D17" s="45">
        <v>16</v>
      </c>
      <c r="E17" s="24" t="s">
        <v>198</v>
      </c>
      <c r="F17" s="23">
        <v>1.9029</v>
      </c>
      <c r="G17" s="23">
        <v>2</v>
      </c>
      <c r="H17" s="24"/>
    </row>
    <row r="18" spans="4:8" ht="17.25" thickBot="1" x14ac:dyDescent="0.3">
      <c r="D18" s="45">
        <v>17</v>
      </c>
      <c r="E18" s="24" t="s">
        <v>199</v>
      </c>
      <c r="F18" s="23">
        <v>0.33600000000000002</v>
      </c>
      <c r="G18" s="23"/>
      <c r="H18" s="24" t="s">
        <v>181</v>
      </c>
    </row>
    <row r="19" spans="4:8" ht="17.25" thickBot="1" x14ac:dyDescent="0.3">
      <c r="D19" s="45">
        <v>18</v>
      </c>
      <c r="E19" s="24" t="s">
        <v>200</v>
      </c>
      <c r="F19" s="23">
        <v>0.25</v>
      </c>
      <c r="G19" s="23">
        <v>1</v>
      </c>
      <c r="H19" s="24" t="s">
        <v>183</v>
      </c>
    </row>
    <row r="20" spans="4:8" ht="17.25" thickBot="1" x14ac:dyDescent="0.3">
      <c r="D20" s="45">
        <v>19</v>
      </c>
      <c r="E20" s="24" t="s">
        <v>201</v>
      </c>
      <c r="F20" s="23">
        <v>0.40899999999999997</v>
      </c>
      <c r="G20" s="23">
        <v>1</v>
      </c>
      <c r="H20" s="24" t="s">
        <v>183</v>
      </c>
    </row>
    <row r="21" spans="4:8" ht="17.25" thickBot="1" x14ac:dyDescent="0.3">
      <c r="D21" s="45">
        <v>20</v>
      </c>
      <c r="E21" s="24" t="s">
        <v>202</v>
      </c>
      <c r="F21" s="23">
        <v>0.63300000000000001</v>
      </c>
      <c r="G21" s="23">
        <v>1</v>
      </c>
      <c r="H21" s="24" t="s">
        <v>183</v>
      </c>
    </row>
    <row r="22" spans="4:8" ht="17.25" thickBot="1" x14ac:dyDescent="0.3">
      <c r="D22" s="45">
        <v>21</v>
      </c>
      <c r="E22" s="24" t="s">
        <v>203</v>
      </c>
      <c r="F22" s="23"/>
      <c r="G22" s="23">
        <v>1</v>
      </c>
      <c r="H22" s="24" t="s">
        <v>183</v>
      </c>
    </row>
    <row r="23" spans="4:8" ht="17.25" thickBot="1" x14ac:dyDescent="0.3">
      <c r="D23" s="45">
        <v>22</v>
      </c>
      <c r="E23" s="24" t="s">
        <v>204</v>
      </c>
      <c r="F23" s="23"/>
      <c r="G23" s="23">
        <v>1</v>
      </c>
      <c r="H23" s="24" t="s">
        <v>183</v>
      </c>
    </row>
    <row r="24" spans="4:8" ht="17.25" thickBot="1" x14ac:dyDescent="0.3">
      <c r="D24" s="45">
        <v>23</v>
      </c>
      <c r="E24" s="24" t="s">
        <v>205</v>
      </c>
      <c r="F24" s="23"/>
      <c r="G24" s="23"/>
      <c r="H24" s="24" t="s">
        <v>206</v>
      </c>
    </row>
    <row r="25" spans="4:8" ht="17.25" thickBot="1" x14ac:dyDescent="0.3">
      <c r="D25" s="45">
        <v>24</v>
      </c>
      <c r="E25" s="24" t="s">
        <v>207</v>
      </c>
      <c r="F25" s="23"/>
      <c r="G25" s="23">
        <v>1</v>
      </c>
      <c r="H25" s="24" t="s">
        <v>183</v>
      </c>
    </row>
    <row r="26" spans="4:8" ht="17.25" thickBot="1" x14ac:dyDescent="0.3">
      <c r="D26" s="45">
        <v>25</v>
      </c>
      <c r="E26" s="24" t="s">
        <v>208</v>
      </c>
      <c r="F26" s="23"/>
      <c r="G26" s="23">
        <v>1</v>
      </c>
      <c r="H26" s="24" t="s">
        <v>183</v>
      </c>
    </row>
    <row r="27" spans="4:8" ht="17.25" thickBot="1" x14ac:dyDescent="0.3">
      <c r="D27" s="45">
        <v>26</v>
      </c>
      <c r="E27" s="24" t="s">
        <v>209</v>
      </c>
      <c r="F27" s="23"/>
      <c r="G27" s="23">
        <v>1</v>
      </c>
      <c r="H27" s="24" t="s">
        <v>183</v>
      </c>
    </row>
    <row r="28" spans="4:8" ht="17.25" thickBot="1" x14ac:dyDescent="0.3">
      <c r="D28" s="45">
        <v>27</v>
      </c>
      <c r="E28" s="24" t="s">
        <v>210</v>
      </c>
      <c r="F28" s="23"/>
      <c r="G28" s="23">
        <v>1</v>
      </c>
      <c r="H28" s="24" t="s">
        <v>183</v>
      </c>
    </row>
    <row r="29" spans="4:8" ht="17.25" thickBot="1" x14ac:dyDescent="0.3">
      <c r="D29" s="45">
        <v>28</v>
      </c>
      <c r="E29" s="24" t="s">
        <v>211</v>
      </c>
      <c r="F29" s="23"/>
      <c r="G29" s="23"/>
      <c r="H29" s="24" t="s">
        <v>212</v>
      </c>
    </row>
    <row r="30" spans="4:8" ht="17.25" thickBot="1" x14ac:dyDescent="0.3">
      <c r="D30" s="45">
        <v>29</v>
      </c>
      <c r="E30" s="24" t="s">
        <v>213</v>
      </c>
      <c r="F30" s="23"/>
      <c r="G30" s="23"/>
      <c r="H30" s="24" t="s">
        <v>214</v>
      </c>
    </row>
    <row r="31" spans="4:8" ht="17.25" thickBot="1" x14ac:dyDescent="0.3">
      <c r="D31" s="45">
        <v>30</v>
      </c>
      <c r="E31" s="24" t="s">
        <v>215</v>
      </c>
      <c r="F31" s="23"/>
      <c r="G31" s="23"/>
      <c r="H31" s="24" t="s">
        <v>206</v>
      </c>
    </row>
    <row r="32" spans="4:8" ht="17.25" thickBot="1" x14ac:dyDescent="0.3">
      <c r="D32" s="45">
        <v>31</v>
      </c>
      <c r="E32" s="24" t="s">
        <v>216</v>
      </c>
      <c r="F32" s="23"/>
      <c r="G32" s="23"/>
      <c r="H32" s="24" t="s">
        <v>206</v>
      </c>
    </row>
    <row r="33" spans="4:8" ht="17.25" thickBot="1" x14ac:dyDescent="0.3">
      <c r="D33" s="45">
        <v>32</v>
      </c>
      <c r="E33" s="24" t="s">
        <v>217</v>
      </c>
      <c r="F33" s="23"/>
      <c r="G33" s="23">
        <v>1</v>
      </c>
      <c r="H33" s="24" t="s">
        <v>183</v>
      </c>
    </row>
    <row r="34" spans="4:8" ht="17.25" thickBot="1" x14ac:dyDescent="0.3">
      <c r="D34" s="45">
        <v>33</v>
      </c>
      <c r="E34" s="24" t="s">
        <v>218</v>
      </c>
      <c r="F34" s="23"/>
      <c r="G34" s="23"/>
      <c r="H34" s="24" t="s">
        <v>219</v>
      </c>
    </row>
    <row r="35" spans="4:8" ht="17.25" thickBot="1" x14ac:dyDescent="0.3">
      <c r="D35" s="45">
        <v>34</v>
      </c>
      <c r="E35" s="24" t="s">
        <v>220</v>
      </c>
      <c r="F35" s="23"/>
      <c r="G35" s="23"/>
      <c r="H35" s="24" t="s">
        <v>190</v>
      </c>
    </row>
    <row r="36" spans="4:8" ht="17.25" thickBot="1" x14ac:dyDescent="0.3">
      <c r="D36" s="45">
        <v>35</v>
      </c>
      <c r="E36" s="24" t="s">
        <v>221</v>
      </c>
      <c r="F36" s="23"/>
      <c r="G36" s="23"/>
      <c r="H36" s="24" t="s">
        <v>175</v>
      </c>
    </row>
    <row r="37" spans="4:8" ht="17.25" thickBot="1" x14ac:dyDescent="0.3">
      <c r="D37" s="45">
        <v>36</v>
      </c>
      <c r="E37" s="24" t="s">
        <v>222</v>
      </c>
      <c r="F37" s="23"/>
      <c r="G37" s="23"/>
      <c r="H37" s="24" t="s">
        <v>177</v>
      </c>
    </row>
    <row r="38" spans="4:8" ht="17.25" thickBot="1" x14ac:dyDescent="0.3">
      <c r="D38" s="45">
        <v>37</v>
      </c>
      <c r="E38" s="24" t="s">
        <v>223</v>
      </c>
      <c r="F38" s="23"/>
      <c r="G38" s="23">
        <v>1</v>
      </c>
      <c r="H38" s="24" t="s">
        <v>183</v>
      </c>
    </row>
    <row r="39" spans="4:8" ht="17.25" thickBot="1" x14ac:dyDescent="0.3">
      <c r="D39" s="45">
        <v>38</v>
      </c>
      <c r="E39" s="24" t="s">
        <v>224</v>
      </c>
      <c r="F39" s="23"/>
      <c r="G39" s="23"/>
      <c r="H39" s="24" t="s">
        <v>196</v>
      </c>
    </row>
    <row r="40" spans="4:8" ht="17.25" thickBot="1" x14ac:dyDescent="0.3">
      <c r="D40" s="45">
        <v>39</v>
      </c>
      <c r="E40" s="24" t="s">
        <v>225</v>
      </c>
      <c r="F40" s="23"/>
      <c r="G40" s="23">
        <v>1</v>
      </c>
      <c r="H40" s="24" t="s">
        <v>183</v>
      </c>
    </row>
    <row r="41" spans="4:8" ht="17.25" thickBot="1" x14ac:dyDescent="0.3">
      <c r="D41" s="45">
        <v>40</v>
      </c>
      <c r="E41" s="24" t="s">
        <v>226</v>
      </c>
      <c r="F41" s="23"/>
      <c r="G41" s="23"/>
      <c r="H41" s="24" t="s">
        <v>173</v>
      </c>
    </row>
    <row r="42" spans="4:8" ht="16.5" x14ac:dyDescent="0.25">
      <c r="D42" s="149">
        <v>41</v>
      </c>
      <c r="E42" s="46" t="s">
        <v>227</v>
      </c>
      <c r="F42" s="151"/>
      <c r="G42" s="151">
        <v>1</v>
      </c>
      <c r="H42" s="149" t="s">
        <v>183</v>
      </c>
    </row>
    <row r="43" spans="4:8" ht="17.25" thickBot="1" x14ac:dyDescent="0.3">
      <c r="D43" s="150"/>
      <c r="E43" s="24" t="s">
        <v>228</v>
      </c>
      <c r="F43" s="152"/>
      <c r="G43" s="152"/>
      <c r="H43" s="150"/>
    </row>
    <row r="44" spans="4:8" ht="16.5" x14ac:dyDescent="0.25">
      <c r="D44" s="149">
        <v>42</v>
      </c>
      <c r="E44" s="46" t="s">
        <v>227</v>
      </c>
      <c r="F44" s="151"/>
      <c r="G44" s="151">
        <v>1</v>
      </c>
      <c r="H44" s="149" t="s">
        <v>183</v>
      </c>
    </row>
    <row r="45" spans="4:8" ht="17.25" thickBot="1" x14ac:dyDescent="0.3">
      <c r="D45" s="150"/>
      <c r="E45" s="24" t="s">
        <v>229</v>
      </c>
      <c r="F45" s="152"/>
      <c r="G45" s="152"/>
      <c r="H45" s="150"/>
    </row>
    <row r="46" spans="4:8" ht="16.5" x14ac:dyDescent="0.25">
      <c r="D46" s="149">
        <v>43</v>
      </c>
      <c r="E46" s="46" t="s">
        <v>227</v>
      </c>
      <c r="F46" s="151"/>
      <c r="G46" s="151">
        <v>1</v>
      </c>
      <c r="H46" s="149" t="s">
        <v>183</v>
      </c>
    </row>
    <row r="47" spans="4:8" ht="17.25" thickBot="1" x14ac:dyDescent="0.3">
      <c r="D47" s="150"/>
      <c r="E47" s="24" t="s">
        <v>230</v>
      </c>
      <c r="F47" s="152"/>
      <c r="G47" s="152"/>
      <c r="H47" s="150"/>
    </row>
    <row r="48" spans="4:8" ht="16.5" x14ac:dyDescent="0.25">
      <c r="D48" s="149">
        <v>44</v>
      </c>
      <c r="E48" s="46" t="s">
        <v>227</v>
      </c>
      <c r="F48" s="151"/>
      <c r="G48" s="151">
        <v>1</v>
      </c>
      <c r="H48" s="149" t="s">
        <v>183</v>
      </c>
    </row>
    <row r="49" spans="4:8" ht="17.25" thickBot="1" x14ac:dyDescent="0.3">
      <c r="D49" s="150"/>
      <c r="E49" s="24" t="s">
        <v>231</v>
      </c>
      <c r="F49" s="152"/>
      <c r="G49" s="152"/>
      <c r="H49" s="150"/>
    </row>
    <row r="50" spans="4:8" ht="16.5" x14ac:dyDescent="0.25">
      <c r="D50" s="149">
        <v>45</v>
      </c>
      <c r="E50" s="46" t="s">
        <v>227</v>
      </c>
      <c r="F50" s="151"/>
      <c r="G50" s="151">
        <v>1</v>
      </c>
      <c r="H50" s="149" t="s">
        <v>183</v>
      </c>
    </row>
    <row r="51" spans="4:8" ht="17.25" thickBot="1" x14ac:dyDescent="0.3">
      <c r="D51" s="150"/>
      <c r="E51" s="24" t="s">
        <v>232</v>
      </c>
      <c r="F51" s="152"/>
      <c r="G51" s="152"/>
      <c r="H51" s="150"/>
    </row>
  </sheetData>
  <mergeCells count="20">
    <mergeCell ref="D42:D43"/>
    <mergeCell ref="F42:F43"/>
    <mergeCell ref="G42:G43"/>
    <mergeCell ref="H42:H43"/>
    <mergeCell ref="D44:D45"/>
    <mergeCell ref="F44:F45"/>
    <mergeCell ref="G44:G45"/>
    <mergeCell ref="H44:H45"/>
    <mergeCell ref="D50:D51"/>
    <mergeCell ref="F50:F51"/>
    <mergeCell ref="G50:G51"/>
    <mergeCell ref="H50:H51"/>
    <mergeCell ref="D46:D47"/>
    <mergeCell ref="F46:F47"/>
    <mergeCell ref="G46:G47"/>
    <mergeCell ref="H46:H47"/>
    <mergeCell ref="D48:D49"/>
    <mergeCell ref="F48:F49"/>
    <mergeCell ref="G48:G49"/>
    <mergeCell ref="H48:H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abSelected="1" topLeftCell="A7" workbookViewId="0">
      <selection activeCell="C17" sqref="C17:C35"/>
    </sheetView>
  </sheetViews>
  <sheetFormatPr defaultRowHeight="15" x14ac:dyDescent="0.25"/>
  <cols>
    <col min="1" max="1" width="21.7109375" customWidth="1"/>
    <col min="2" max="2" width="36.28515625" customWidth="1"/>
    <col min="3" max="3" width="71.7109375" style="1" customWidth="1"/>
    <col min="5" max="5" width="17.5703125" customWidth="1"/>
    <col min="6" max="6" width="16" customWidth="1"/>
  </cols>
  <sheetData>
    <row r="1" spans="2:7" s="31" customFormat="1" ht="30" customHeight="1" x14ac:dyDescent="0.25">
      <c r="E1" s="31" t="s">
        <v>687</v>
      </c>
      <c r="F1" s="31" t="s">
        <v>693</v>
      </c>
      <c r="G1" s="31" t="s">
        <v>694</v>
      </c>
    </row>
    <row r="2" spans="2:7" ht="30" x14ac:dyDescent="0.25">
      <c r="B2" s="1" t="s">
        <v>650</v>
      </c>
      <c r="C2" s="1" t="s">
        <v>655</v>
      </c>
      <c r="D2">
        <v>1</v>
      </c>
      <c r="E2" t="s">
        <v>688</v>
      </c>
      <c r="F2">
        <v>477</v>
      </c>
      <c r="G2">
        <v>1</v>
      </c>
    </row>
    <row r="3" spans="2:7" ht="30" x14ac:dyDescent="0.25">
      <c r="B3" s="1" t="s">
        <v>650</v>
      </c>
      <c r="C3" s="1" t="s">
        <v>656</v>
      </c>
      <c r="D3">
        <v>1</v>
      </c>
      <c r="E3" t="s">
        <v>689</v>
      </c>
      <c r="F3">
        <v>477</v>
      </c>
      <c r="G3">
        <v>3</v>
      </c>
    </row>
    <row r="4" spans="2:7" ht="30" x14ac:dyDescent="0.25">
      <c r="B4" s="1" t="s">
        <v>650</v>
      </c>
      <c r="C4" s="1" t="s">
        <v>657</v>
      </c>
      <c r="D4">
        <v>2</v>
      </c>
      <c r="E4" t="s">
        <v>690</v>
      </c>
      <c r="F4">
        <v>477</v>
      </c>
      <c r="G4">
        <v>3</v>
      </c>
    </row>
    <row r="5" spans="2:7" ht="30" x14ac:dyDescent="0.25">
      <c r="B5" s="1" t="s">
        <v>650</v>
      </c>
      <c r="C5" s="1" t="s">
        <v>658</v>
      </c>
      <c r="D5">
        <v>3</v>
      </c>
      <c r="E5" t="s">
        <v>691</v>
      </c>
      <c r="F5">
        <v>478</v>
      </c>
      <c r="G5">
        <v>3</v>
      </c>
    </row>
    <row r="6" spans="2:7" ht="30" x14ac:dyDescent="0.25">
      <c r="B6" s="1" t="s">
        <v>651</v>
      </c>
      <c r="C6" s="1" t="s">
        <v>659</v>
      </c>
      <c r="D6">
        <v>4</v>
      </c>
      <c r="E6" t="s">
        <v>692</v>
      </c>
      <c r="F6">
        <v>476</v>
      </c>
      <c r="G6">
        <v>3</v>
      </c>
    </row>
    <row r="7" spans="2:7" ht="45" x14ac:dyDescent="0.25">
      <c r="B7" t="s">
        <v>652</v>
      </c>
      <c r="C7" s="1" t="s">
        <v>660</v>
      </c>
      <c r="D7">
        <v>5</v>
      </c>
      <c r="F7">
        <v>477</v>
      </c>
      <c r="G7">
        <v>2</v>
      </c>
    </row>
    <row r="8" spans="2:7" ht="45" x14ac:dyDescent="0.25">
      <c r="B8" t="s">
        <v>652</v>
      </c>
      <c r="C8" s="1" t="s">
        <v>661</v>
      </c>
      <c r="D8">
        <v>6</v>
      </c>
      <c r="G8">
        <v>3</v>
      </c>
    </row>
    <row r="9" spans="2:7" ht="30" x14ac:dyDescent="0.25">
      <c r="B9" t="s">
        <v>653</v>
      </c>
      <c r="C9" s="1" t="s">
        <v>695</v>
      </c>
      <c r="G9">
        <v>4</v>
      </c>
    </row>
    <row r="10" spans="2:7" ht="30" x14ac:dyDescent="0.25">
      <c r="B10" t="s">
        <v>653</v>
      </c>
      <c r="C10" s="1" t="s">
        <v>696</v>
      </c>
      <c r="G10">
        <v>4</v>
      </c>
    </row>
    <row r="11" spans="2:7" x14ac:dyDescent="0.25">
      <c r="B11" t="s">
        <v>653</v>
      </c>
      <c r="C11" s="1" t="s">
        <v>662</v>
      </c>
      <c r="G11">
        <v>4</v>
      </c>
    </row>
    <row r="12" spans="2:7" ht="45" x14ac:dyDescent="0.25">
      <c r="B12" t="s">
        <v>653</v>
      </c>
      <c r="C12" s="1" t="s">
        <v>663</v>
      </c>
      <c r="G12">
        <v>4</v>
      </c>
    </row>
    <row r="13" spans="2:7" ht="30" x14ac:dyDescent="0.25">
      <c r="B13" t="s">
        <v>653</v>
      </c>
      <c r="C13" s="1" t="s">
        <v>664</v>
      </c>
      <c r="G13">
        <v>4</v>
      </c>
    </row>
    <row r="14" spans="2:7" x14ac:dyDescent="0.25">
      <c r="B14" t="s">
        <v>653</v>
      </c>
      <c r="C14" s="1" t="s">
        <v>665</v>
      </c>
      <c r="G14">
        <v>1</v>
      </c>
    </row>
    <row r="15" spans="2:7" x14ac:dyDescent="0.25">
      <c r="B15" t="s">
        <v>653</v>
      </c>
      <c r="C15" s="1" t="s">
        <v>666</v>
      </c>
      <c r="G15">
        <v>1</v>
      </c>
    </row>
    <row r="16" spans="2:7" x14ac:dyDescent="0.25">
      <c r="B16" t="s">
        <v>654</v>
      </c>
      <c r="C16" s="1" t="s">
        <v>667</v>
      </c>
      <c r="G16">
        <v>3</v>
      </c>
    </row>
    <row r="17" spans="3:7" ht="30" x14ac:dyDescent="0.25">
      <c r="C17" s="1" t="s">
        <v>668</v>
      </c>
      <c r="G17">
        <v>1</v>
      </c>
    </row>
    <row r="18" spans="3:7" ht="30" x14ac:dyDescent="0.25">
      <c r="C18" s="1" t="s">
        <v>669</v>
      </c>
      <c r="G18">
        <v>3</v>
      </c>
    </row>
    <row r="19" spans="3:7" ht="30" x14ac:dyDescent="0.25">
      <c r="C19" s="1" t="s">
        <v>670</v>
      </c>
      <c r="G19">
        <v>3</v>
      </c>
    </row>
    <row r="20" spans="3:7" ht="30" x14ac:dyDescent="0.25">
      <c r="C20" s="1" t="s">
        <v>671</v>
      </c>
      <c r="G20">
        <v>3</v>
      </c>
    </row>
    <row r="21" spans="3:7" ht="30" x14ac:dyDescent="0.25">
      <c r="C21" s="1" t="s">
        <v>672</v>
      </c>
      <c r="G21">
        <v>3</v>
      </c>
    </row>
    <row r="22" spans="3:7" ht="30" x14ac:dyDescent="0.25">
      <c r="C22" s="1" t="s">
        <v>673</v>
      </c>
      <c r="G22">
        <v>2</v>
      </c>
    </row>
    <row r="23" spans="3:7" ht="30" x14ac:dyDescent="0.25">
      <c r="C23" s="1" t="s">
        <v>674</v>
      </c>
      <c r="G23">
        <v>2</v>
      </c>
    </row>
    <row r="24" spans="3:7" ht="30" x14ac:dyDescent="0.25">
      <c r="C24" s="1" t="s">
        <v>675</v>
      </c>
      <c r="G24">
        <v>2</v>
      </c>
    </row>
    <row r="25" spans="3:7" ht="30" x14ac:dyDescent="0.25">
      <c r="C25" s="1" t="s">
        <v>676</v>
      </c>
      <c r="G25">
        <v>2</v>
      </c>
    </row>
    <row r="26" spans="3:7" ht="30" x14ac:dyDescent="0.25">
      <c r="C26" s="1" t="s">
        <v>677</v>
      </c>
      <c r="G26">
        <v>2</v>
      </c>
    </row>
    <row r="27" spans="3:7" ht="30" x14ac:dyDescent="0.25">
      <c r="C27" s="1" t="s">
        <v>678</v>
      </c>
      <c r="G27">
        <v>5</v>
      </c>
    </row>
    <row r="28" spans="3:7" ht="30" x14ac:dyDescent="0.25">
      <c r="C28" s="1" t="s">
        <v>679</v>
      </c>
      <c r="G28">
        <v>5</v>
      </c>
    </row>
    <row r="29" spans="3:7" ht="30" x14ac:dyDescent="0.25">
      <c r="C29" s="1" t="s">
        <v>680</v>
      </c>
      <c r="G29">
        <v>5</v>
      </c>
    </row>
    <row r="30" spans="3:7" ht="30" x14ac:dyDescent="0.25">
      <c r="C30" s="1" t="s">
        <v>681</v>
      </c>
      <c r="G30">
        <v>6</v>
      </c>
    </row>
    <row r="31" spans="3:7" ht="30" x14ac:dyDescent="0.25">
      <c r="C31" s="1" t="s">
        <v>682</v>
      </c>
      <c r="G31">
        <v>6</v>
      </c>
    </row>
    <row r="32" spans="3:7" ht="30" x14ac:dyDescent="0.25">
      <c r="C32" s="1" t="s">
        <v>683</v>
      </c>
      <c r="G32">
        <v>6</v>
      </c>
    </row>
    <row r="33" spans="3:7" ht="30" x14ac:dyDescent="0.25">
      <c r="C33" s="1" t="s">
        <v>684</v>
      </c>
      <c r="G33">
        <v>7</v>
      </c>
    </row>
    <row r="34" spans="3:7" ht="30" x14ac:dyDescent="0.25">
      <c r="C34" s="1" t="s">
        <v>685</v>
      </c>
      <c r="G34">
        <v>7</v>
      </c>
    </row>
    <row r="35" spans="3:7" ht="30" x14ac:dyDescent="0.25">
      <c r="C35" s="1" t="s">
        <v>686</v>
      </c>
      <c r="G35">
        <v>7</v>
      </c>
    </row>
  </sheetData>
  <autoFilter ref="B1:G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C1" workbookViewId="0">
      <pane ySplit="1" topLeftCell="A13" activePane="bottomLeft" state="frozen"/>
      <selection activeCell="D1" sqref="D1"/>
      <selection pane="bottomLeft" activeCell="D18" sqref="D18"/>
    </sheetView>
  </sheetViews>
  <sheetFormatPr defaultColWidth="8.85546875" defaultRowHeight="15" x14ac:dyDescent="0.25"/>
  <cols>
    <col min="1" max="1" width="17.42578125" style="20" customWidth="1"/>
    <col min="2" max="2" width="45" style="15" customWidth="1"/>
    <col min="3" max="3" width="52.5703125" style="15" customWidth="1"/>
    <col min="4" max="4" width="27.140625" style="15" customWidth="1"/>
    <col min="5" max="5" width="10.140625" style="15" customWidth="1"/>
    <col min="6" max="6" width="15.28515625" style="15" customWidth="1"/>
    <col min="7" max="7" width="14.28515625" style="15" customWidth="1"/>
    <col min="8" max="8" width="19" style="15" bestFit="1" customWidth="1"/>
    <col min="9" max="9" width="8.85546875" style="15"/>
    <col min="10" max="10" width="15.85546875" style="15" bestFit="1" customWidth="1"/>
    <col min="11" max="11" width="23.85546875" style="15" customWidth="1"/>
    <col min="12" max="12" width="14.28515625" style="15" customWidth="1"/>
    <col min="13" max="13" width="17.85546875" style="15" customWidth="1"/>
    <col min="14" max="14" width="14" style="88" customWidth="1"/>
    <col min="15" max="16" width="18.5703125" style="15" customWidth="1"/>
    <col min="17" max="17" width="14.42578125" style="15" bestFit="1" customWidth="1"/>
    <col min="18" max="18" width="12.7109375" style="15" bestFit="1" customWidth="1"/>
    <col min="19" max="16384" width="8.85546875" style="15"/>
  </cols>
  <sheetData>
    <row r="1" spans="1:20" ht="30" x14ac:dyDescent="0.25">
      <c r="A1" s="20" t="s">
        <v>20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269</v>
      </c>
      <c r="H1" s="16" t="s">
        <v>5</v>
      </c>
      <c r="I1" s="16" t="s">
        <v>6</v>
      </c>
      <c r="J1" s="16" t="s">
        <v>13</v>
      </c>
      <c r="K1" s="16" t="str">
        <f>"KhoiLuongThiCong"&amp;REPT(" ",250)</f>
        <v xml:space="preserve">KhoiLuongThiCong                                                                                                                                                                                                                                                          </v>
      </c>
      <c r="L1" s="15" t="s">
        <v>163</v>
      </c>
      <c r="M1" s="15" t="s">
        <v>267</v>
      </c>
      <c r="N1" s="88" t="s">
        <v>268</v>
      </c>
      <c r="O1" s="15" t="s">
        <v>326</v>
      </c>
      <c r="P1" s="15" t="s">
        <v>328</v>
      </c>
      <c r="Q1" s="15" t="s">
        <v>327</v>
      </c>
      <c r="R1" s="15" t="s">
        <v>329</v>
      </c>
      <c r="T1" s="88"/>
    </row>
    <row r="2" spans="1:20" ht="45" x14ac:dyDescent="0.25">
      <c r="A2" s="22">
        <v>20191257175</v>
      </c>
      <c r="B2" s="16" t="s">
        <v>7</v>
      </c>
      <c r="C2" s="16" t="s">
        <v>15</v>
      </c>
      <c r="D2" s="16" t="s">
        <v>8</v>
      </c>
      <c r="E2" s="16" t="s">
        <v>14</v>
      </c>
      <c r="F2" s="16" t="s">
        <v>12</v>
      </c>
      <c r="G2" s="16" t="s">
        <v>11</v>
      </c>
      <c r="H2" s="18" t="s">
        <v>10</v>
      </c>
      <c r="I2" s="16" t="s">
        <v>16</v>
      </c>
      <c r="J2" s="16" t="str">
        <f>E2</f>
        <v>120 ngày</v>
      </c>
      <c r="K2" s="15" t="s">
        <v>17</v>
      </c>
      <c r="L2" s="64">
        <f>DATEVALUE(LEFT(H2,10))-2</f>
        <v>43835</v>
      </c>
      <c r="M2" s="17" t="str">
        <f>" ngày "&amp;TEXT(L2,"dd")&amp;" tháng "&amp;TEXT(L2,"MM")&amp;" năm "&amp;TEXT(L2,"yyyy")</f>
        <v xml:space="preserve"> ngày 05 tháng 01 năm 2020</v>
      </c>
      <c r="N2" s="89" t="s">
        <v>554</v>
      </c>
    </row>
    <row r="3" spans="1:20" s="17" customFormat="1" ht="60" x14ac:dyDescent="0.25">
      <c r="A3" s="22" t="s">
        <v>97</v>
      </c>
      <c r="B3" s="18" t="s">
        <v>18</v>
      </c>
      <c r="C3" s="18" t="s">
        <v>15</v>
      </c>
      <c r="D3" s="16" t="s">
        <v>8</v>
      </c>
      <c r="E3" s="18" t="s">
        <v>9</v>
      </c>
      <c r="F3" s="18" t="s">
        <v>19</v>
      </c>
      <c r="G3" s="18" t="s">
        <v>11</v>
      </c>
      <c r="H3" s="18" t="s">
        <v>10</v>
      </c>
      <c r="I3" s="18" t="s">
        <v>270</v>
      </c>
      <c r="J3" s="16" t="str">
        <f t="shared" ref="J3:J4" si="0">E3</f>
        <v>120 Ngày</v>
      </c>
      <c r="K3" s="18"/>
      <c r="L3" s="64">
        <f t="shared" ref="L3:L4" si="1">DATEVALUE(LEFT(H3,10))-2</f>
        <v>43835</v>
      </c>
      <c r="M3" s="17" t="str">
        <f t="shared" ref="M3:M4" si="2">" ngày "&amp;TEXT(L3,"dd")&amp;" tháng "&amp;TEXT(L3,"MM")&amp;" năm "&amp;TEXT(L3,"yyyy")</f>
        <v xml:space="preserve"> ngày 05 tháng 01 năm 2020</v>
      </c>
      <c r="N3" s="89">
        <f t="shared" ref="N3:N4" si="3">L3+366</f>
        <v>44201</v>
      </c>
    </row>
    <row r="4" spans="1:20" s="17" customFormat="1" ht="60" x14ac:dyDescent="0.25">
      <c r="A4" s="22" t="s">
        <v>102</v>
      </c>
      <c r="B4" s="18" t="s">
        <v>98</v>
      </c>
      <c r="C4" s="18" t="s">
        <v>15</v>
      </c>
      <c r="D4" s="16" t="s">
        <v>8</v>
      </c>
      <c r="E4" s="18" t="s">
        <v>99</v>
      </c>
      <c r="F4" s="18" t="s">
        <v>101</v>
      </c>
      <c r="G4" s="18" t="s">
        <v>11</v>
      </c>
      <c r="H4" s="18" t="s">
        <v>100</v>
      </c>
      <c r="I4" s="18"/>
      <c r="J4" s="16" t="str">
        <f t="shared" si="0"/>
        <v>90 Ngày</v>
      </c>
      <c r="K4" s="18"/>
      <c r="L4" s="64">
        <f t="shared" si="1"/>
        <v>43835</v>
      </c>
      <c r="M4" s="17" t="str">
        <f t="shared" si="2"/>
        <v xml:space="preserve"> ngày 05 tháng 01 năm 2020</v>
      </c>
      <c r="N4" s="89">
        <f t="shared" si="3"/>
        <v>44201</v>
      </c>
    </row>
    <row r="5" spans="1:20" s="17" customFormat="1" ht="60" x14ac:dyDescent="0.25">
      <c r="A5" s="22" t="s">
        <v>289</v>
      </c>
      <c r="B5" s="18" t="s">
        <v>280</v>
      </c>
      <c r="C5" s="18" t="s">
        <v>15</v>
      </c>
      <c r="D5" s="16" t="s">
        <v>8</v>
      </c>
      <c r="E5" s="18" t="s">
        <v>9</v>
      </c>
      <c r="F5" s="18" t="s">
        <v>287</v>
      </c>
      <c r="G5" s="18" t="s">
        <v>11</v>
      </c>
      <c r="H5" s="18" t="s">
        <v>284</v>
      </c>
      <c r="I5" s="18"/>
      <c r="J5" s="18"/>
      <c r="K5" s="18"/>
      <c r="L5" s="64">
        <v>43843</v>
      </c>
      <c r="M5" s="17" t="s">
        <v>290</v>
      </c>
      <c r="N5" s="89"/>
      <c r="O5" s="17" t="s">
        <v>146</v>
      </c>
      <c r="P5" s="17" t="str">
        <f>TEXT(VLOOKUP(O5,NhanSu!F:M,8,0),"dd/MM/yyyy")</f>
        <v>31/01/1975</v>
      </c>
      <c r="Q5" s="17" t="s">
        <v>148</v>
      </c>
      <c r="R5" s="17" t="str">
        <f>TEXT(VLOOKUP(Q5,NhanSu!F:M,8,0),"dd/MM/yyyy")</f>
        <v>16/04/1981</v>
      </c>
    </row>
    <row r="6" spans="1:20" s="17" customFormat="1" ht="105" x14ac:dyDescent="0.25">
      <c r="A6" s="22" t="s">
        <v>309</v>
      </c>
      <c r="B6" s="18" t="s">
        <v>314</v>
      </c>
      <c r="C6" s="18" t="s">
        <v>311</v>
      </c>
      <c r="D6" s="18" t="s">
        <v>303</v>
      </c>
      <c r="E6" s="18" t="s">
        <v>9</v>
      </c>
      <c r="F6" s="18" t="s">
        <v>308</v>
      </c>
      <c r="G6" s="18" t="s">
        <v>305</v>
      </c>
      <c r="H6" s="18" t="s">
        <v>304</v>
      </c>
      <c r="I6" s="18">
        <v>1</v>
      </c>
      <c r="J6" s="18" t="s">
        <v>312</v>
      </c>
      <c r="K6" s="18" t="s">
        <v>313</v>
      </c>
      <c r="L6" s="64">
        <v>43869</v>
      </c>
      <c r="M6" s="17" t="s">
        <v>310</v>
      </c>
      <c r="N6" s="89"/>
    </row>
    <row r="7" spans="1:20" s="17" customFormat="1" ht="45" x14ac:dyDescent="0.25">
      <c r="A7" s="22" t="s">
        <v>319</v>
      </c>
      <c r="B7" s="18" t="s">
        <v>315</v>
      </c>
      <c r="C7" s="18" t="s">
        <v>15</v>
      </c>
      <c r="D7" s="16" t="s">
        <v>8</v>
      </c>
      <c r="E7" s="18" t="s">
        <v>316</v>
      </c>
      <c r="F7" s="18" t="s">
        <v>318</v>
      </c>
      <c r="G7" s="18" t="s">
        <v>11</v>
      </c>
      <c r="H7" s="18" t="s">
        <v>317</v>
      </c>
      <c r="I7" s="18"/>
      <c r="J7" s="18"/>
      <c r="K7" s="18"/>
      <c r="L7" s="64">
        <v>43877</v>
      </c>
      <c r="M7" s="17" t="s">
        <v>320</v>
      </c>
      <c r="N7" s="89">
        <v>44242</v>
      </c>
      <c r="O7" s="17" t="s">
        <v>146</v>
      </c>
      <c r="P7" s="17" t="str">
        <f>TEXT(VLOOKUP(O7,NhanSu!F:M,8,0),"dd/MM/yyyy")</f>
        <v>31/01/1975</v>
      </c>
      <c r="Q7" s="17" t="s">
        <v>148</v>
      </c>
      <c r="R7" s="17" t="str">
        <f>TEXT(VLOOKUP(Q7,NhanSu!F:M,8,0),"dd/MM/yyyy")</f>
        <v>16/04/1981</v>
      </c>
    </row>
    <row r="8" spans="1:20" s="17" customFormat="1" ht="45" x14ac:dyDescent="0.25">
      <c r="A8" s="22" t="s">
        <v>330</v>
      </c>
      <c r="B8" s="18" t="s">
        <v>325</v>
      </c>
      <c r="C8" s="18" t="s">
        <v>311</v>
      </c>
      <c r="D8" s="18" t="s">
        <v>324</v>
      </c>
      <c r="E8" s="18" t="s">
        <v>321</v>
      </c>
      <c r="F8" s="18" t="s">
        <v>318</v>
      </c>
      <c r="G8" s="18" t="s">
        <v>323</v>
      </c>
      <c r="H8" s="18" t="s">
        <v>322</v>
      </c>
      <c r="I8" s="18"/>
      <c r="J8" s="18"/>
      <c r="K8" s="18"/>
      <c r="L8" s="64">
        <v>43908.345138888886</v>
      </c>
      <c r="M8" s="17" t="s">
        <v>331</v>
      </c>
      <c r="N8" s="89">
        <v>44273.345138888886</v>
      </c>
    </row>
    <row r="9" spans="1:20" s="17" customFormat="1" ht="60" x14ac:dyDescent="0.25">
      <c r="A9" s="22" t="s">
        <v>341</v>
      </c>
      <c r="B9" s="18" t="s">
        <v>335</v>
      </c>
      <c r="C9" s="18" t="s">
        <v>340</v>
      </c>
      <c r="D9" s="18" t="s">
        <v>339</v>
      </c>
      <c r="E9" s="99" t="s">
        <v>336</v>
      </c>
      <c r="F9" s="18" t="s">
        <v>338</v>
      </c>
      <c r="G9" s="18" t="s">
        <v>305</v>
      </c>
      <c r="H9" s="18" t="s">
        <v>337</v>
      </c>
      <c r="I9" s="18"/>
      <c r="J9" s="18"/>
      <c r="K9" s="18"/>
      <c r="L9" s="64">
        <v>43914.342361111114</v>
      </c>
      <c r="M9" s="17" t="s">
        <v>342</v>
      </c>
      <c r="N9" s="89">
        <v>44279.342361111114</v>
      </c>
    </row>
    <row r="10" spans="1:20" s="17" customFormat="1" ht="45" x14ac:dyDescent="0.25">
      <c r="A10" s="22" t="s">
        <v>377</v>
      </c>
      <c r="B10" s="18" t="s">
        <v>354</v>
      </c>
      <c r="C10" s="18" t="s">
        <v>340</v>
      </c>
      <c r="D10" s="18" t="s">
        <v>339</v>
      </c>
      <c r="E10" s="18">
        <v>150</v>
      </c>
      <c r="F10" s="18">
        <v>0</v>
      </c>
      <c r="G10" s="18" t="e">
        <v>#N/A</v>
      </c>
      <c r="H10" s="87">
        <v>43917.375</v>
      </c>
      <c r="I10" s="18"/>
      <c r="J10" s="18"/>
      <c r="K10" s="18"/>
      <c r="L10" s="64">
        <v>43912</v>
      </c>
      <c r="M10" s="17" t="s">
        <v>378</v>
      </c>
      <c r="N10" s="90">
        <f>L10+365</f>
        <v>44277</v>
      </c>
    </row>
    <row r="11" spans="1:20" s="17" customFormat="1" ht="60" x14ac:dyDescent="0.25">
      <c r="A11" s="22" t="s">
        <v>521</v>
      </c>
      <c r="B11" s="18" t="s">
        <v>523</v>
      </c>
      <c r="C11" s="18" t="s">
        <v>340</v>
      </c>
      <c r="D11" s="18" t="s">
        <v>522</v>
      </c>
      <c r="E11" s="18">
        <v>150</v>
      </c>
      <c r="F11" s="18">
        <v>0</v>
      </c>
      <c r="G11" s="18" t="e">
        <v>#N/A</v>
      </c>
      <c r="H11" s="87">
        <v>43920.4375</v>
      </c>
      <c r="I11" s="18"/>
      <c r="J11" s="18"/>
      <c r="K11" s="18"/>
      <c r="L11" s="64">
        <v>43909.34375</v>
      </c>
      <c r="M11" s="17" t="s">
        <v>550</v>
      </c>
      <c r="N11" s="98">
        <v>44274.34375</v>
      </c>
    </row>
    <row r="12" spans="1:20" s="17" customFormat="1" ht="45" x14ac:dyDescent="0.25">
      <c r="A12" s="22" t="s">
        <v>551</v>
      </c>
      <c r="B12" s="18" t="s">
        <v>552</v>
      </c>
      <c r="C12" s="18" t="s">
        <v>340</v>
      </c>
      <c r="D12" s="18" t="s">
        <v>339</v>
      </c>
      <c r="E12" s="18">
        <v>150</v>
      </c>
      <c r="F12" s="18">
        <v>0</v>
      </c>
      <c r="G12" s="18" t="e">
        <v>#N/A</v>
      </c>
      <c r="H12" s="87">
        <v>43920.583333333336</v>
      </c>
      <c r="I12" s="18"/>
      <c r="J12" s="18"/>
      <c r="K12" s="18"/>
      <c r="L12" s="64">
        <v>43914.334027777775</v>
      </c>
      <c r="M12" s="17" t="s">
        <v>342</v>
      </c>
      <c r="N12" s="98">
        <v>44279.334027777775</v>
      </c>
    </row>
    <row r="13" spans="1:20" s="17" customFormat="1" ht="45" x14ac:dyDescent="0.25">
      <c r="A13" s="22" t="s">
        <v>556</v>
      </c>
      <c r="B13" s="18" t="s">
        <v>557</v>
      </c>
      <c r="C13" s="18" t="s">
        <v>340</v>
      </c>
      <c r="D13" s="18" t="s">
        <v>522</v>
      </c>
      <c r="E13" s="18">
        <v>12</v>
      </c>
      <c r="F13" s="18" t="s">
        <v>553</v>
      </c>
      <c r="G13" s="18" t="e">
        <v>#N/A</v>
      </c>
      <c r="H13" s="87">
        <v>43921.583333333336</v>
      </c>
      <c r="I13" s="18"/>
      <c r="J13" s="18"/>
      <c r="K13" s="18"/>
      <c r="L13" s="64">
        <v>43914.601388888892</v>
      </c>
      <c r="M13" s="17" t="s">
        <v>342</v>
      </c>
      <c r="N13" s="100" t="s">
        <v>558</v>
      </c>
    </row>
    <row r="14" spans="1:20" s="17" customFormat="1" ht="45" x14ac:dyDescent="0.25">
      <c r="A14" s="22" t="s">
        <v>559</v>
      </c>
      <c r="B14" s="18" t="s">
        <v>561</v>
      </c>
      <c r="C14" s="18" t="s">
        <v>560</v>
      </c>
      <c r="D14" s="18" t="s">
        <v>324</v>
      </c>
      <c r="E14" s="18">
        <v>260</v>
      </c>
      <c r="F14" s="18">
        <v>0</v>
      </c>
      <c r="G14" s="18" t="e">
        <v>#N/A</v>
      </c>
      <c r="H14" s="87">
        <v>43935.583333333336</v>
      </c>
      <c r="I14" s="18"/>
      <c r="J14" s="18"/>
      <c r="K14" s="18"/>
      <c r="L14" s="64">
        <v>43926</v>
      </c>
      <c r="M14" s="17" t="s">
        <v>568</v>
      </c>
      <c r="N14" s="64">
        <v>44291</v>
      </c>
    </row>
    <row r="15" spans="1:20" s="17" customFormat="1" ht="45" x14ac:dyDescent="0.25">
      <c r="A15" s="22" t="s">
        <v>569</v>
      </c>
      <c r="B15" s="18" t="s">
        <v>570</v>
      </c>
      <c r="C15" s="18" t="s">
        <v>339</v>
      </c>
      <c r="D15" s="18" t="s">
        <v>339</v>
      </c>
      <c r="E15" s="18">
        <v>12</v>
      </c>
      <c r="F15" s="18">
        <v>0</v>
      </c>
      <c r="G15" s="18" t="e">
        <v>#N/A</v>
      </c>
      <c r="H15" s="87">
        <v>43934.375</v>
      </c>
      <c r="I15" s="18"/>
      <c r="J15" s="18"/>
      <c r="K15" s="18"/>
      <c r="L15" s="56">
        <f t="shared" ref="L15:L27" si="4">DATEVALUE(LEFT(TEXT(VLOOKUP("Số TBMT",tbmt,10,0),"dd/MM/yyyy"),10))+5</f>
        <v>43948</v>
      </c>
      <c r="M15" s="17" t="s">
        <v>571</v>
      </c>
      <c r="N15" s="56" t="str">
        <f>TEXT(L15+365,"dd/MM/yyyy")</f>
        <v>27/04/2021</v>
      </c>
    </row>
    <row r="16" spans="1:20" s="17" customFormat="1" ht="45" x14ac:dyDescent="0.25">
      <c r="A16" s="22" t="s">
        <v>632</v>
      </c>
      <c r="B16" s="18" t="s">
        <v>638</v>
      </c>
      <c r="C16" s="18" t="s">
        <v>647</v>
      </c>
      <c r="D16" s="18" t="s">
        <v>634</v>
      </c>
      <c r="E16" s="18">
        <v>236</v>
      </c>
      <c r="F16" s="18" t="s">
        <v>645</v>
      </c>
      <c r="G16" s="18" t="s">
        <v>14</v>
      </c>
      <c r="H16" s="87">
        <v>43956.604166666664</v>
      </c>
      <c r="I16" s="18"/>
      <c r="J16" s="18"/>
      <c r="K16" s="18"/>
      <c r="L16" s="64">
        <v>43948</v>
      </c>
      <c r="M16" s="17" t="s">
        <v>648</v>
      </c>
      <c r="N16" s="64" t="s">
        <v>649</v>
      </c>
    </row>
    <row r="17" spans="1:14" ht="45" x14ac:dyDescent="0.25">
      <c r="A17" s="21" t="str">
        <f t="shared" ref="A17:A27" si="5">VLOOKUP("Số TBMT",tbmt,4,0)</f>
        <v>20200440586-01</v>
      </c>
      <c r="B17" s="19" t="str">
        <f t="shared" ref="B17:B27" si="6">IFERROR(VLOOKUP("Tên dự án",tbmt,4,0),VLOOKUP("Tên gói thầu",tbmt,4,0))</f>
        <v>Công trình: Nâng cấp đường dây trung hạ thế và TBA từ 1 pha lên 3 pha khu vực xã Xuân Hòa, Xuân Phú, Xuân Định huyện Xuân Lộc năm 2019</v>
      </c>
      <c r="C17" s="19" t="str">
        <f t="shared" ref="C17:C27" si="7">VLOOKUP("Chủ đầu tư",tbmt,4,0)</f>
        <v>Điện lực Xuân Lộc – Công ty TNHH một thành viên Điện lực Đồng Nai</v>
      </c>
      <c r="D17" s="19" t="str">
        <f t="shared" ref="D17:D27" si="8">VLOOKUP("Bên mời thầu",tbmt,4,0)</f>
        <v>Điện lực Xuân Lộc – Công ty TNHH một thành viên Điện lực Đồng Nai</v>
      </c>
      <c r="E17" s="19">
        <f t="shared" ref="E17:E27" si="9">VLOOKUP("Thời gian thực hiện hợp đồng",tbmt,4,0)</f>
        <v>236</v>
      </c>
      <c r="F17" s="19" t="str">
        <f t="shared" ref="F17:F27" si="10">VLOOKUP("Số tiền đảm bảo",tbmt,4,0)</f>
        <v>26.000.000 VND</v>
      </c>
      <c r="G17" s="19"/>
      <c r="H17" s="68">
        <f t="shared" ref="H17:H27" si="11">VLOOKUP("Thời gian nhận HSDT từ ngày",tbmt,10,0)</f>
        <v>43956.604166666664</v>
      </c>
      <c r="I17" s="16"/>
      <c r="J17" s="16"/>
      <c r="K17" s="16"/>
      <c r="L17" s="56">
        <f t="shared" si="4"/>
        <v>43948</v>
      </c>
      <c r="M17" s="57" t="str">
        <f t="shared" ref="M17:M27" si="12">" ngày "&amp;TEXT(L17,"dd")&amp;" tháng "&amp;TEXT(L17,"MM")&amp;" năm "&amp;TEXT(L17,"yyyy")</f>
        <v xml:space="preserve"> ngày 27 tháng 04 năm 2020</v>
      </c>
      <c r="N17" s="56" t="str">
        <f t="shared" ref="N17:N27" si="13">TEXT(L17+365,"dd/MM/yyyy")</f>
        <v>27/04/2021</v>
      </c>
    </row>
    <row r="18" spans="1:14" ht="45" x14ac:dyDescent="0.25">
      <c r="A18" s="21" t="str">
        <f t="shared" si="5"/>
        <v>20200440586-01</v>
      </c>
      <c r="B18" s="19" t="str">
        <f t="shared" si="6"/>
        <v>Công trình: Nâng cấp đường dây trung hạ thế và TBA từ 1 pha lên 3 pha khu vực xã Xuân Hòa, Xuân Phú, Xuân Định huyện Xuân Lộc năm 2019</v>
      </c>
      <c r="C18" s="19" t="str">
        <f t="shared" si="7"/>
        <v>Điện lực Xuân Lộc – Công ty TNHH một thành viên Điện lực Đồng Nai</v>
      </c>
      <c r="D18" s="19" t="str">
        <f t="shared" si="8"/>
        <v>Điện lực Xuân Lộc – Công ty TNHH một thành viên Điện lực Đồng Nai</v>
      </c>
      <c r="E18" s="19">
        <f t="shared" si="9"/>
        <v>236</v>
      </c>
      <c r="F18" s="19" t="str">
        <f t="shared" si="10"/>
        <v>26.000.000 VND</v>
      </c>
      <c r="G18" s="19"/>
      <c r="H18" s="68">
        <f t="shared" si="11"/>
        <v>43956.604166666664</v>
      </c>
      <c r="I18" s="16"/>
      <c r="J18" s="16"/>
      <c r="K18" s="16"/>
      <c r="L18" s="56">
        <f t="shared" si="4"/>
        <v>43948</v>
      </c>
      <c r="M18" s="57" t="str">
        <f t="shared" si="12"/>
        <v xml:space="preserve"> ngày 27 tháng 04 năm 2020</v>
      </c>
      <c r="N18" s="56" t="str">
        <f t="shared" si="13"/>
        <v>27/04/2021</v>
      </c>
    </row>
    <row r="19" spans="1:14" ht="45" x14ac:dyDescent="0.25">
      <c r="A19" s="21" t="str">
        <f t="shared" si="5"/>
        <v>20200440586-01</v>
      </c>
      <c r="B19" s="19" t="str">
        <f t="shared" si="6"/>
        <v>Công trình: Nâng cấp đường dây trung hạ thế và TBA từ 1 pha lên 3 pha khu vực xã Xuân Hòa, Xuân Phú, Xuân Định huyện Xuân Lộc năm 2019</v>
      </c>
      <c r="C19" s="19" t="str">
        <f t="shared" si="7"/>
        <v>Điện lực Xuân Lộc – Công ty TNHH một thành viên Điện lực Đồng Nai</v>
      </c>
      <c r="D19" s="19" t="str">
        <f t="shared" si="8"/>
        <v>Điện lực Xuân Lộc – Công ty TNHH một thành viên Điện lực Đồng Nai</v>
      </c>
      <c r="E19" s="19">
        <f t="shared" si="9"/>
        <v>236</v>
      </c>
      <c r="F19" s="19" t="str">
        <f t="shared" si="10"/>
        <v>26.000.000 VND</v>
      </c>
      <c r="G19" s="19"/>
      <c r="H19" s="68">
        <f t="shared" si="11"/>
        <v>43956.604166666664</v>
      </c>
      <c r="I19" s="16"/>
      <c r="J19" s="16"/>
      <c r="K19" s="16"/>
      <c r="L19" s="56">
        <f t="shared" si="4"/>
        <v>43948</v>
      </c>
      <c r="M19" s="57" t="str">
        <f t="shared" si="12"/>
        <v xml:space="preserve"> ngày 27 tháng 04 năm 2020</v>
      </c>
      <c r="N19" s="56" t="str">
        <f t="shared" si="13"/>
        <v>27/04/2021</v>
      </c>
    </row>
    <row r="20" spans="1:14" ht="45" x14ac:dyDescent="0.25">
      <c r="A20" s="21" t="str">
        <f t="shared" si="5"/>
        <v>20200440586-01</v>
      </c>
      <c r="B20" s="19" t="str">
        <f t="shared" si="6"/>
        <v>Công trình: Nâng cấp đường dây trung hạ thế và TBA từ 1 pha lên 3 pha khu vực xã Xuân Hòa, Xuân Phú, Xuân Định huyện Xuân Lộc năm 2019</v>
      </c>
      <c r="C20" s="19" t="str">
        <f t="shared" si="7"/>
        <v>Điện lực Xuân Lộc – Công ty TNHH một thành viên Điện lực Đồng Nai</v>
      </c>
      <c r="D20" s="19" t="str">
        <f t="shared" si="8"/>
        <v>Điện lực Xuân Lộc – Công ty TNHH một thành viên Điện lực Đồng Nai</v>
      </c>
      <c r="E20" s="19">
        <f t="shared" si="9"/>
        <v>236</v>
      </c>
      <c r="F20" s="19" t="str">
        <f t="shared" si="10"/>
        <v>26.000.000 VND</v>
      </c>
      <c r="G20" s="19"/>
      <c r="H20" s="68">
        <f t="shared" si="11"/>
        <v>43956.604166666664</v>
      </c>
      <c r="I20" s="16"/>
      <c r="J20" s="16"/>
      <c r="K20" s="16"/>
      <c r="L20" s="56">
        <f t="shared" si="4"/>
        <v>43948</v>
      </c>
      <c r="M20" s="57" t="str">
        <f t="shared" si="12"/>
        <v xml:space="preserve"> ngày 27 tháng 04 năm 2020</v>
      </c>
      <c r="N20" s="56" t="str">
        <f t="shared" si="13"/>
        <v>27/04/2021</v>
      </c>
    </row>
    <row r="21" spans="1:14" ht="45" x14ac:dyDescent="0.25">
      <c r="A21" s="21" t="str">
        <f t="shared" si="5"/>
        <v>20200440586-01</v>
      </c>
      <c r="B21" s="19" t="str">
        <f t="shared" si="6"/>
        <v>Công trình: Nâng cấp đường dây trung hạ thế và TBA từ 1 pha lên 3 pha khu vực xã Xuân Hòa, Xuân Phú, Xuân Định huyện Xuân Lộc năm 2019</v>
      </c>
      <c r="C21" s="19" t="str">
        <f t="shared" si="7"/>
        <v>Điện lực Xuân Lộc – Công ty TNHH một thành viên Điện lực Đồng Nai</v>
      </c>
      <c r="D21" s="19" t="str">
        <f t="shared" si="8"/>
        <v>Điện lực Xuân Lộc – Công ty TNHH một thành viên Điện lực Đồng Nai</v>
      </c>
      <c r="E21" s="19">
        <f t="shared" si="9"/>
        <v>236</v>
      </c>
      <c r="F21" s="19" t="str">
        <f t="shared" si="10"/>
        <v>26.000.000 VND</v>
      </c>
      <c r="G21" s="19"/>
      <c r="H21" s="68">
        <f t="shared" si="11"/>
        <v>43956.604166666664</v>
      </c>
      <c r="I21" s="16"/>
      <c r="J21" s="16"/>
      <c r="K21" s="16"/>
      <c r="L21" s="56">
        <f t="shared" si="4"/>
        <v>43948</v>
      </c>
      <c r="M21" s="57" t="str">
        <f t="shared" si="12"/>
        <v xml:space="preserve"> ngày 27 tháng 04 năm 2020</v>
      </c>
      <c r="N21" s="56" t="str">
        <f t="shared" si="13"/>
        <v>27/04/2021</v>
      </c>
    </row>
    <row r="22" spans="1:14" ht="45" x14ac:dyDescent="0.25">
      <c r="A22" s="21" t="str">
        <f t="shared" si="5"/>
        <v>20200440586-01</v>
      </c>
      <c r="B22" s="19" t="str">
        <f t="shared" si="6"/>
        <v>Công trình: Nâng cấp đường dây trung hạ thế và TBA từ 1 pha lên 3 pha khu vực xã Xuân Hòa, Xuân Phú, Xuân Định huyện Xuân Lộc năm 2019</v>
      </c>
      <c r="C22" s="19" t="str">
        <f t="shared" si="7"/>
        <v>Điện lực Xuân Lộc – Công ty TNHH một thành viên Điện lực Đồng Nai</v>
      </c>
      <c r="D22" s="19" t="str">
        <f t="shared" si="8"/>
        <v>Điện lực Xuân Lộc – Công ty TNHH một thành viên Điện lực Đồng Nai</v>
      </c>
      <c r="E22" s="19">
        <f t="shared" si="9"/>
        <v>236</v>
      </c>
      <c r="F22" s="19" t="str">
        <f t="shared" si="10"/>
        <v>26.000.000 VND</v>
      </c>
      <c r="G22" s="19"/>
      <c r="H22" s="68">
        <f t="shared" si="11"/>
        <v>43956.604166666664</v>
      </c>
      <c r="I22" s="16"/>
      <c r="J22" s="16"/>
      <c r="K22" s="16"/>
      <c r="L22" s="56">
        <f t="shared" si="4"/>
        <v>43948</v>
      </c>
      <c r="M22" s="57" t="str">
        <f t="shared" si="12"/>
        <v xml:space="preserve"> ngày 27 tháng 04 năm 2020</v>
      </c>
      <c r="N22" s="56" t="str">
        <f t="shared" si="13"/>
        <v>27/04/2021</v>
      </c>
    </row>
    <row r="23" spans="1:14" ht="45" x14ac:dyDescent="0.25">
      <c r="A23" s="21" t="str">
        <f t="shared" si="5"/>
        <v>20200440586-01</v>
      </c>
      <c r="B23" s="19" t="str">
        <f t="shared" si="6"/>
        <v>Công trình: Nâng cấp đường dây trung hạ thế và TBA từ 1 pha lên 3 pha khu vực xã Xuân Hòa, Xuân Phú, Xuân Định huyện Xuân Lộc năm 2019</v>
      </c>
      <c r="C23" s="19" t="str">
        <f t="shared" si="7"/>
        <v>Điện lực Xuân Lộc – Công ty TNHH một thành viên Điện lực Đồng Nai</v>
      </c>
      <c r="D23" s="19" t="str">
        <f t="shared" si="8"/>
        <v>Điện lực Xuân Lộc – Công ty TNHH một thành viên Điện lực Đồng Nai</v>
      </c>
      <c r="E23" s="19">
        <f t="shared" si="9"/>
        <v>236</v>
      </c>
      <c r="F23" s="19" t="str">
        <f t="shared" si="10"/>
        <v>26.000.000 VND</v>
      </c>
      <c r="G23" s="19"/>
      <c r="H23" s="68">
        <f t="shared" si="11"/>
        <v>43956.604166666664</v>
      </c>
      <c r="I23" s="16"/>
      <c r="J23" s="16"/>
      <c r="K23" s="16"/>
      <c r="L23" s="56">
        <f t="shared" si="4"/>
        <v>43948</v>
      </c>
      <c r="M23" s="57" t="str">
        <f t="shared" si="12"/>
        <v xml:space="preserve"> ngày 27 tháng 04 năm 2020</v>
      </c>
      <c r="N23" s="56" t="str">
        <f t="shared" si="13"/>
        <v>27/04/2021</v>
      </c>
    </row>
    <row r="24" spans="1:14" ht="45" x14ac:dyDescent="0.25">
      <c r="A24" s="21" t="str">
        <f t="shared" si="5"/>
        <v>20200440586-01</v>
      </c>
      <c r="B24" s="19" t="str">
        <f t="shared" si="6"/>
        <v>Công trình: Nâng cấp đường dây trung hạ thế và TBA từ 1 pha lên 3 pha khu vực xã Xuân Hòa, Xuân Phú, Xuân Định huyện Xuân Lộc năm 2019</v>
      </c>
      <c r="C24" s="19" t="str">
        <f t="shared" si="7"/>
        <v>Điện lực Xuân Lộc – Công ty TNHH một thành viên Điện lực Đồng Nai</v>
      </c>
      <c r="D24" s="19" t="str">
        <f t="shared" si="8"/>
        <v>Điện lực Xuân Lộc – Công ty TNHH một thành viên Điện lực Đồng Nai</v>
      </c>
      <c r="E24" s="19">
        <f t="shared" si="9"/>
        <v>236</v>
      </c>
      <c r="F24" s="19" t="str">
        <f t="shared" si="10"/>
        <v>26.000.000 VND</v>
      </c>
      <c r="G24" s="19"/>
      <c r="H24" s="68">
        <f t="shared" si="11"/>
        <v>43956.604166666664</v>
      </c>
      <c r="I24" s="16"/>
      <c r="J24" s="16"/>
      <c r="K24" s="16"/>
      <c r="L24" s="56">
        <f t="shared" si="4"/>
        <v>43948</v>
      </c>
      <c r="M24" s="57" t="str">
        <f t="shared" si="12"/>
        <v xml:space="preserve"> ngày 27 tháng 04 năm 2020</v>
      </c>
      <c r="N24" s="56" t="str">
        <f t="shared" si="13"/>
        <v>27/04/2021</v>
      </c>
    </row>
    <row r="25" spans="1:14" ht="45" x14ac:dyDescent="0.25">
      <c r="A25" s="21" t="str">
        <f t="shared" si="5"/>
        <v>20200440586-01</v>
      </c>
      <c r="B25" s="19" t="str">
        <f t="shared" si="6"/>
        <v>Công trình: Nâng cấp đường dây trung hạ thế và TBA từ 1 pha lên 3 pha khu vực xã Xuân Hòa, Xuân Phú, Xuân Định huyện Xuân Lộc năm 2019</v>
      </c>
      <c r="C25" s="19" t="str">
        <f t="shared" si="7"/>
        <v>Điện lực Xuân Lộc – Công ty TNHH một thành viên Điện lực Đồng Nai</v>
      </c>
      <c r="D25" s="19" t="str">
        <f t="shared" si="8"/>
        <v>Điện lực Xuân Lộc – Công ty TNHH một thành viên Điện lực Đồng Nai</v>
      </c>
      <c r="E25" s="19">
        <f t="shared" si="9"/>
        <v>236</v>
      </c>
      <c r="F25" s="19" t="str">
        <f t="shared" si="10"/>
        <v>26.000.000 VND</v>
      </c>
      <c r="G25" s="19"/>
      <c r="H25" s="68">
        <f t="shared" si="11"/>
        <v>43956.604166666664</v>
      </c>
      <c r="I25" s="16"/>
      <c r="J25" s="16"/>
      <c r="K25" s="16"/>
      <c r="L25" s="56">
        <f t="shared" si="4"/>
        <v>43948</v>
      </c>
      <c r="M25" s="57" t="str">
        <f t="shared" si="12"/>
        <v xml:space="preserve"> ngày 27 tháng 04 năm 2020</v>
      </c>
      <c r="N25" s="56" t="str">
        <f t="shared" si="13"/>
        <v>27/04/2021</v>
      </c>
    </row>
    <row r="26" spans="1:14" ht="45" x14ac:dyDescent="0.25">
      <c r="A26" s="21" t="str">
        <f t="shared" si="5"/>
        <v>20200440586-01</v>
      </c>
      <c r="B26" s="19" t="str">
        <f t="shared" si="6"/>
        <v>Công trình: Nâng cấp đường dây trung hạ thế và TBA từ 1 pha lên 3 pha khu vực xã Xuân Hòa, Xuân Phú, Xuân Định huyện Xuân Lộc năm 2019</v>
      </c>
      <c r="C26" s="19" t="str">
        <f t="shared" si="7"/>
        <v>Điện lực Xuân Lộc – Công ty TNHH một thành viên Điện lực Đồng Nai</v>
      </c>
      <c r="D26" s="19" t="str">
        <f t="shared" si="8"/>
        <v>Điện lực Xuân Lộc – Công ty TNHH một thành viên Điện lực Đồng Nai</v>
      </c>
      <c r="E26" s="19">
        <f t="shared" si="9"/>
        <v>236</v>
      </c>
      <c r="F26" s="19" t="str">
        <f t="shared" si="10"/>
        <v>26.000.000 VND</v>
      </c>
      <c r="G26" s="19"/>
      <c r="H26" s="68">
        <f t="shared" si="11"/>
        <v>43956.604166666664</v>
      </c>
      <c r="I26" s="16"/>
      <c r="J26" s="16"/>
      <c r="K26" s="16"/>
      <c r="L26" s="56">
        <f t="shared" si="4"/>
        <v>43948</v>
      </c>
      <c r="M26" s="57" t="str">
        <f t="shared" si="12"/>
        <v xml:space="preserve"> ngày 27 tháng 04 năm 2020</v>
      </c>
      <c r="N26" s="56" t="str">
        <f t="shared" si="13"/>
        <v>27/04/2021</v>
      </c>
    </row>
    <row r="27" spans="1:14" ht="45" x14ac:dyDescent="0.25">
      <c r="A27" s="21" t="str">
        <f t="shared" si="5"/>
        <v>20200440586-01</v>
      </c>
      <c r="B27" s="19" t="str">
        <f t="shared" si="6"/>
        <v>Công trình: Nâng cấp đường dây trung hạ thế và TBA từ 1 pha lên 3 pha khu vực xã Xuân Hòa, Xuân Phú, Xuân Định huyện Xuân Lộc năm 2019</v>
      </c>
      <c r="C27" s="19" t="str">
        <f t="shared" si="7"/>
        <v>Điện lực Xuân Lộc – Công ty TNHH một thành viên Điện lực Đồng Nai</v>
      </c>
      <c r="D27" s="19" t="str">
        <f t="shared" si="8"/>
        <v>Điện lực Xuân Lộc – Công ty TNHH một thành viên Điện lực Đồng Nai</v>
      </c>
      <c r="E27" s="19">
        <f t="shared" si="9"/>
        <v>236</v>
      </c>
      <c r="F27" s="19" t="str">
        <f t="shared" si="10"/>
        <v>26.000.000 VND</v>
      </c>
      <c r="G27" s="19"/>
      <c r="H27" s="68">
        <f t="shared" si="11"/>
        <v>43956.604166666664</v>
      </c>
      <c r="I27" s="16"/>
      <c r="J27" s="16"/>
      <c r="K27" s="16"/>
      <c r="L27" s="56">
        <f t="shared" si="4"/>
        <v>43948</v>
      </c>
      <c r="M27" s="57" t="str">
        <f t="shared" si="12"/>
        <v xml:space="preserve"> ngày 27 tháng 04 năm 2020</v>
      </c>
      <c r="N27" s="56" t="str">
        <f t="shared" si="13"/>
        <v>27/04/2021</v>
      </c>
    </row>
  </sheetData>
  <conditionalFormatting sqref="A1:A8 A28:A1048576">
    <cfRule type="duplicateValues" dxfId="14" priority="7"/>
  </conditionalFormatting>
  <conditionalFormatting sqref="A9">
    <cfRule type="duplicateValues" dxfId="13" priority="6"/>
  </conditionalFormatting>
  <conditionalFormatting sqref="A10">
    <cfRule type="duplicateValues" dxfId="12" priority="5"/>
  </conditionalFormatting>
  <conditionalFormatting sqref="A11:A27">
    <cfRule type="duplicateValues" dxfId="11" priority="4"/>
  </conditionalFormatting>
  <conditionalFormatting sqref="A1:XFD1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4"/>
  <sheetViews>
    <sheetView topLeftCell="B1" workbookViewId="0">
      <selection activeCell="H12" sqref="H12"/>
    </sheetView>
  </sheetViews>
  <sheetFormatPr defaultRowHeight="15" x14ac:dyDescent="0.25"/>
  <cols>
    <col min="4" max="4" width="42.140625" customWidth="1"/>
    <col min="13" max="13" width="71" customWidth="1"/>
  </cols>
  <sheetData>
    <row r="1" spans="4:13" ht="14.45" x14ac:dyDescent="0.3">
      <c r="D1">
        <f>COLUMN()-COLUMN($C$1)</f>
        <v>1</v>
      </c>
      <c r="E1">
        <f t="shared" ref="E1:K1" si="0">COLUMN()-COLUMN($C$1)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M1" s="76">
        <v>8</v>
      </c>
    </row>
    <row r="2" spans="4:13" x14ac:dyDescent="0.25">
      <c r="D2" t="s">
        <v>466</v>
      </c>
      <c r="E2" t="s">
        <v>490</v>
      </c>
      <c r="F2" t="s">
        <v>518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M2" t="str">
        <f>D2&amp;": " &amp;INDEX(D:K,ROW(),$M$1)</f>
        <v>Tiết diện dây [mm2]: 50/8</v>
      </c>
    </row>
    <row r="3" spans="4:13" x14ac:dyDescent="0.25">
      <c r="D3" t="s">
        <v>467</v>
      </c>
      <c r="E3" t="s">
        <v>468</v>
      </c>
      <c r="F3" t="s">
        <v>469</v>
      </c>
      <c r="G3" t="s">
        <v>469</v>
      </c>
      <c r="H3" t="s">
        <v>470</v>
      </c>
      <c r="I3" t="s">
        <v>471</v>
      </c>
      <c r="J3" t="s">
        <v>472</v>
      </c>
      <c r="K3" t="s">
        <v>473</v>
      </c>
      <c r="M3" t="str">
        <f>D3&amp;": " &amp;INDEX(D:K,ROW(),$M$1)</f>
        <v>Đường kính ngoài của ruột dẫn đối với dây trần hay bọc [mm] : 9,5-10</v>
      </c>
    </row>
    <row r="4" spans="4:13" x14ac:dyDescent="0.25">
      <c r="D4" t="s">
        <v>474</v>
      </c>
      <c r="E4" t="s">
        <v>475</v>
      </c>
      <c r="F4" t="s">
        <v>475</v>
      </c>
      <c r="G4" t="s">
        <v>475</v>
      </c>
      <c r="H4" t="s">
        <v>475</v>
      </c>
      <c r="I4" t="s">
        <v>475</v>
      </c>
      <c r="J4" t="s">
        <v>475</v>
      </c>
      <c r="K4" t="s">
        <v>475</v>
      </c>
      <c r="M4" t="str">
        <f>D4&amp;": " &amp;INDEX(D:K,ROW(),$M$1)</f>
        <v>Độ dày lớp bọc cách điện XLPE 22kV : 5,5 mm</v>
      </c>
    </row>
    <row r="5" spans="4:13" x14ac:dyDescent="0.25">
      <c r="D5" t="s">
        <v>476</v>
      </c>
      <c r="E5" t="s">
        <v>477</v>
      </c>
      <c r="F5" t="s">
        <v>478</v>
      </c>
      <c r="G5" t="s">
        <v>478</v>
      </c>
      <c r="H5" t="s">
        <v>479</v>
      </c>
      <c r="I5" t="s">
        <v>480</v>
      </c>
      <c r="J5" t="s">
        <v>489</v>
      </c>
      <c r="K5" t="s">
        <v>481</v>
      </c>
      <c r="M5" t="str">
        <f>D5&amp;": " &amp;INDEX(D:K,ROW(),$M$1)</f>
        <v>Đường kính ngoài của dây bọc 22kV [mm]: 23,1-23,4</v>
      </c>
    </row>
    <row r="6" spans="4:13" x14ac:dyDescent="0.25">
      <c r="D6" t="s">
        <v>482</v>
      </c>
      <c r="E6" t="s">
        <v>483</v>
      </c>
      <c r="F6" t="s">
        <v>484</v>
      </c>
      <c r="G6" t="s">
        <v>484</v>
      </c>
      <c r="H6" t="s">
        <v>485</v>
      </c>
      <c r="I6" t="s">
        <v>486</v>
      </c>
      <c r="J6" t="s">
        <v>487</v>
      </c>
      <c r="K6" t="s">
        <v>488</v>
      </c>
      <c r="M6" t="str">
        <f>D6&amp;": " &amp;INDEX(D:K,ROW(),$M$1)</f>
        <v>Lực kéo đứt [kN]: 17,1</v>
      </c>
    </row>
    <row r="10" spans="4:13" x14ac:dyDescent="0.25">
      <c r="D10" t="s">
        <v>466</v>
      </c>
      <c r="E10">
        <v>50</v>
      </c>
      <c r="G10">
        <v>70</v>
      </c>
      <c r="M10" t="str">
        <f t="shared" ref="M10:M20" si="1">D10&amp;": " &amp;INDEX(D:K,ROW(),$M$1)</f>
        <v xml:space="preserve">Tiết diện dây [mm2]: </v>
      </c>
    </row>
    <row r="11" spans="4:13" x14ac:dyDescent="0.25">
      <c r="D11" t="s">
        <v>496</v>
      </c>
      <c r="E11" t="s">
        <v>497</v>
      </c>
      <c r="G11" t="s">
        <v>498</v>
      </c>
      <c r="M11" t="str">
        <f t="shared" si="1"/>
        <v xml:space="preserve">Số tao/đường kính mỗi tao [mm]: </v>
      </c>
    </row>
    <row r="12" spans="4:13" x14ac:dyDescent="0.25">
      <c r="D12" t="s">
        <v>499</v>
      </c>
      <c r="E12" t="s">
        <v>500</v>
      </c>
      <c r="G12" t="s">
        <v>501</v>
      </c>
      <c r="M12" t="str">
        <f t="shared" si="1"/>
        <v xml:space="preserve">Đường kính ngoài tối đa của cáp [mm]: </v>
      </c>
    </row>
    <row r="13" spans="4:13" x14ac:dyDescent="0.25">
      <c r="D13" t="s">
        <v>482</v>
      </c>
      <c r="E13" t="s">
        <v>502</v>
      </c>
      <c r="G13" t="s">
        <v>503</v>
      </c>
      <c r="M13" t="str">
        <f t="shared" si="1"/>
        <v xml:space="preserve">Lực kéo đứt [kN]: </v>
      </c>
    </row>
    <row r="14" spans="4:13" ht="14.45" x14ac:dyDescent="0.3">
      <c r="M14" t="str">
        <f t="shared" si="1"/>
        <v xml:space="preserve">: </v>
      </c>
    </row>
    <row r="15" spans="4:13" ht="14.45" x14ac:dyDescent="0.3">
      <c r="M15" t="str">
        <f t="shared" si="1"/>
        <v xml:space="preserve">: </v>
      </c>
    </row>
    <row r="16" spans="4:13" ht="14.45" x14ac:dyDescent="0.3">
      <c r="M16" t="str">
        <f t="shared" si="1"/>
        <v xml:space="preserve">: </v>
      </c>
    </row>
    <row r="17" spans="4:13" ht="14.45" x14ac:dyDescent="0.3">
      <c r="M17" t="str">
        <f t="shared" si="1"/>
        <v xml:space="preserve">: </v>
      </c>
    </row>
    <row r="18" spans="4:13" x14ac:dyDescent="0.25">
      <c r="D18" t="s">
        <v>466</v>
      </c>
      <c r="E18" t="s">
        <v>490</v>
      </c>
      <c r="G18" t="s">
        <v>491</v>
      </c>
      <c r="H18" t="s">
        <v>492</v>
      </c>
      <c r="I18" t="s">
        <v>493</v>
      </c>
      <c r="J18" t="s">
        <v>494</v>
      </c>
      <c r="K18" t="s">
        <v>495</v>
      </c>
      <c r="M18" t="str">
        <f t="shared" si="1"/>
        <v>Tiết diện dây [mm2]: 50/8</v>
      </c>
    </row>
    <row r="19" spans="4:13" x14ac:dyDescent="0.25">
      <c r="D19" t="s">
        <v>467</v>
      </c>
      <c r="E19" t="s">
        <v>468</v>
      </c>
      <c r="G19" t="s">
        <v>469</v>
      </c>
      <c r="H19" t="s">
        <v>470</v>
      </c>
      <c r="I19" t="s">
        <v>471</v>
      </c>
      <c r="J19" t="s">
        <v>472</v>
      </c>
      <c r="K19" t="s">
        <v>473</v>
      </c>
      <c r="M19" t="str">
        <f t="shared" si="1"/>
        <v>Đường kính ngoài của ruột dẫn đối với dây trần hay bọc [mm] : 9,5-10</v>
      </c>
    </row>
    <row r="20" spans="4:13" x14ac:dyDescent="0.25">
      <c r="D20" t="s">
        <v>541</v>
      </c>
      <c r="M20" t="str">
        <f t="shared" si="1"/>
        <v xml:space="preserve">Độ dày lớp bọc 22kV : </v>
      </c>
    </row>
    <row r="21" spans="4:13" x14ac:dyDescent="0.25">
      <c r="D21" t="s">
        <v>542</v>
      </c>
      <c r="E21" t="s">
        <v>475</v>
      </c>
      <c r="F21" t="s">
        <v>475</v>
      </c>
      <c r="G21" t="s">
        <v>475</v>
      </c>
      <c r="H21" t="s">
        <v>475</v>
      </c>
      <c r="I21" t="s">
        <v>475</v>
      </c>
      <c r="J21" t="s">
        <v>475</v>
      </c>
      <c r="K21" t="s">
        <v>475</v>
      </c>
      <c r="M21" t="str">
        <f>"+ "&amp;D21&amp;": " &amp;INDEX(D:K,ROW(),$M$1)</f>
        <v>+ Cách điện XLPE: 5,5 mm</v>
      </c>
    </row>
    <row r="22" spans="4:13" x14ac:dyDescent="0.25">
      <c r="D22" t="s">
        <v>543</v>
      </c>
      <c r="E22" t="s">
        <v>544</v>
      </c>
      <c r="F22" t="s">
        <v>544</v>
      </c>
      <c r="G22" t="s">
        <v>544</v>
      </c>
      <c r="H22" t="s">
        <v>544</v>
      </c>
      <c r="I22" t="s">
        <v>544</v>
      </c>
      <c r="J22" t="s">
        <v>544</v>
      </c>
      <c r="K22" t="s">
        <v>544</v>
      </c>
      <c r="M22" t="str">
        <f>"+ "&amp;D22&amp;": " &amp;INDEX(D:K,ROW(),$M$1)</f>
        <v>+ Vỏ ngoài HDPE: 1,2 mm</v>
      </c>
    </row>
    <row r="23" spans="4:13" x14ac:dyDescent="0.25">
      <c r="D23" t="s">
        <v>476</v>
      </c>
      <c r="E23" t="s">
        <v>477</v>
      </c>
      <c r="G23" t="s">
        <v>478</v>
      </c>
      <c r="H23" t="s">
        <v>479</v>
      </c>
      <c r="I23" t="s">
        <v>480</v>
      </c>
      <c r="J23" t="s">
        <v>545</v>
      </c>
      <c r="K23" t="s">
        <v>481</v>
      </c>
      <c r="M23" t="str">
        <f>D23&amp;": " &amp;INDEX(D:K,ROW(),$M$1)</f>
        <v>Đường kính ngoài của dây bọc 22kV [mm]: 23,1-23,4</v>
      </c>
    </row>
    <row r="24" spans="4:13" x14ac:dyDescent="0.25">
      <c r="D24" t="s">
        <v>482</v>
      </c>
      <c r="E24" t="s">
        <v>483</v>
      </c>
      <c r="G24" t="s">
        <v>484</v>
      </c>
      <c r="H24" t="s">
        <v>485</v>
      </c>
      <c r="I24" t="s">
        <v>486</v>
      </c>
      <c r="J24" t="s">
        <v>487</v>
      </c>
      <c r="K24" t="s">
        <v>488</v>
      </c>
      <c r="M24" t="str">
        <f>D24&amp;": " &amp;INDEX(D:K,ROW(),$M$1)</f>
        <v>Lực kéo đứt [kN]: 17,1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ColWidth="8.85546875" defaultRowHeight="16.5" x14ac:dyDescent="0.25"/>
  <cols>
    <col min="1" max="3" width="8.85546875" style="70"/>
    <col min="4" max="4" width="26" style="79" customWidth="1"/>
    <col min="5" max="5" width="8.85546875" style="70"/>
    <col min="6" max="6" width="27" style="70" customWidth="1"/>
    <col min="7" max="7" width="7.140625" style="70" hidden="1" customWidth="1"/>
    <col min="8" max="8" width="31.140625" style="70" customWidth="1"/>
    <col min="9" max="16384" width="8.85546875" style="70"/>
  </cols>
  <sheetData>
    <row r="1" spans="1:10" s="77" customFormat="1" ht="36.6" customHeight="1" x14ac:dyDescent="0.25">
      <c r="A1" s="77" t="s">
        <v>127</v>
      </c>
      <c r="B1" s="77" t="s">
        <v>127</v>
      </c>
      <c r="C1" s="77" t="s">
        <v>127</v>
      </c>
      <c r="D1" s="78" t="s">
        <v>507</v>
      </c>
      <c r="E1" s="77" t="s">
        <v>153</v>
      </c>
      <c r="F1" s="77" t="s">
        <v>504</v>
      </c>
      <c r="G1" s="77" t="s">
        <v>505</v>
      </c>
      <c r="H1" s="77" t="s">
        <v>506</v>
      </c>
    </row>
    <row r="2" spans="1:10" x14ac:dyDescent="0.25">
      <c r="D2" s="79" t="s">
        <v>527</v>
      </c>
      <c r="F2" s="70" t="s">
        <v>74</v>
      </c>
      <c r="H2" s="70" t="s">
        <v>334</v>
      </c>
    </row>
    <row r="3" spans="1:10" x14ac:dyDescent="0.25">
      <c r="D3" s="79" t="s">
        <v>527</v>
      </c>
      <c r="F3" s="70" t="s">
        <v>509</v>
      </c>
      <c r="H3" s="70" t="s">
        <v>513</v>
      </c>
    </row>
    <row r="4" spans="1:10" x14ac:dyDescent="0.25">
      <c r="D4" s="79" t="s">
        <v>527</v>
      </c>
      <c r="F4" s="70" t="s">
        <v>511</v>
      </c>
      <c r="H4" s="70" t="s">
        <v>512</v>
      </c>
      <c r="J4" s="91"/>
    </row>
    <row r="5" spans="1:10" ht="17.25" thickBot="1" x14ac:dyDescent="0.3">
      <c r="D5" s="79" t="s">
        <v>526</v>
      </c>
      <c r="E5" s="92"/>
      <c r="F5" s="93" t="s">
        <v>514</v>
      </c>
      <c r="H5" s="93" t="s">
        <v>508</v>
      </c>
    </row>
    <row r="6" spans="1:10" ht="17.25" thickBot="1" x14ac:dyDescent="0.3">
      <c r="D6" s="79" t="s">
        <v>526</v>
      </c>
      <c r="E6" s="92"/>
      <c r="F6" s="93" t="s">
        <v>515</v>
      </c>
      <c r="H6" s="93" t="s">
        <v>510</v>
      </c>
    </row>
    <row r="7" spans="1:10" ht="17.25" thickBot="1" x14ac:dyDescent="0.3">
      <c r="D7" s="79" t="s">
        <v>526</v>
      </c>
      <c r="E7" s="92"/>
      <c r="F7" s="93" t="s">
        <v>516</v>
      </c>
      <c r="H7" s="94" t="s">
        <v>517</v>
      </c>
    </row>
    <row r="8" spans="1:10" x14ac:dyDescent="0.25">
      <c r="D8" s="79" t="s">
        <v>406</v>
      </c>
      <c r="F8" s="70" t="s">
        <v>74</v>
      </c>
      <c r="H8" s="70" t="s">
        <v>84</v>
      </c>
    </row>
    <row r="9" spans="1:10" x14ac:dyDescent="0.25">
      <c r="D9" s="79" t="s">
        <v>406</v>
      </c>
      <c r="F9" s="70" t="s">
        <v>509</v>
      </c>
      <c r="H9" s="70" t="s">
        <v>524</v>
      </c>
    </row>
    <row r="10" spans="1:10" x14ac:dyDescent="0.25">
      <c r="D10" s="79" t="s">
        <v>406</v>
      </c>
      <c r="F10" s="70" t="s">
        <v>511</v>
      </c>
      <c r="H10" s="70" t="s">
        <v>525</v>
      </c>
    </row>
    <row r="11" spans="1:10" ht="17.25" thickBot="1" x14ac:dyDescent="0.3">
      <c r="D11" s="95" t="s">
        <v>530</v>
      </c>
      <c r="F11" s="93" t="s">
        <v>514</v>
      </c>
      <c r="H11" s="70" t="s">
        <v>528</v>
      </c>
    </row>
    <row r="12" spans="1:10" ht="17.25" thickBot="1" x14ac:dyDescent="0.3">
      <c r="D12" s="95" t="s">
        <v>530</v>
      </c>
      <c r="F12" s="93" t="s">
        <v>515</v>
      </c>
      <c r="H12" s="70" t="s">
        <v>510</v>
      </c>
    </row>
    <row r="13" spans="1:10" ht="17.25" thickBot="1" x14ac:dyDescent="0.3">
      <c r="D13" s="95" t="s">
        <v>530</v>
      </c>
      <c r="F13" s="93" t="s">
        <v>516</v>
      </c>
      <c r="H13" s="70" t="s">
        <v>529</v>
      </c>
    </row>
    <row r="14" spans="1:10" x14ac:dyDescent="0.25">
      <c r="D14" s="79" t="s">
        <v>531</v>
      </c>
      <c r="F14" s="70" t="s">
        <v>514</v>
      </c>
      <c r="H14" s="96" t="s">
        <v>508</v>
      </c>
    </row>
    <row r="15" spans="1:10" x14ac:dyDescent="0.25">
      <c r="D15" s="79" t="s">
        <v>531</v>
      </c>
      <c r="F15" s="70" t="s">
        <v>515</v>
      </c>
      <c r="H15" s="96" t="s">
        <v>532</v>
      </c>
    </row>
    <row r="16" spans="1:10" x14ac:dyDescent="0.25">
      <c r="D16" s="79" t="s">
        <v>531</v>
      </c>
      <c r="F16" s="70" t="s">
        <v>516</v>
      </c>
      <c r="H16" s="97" t="s">
        <v>517</v>
      </c>
    </row>
    <row r="17" spans="4:8" x14ac:dyDescent="0.25">
      <c r="D17" s="79" t="s">
        <v>533</v>
      </c>
      <c r="F17" s="70" t="s">
        <v>514</v>
      </c>
      <c r="H17" s="96" t="s">
        <v>508</v>
      </c>
    </row>
    <row r="18" spans="4:8" x14ac:dyDescent="0.25">
      <c r="D18" s="79" t="s">
        <v>533</v>
      </c>
      <c r="F18" s="70" t="s">
        <v>515</v>
      </c>
      <c r="H18" s="96" t="s">
        <v>532</v>
      </c>
    </row>
    <row r="19" spans="4:8" x14ac:dyDescent="0.25">
      <c r="D19" s="79" t="s">
        <v>533</v>
      </c>
      <c r="F19" s="70" t="s">
        <v>516</v>
      </c>
      <c r="H19" s="97" t="s">
        <v>517</v>
      </c>
    </row>
    <row r="20" spans="4:8" x14ac:dyDescent="0.25">
      <c r="D20" s="79" t="s">
        <v>534</v>
      </c>
      <c r="F20" s="70" t="s">
        <v>514</v>
      </c>
      <c r="H20" s="96" t="s">
        <v>508</v>
      </c>
    </row>
    <row r="21" spans="4:8" x14ac:dyDescent="0.25">
      <c r="D21" s="79" t="s">
        <v>534</v>
      </c>
      <c r="F21" s="70" t="s">
        <v>515</v>
      </c>
      <c r="H21" s="96" t="s">
        <v>532</v>
      </c>
    </row>
    <row r="22" spans="4:8" x14ac:dyDescent="0.25">
      <c r="D22" s="79" t="s">
        <v>534</v>
      </c>
      <c r="F22" s="70" t="s">
        <v>516</v>
      </c>
      <c r="H22" s="97" t="s">
        <v>517</v>
      </c>
    </row>
    <row r="23" spans="4:8" x14ac:dyDescent="0.25">
      <c r="D23" s="79" t="s">
        <v>535</v>
      </c>
      <c r="F23" s="70" t="s">
        <v>539</v>
      </c>
      <c r="H23" s="70" t="s">
        <v>540</v>
      </c>
    </row>
    <row r="24" spans="4:8" x14ac:dyDescent="0.25">
      <c r="D24" s="79" t="s">
        <v>538</v>
      </c>
      <c r="F24" s="70" t="s">
        <v>514</v>
      </c>
      <c r="H24" s="70" t="s">
        <v>536</v>
      </c>
    </row>
    <row r="25" spans="4:8" x14ac:dyDescent="0.25">
      <c r="D25" s="79" t="s">
        <v>538</v>
      </c>
      <c r="F25" s="70" t="s">
        <v>515</v>
      </c>
      <c r="H25" s="70" t="s">
        <v>510</v>
      </c>
    </row>
    <row r="26" spans="4:8" x14ac:dyDescent="0.25">
      <c r="D26" s="79" t="s">
        <v>538</v>
      </c>
      <c r="F26" s="70" t="s">
        <v>516</v>
      </c>
      <c r="H26" s="70" t="s">
        <v>537</v>
      </c>
    </row>
    <row r="27" spans="4:8" x14ac:dyDescent="0.25">
      <c r="D27" s="79" t="s">
        <v>546</v>
      </c>
      <c r="F27" s="70" t="s">
        <v>514</v>
      </c>
      <c r="H27" s="96" t="s">
        <v>508</v>
      </c>
    </row>
    <row r="28" spans="4:8" x14ac:dyDescent="0.25">
      <c r="D28" s="79" t="s">
        <v>546</v>
      </c>
      <c r="F28" s="70" t="s">
        <v>515</v>
      </c>
      <c r="H28" s="96" t="s">
        <v>532</v>
      </c>
    </row>
    <row r="29" spans="4:8" x14ac:dyDescent="0.25">
      <c r="D29" s="79" t="s">
        <v>546</v>
      </c>
      <c r="F29" s="70" t="s">
        <v>516</v>
      </c>
      <c r="H29" s="97" t="s">
        <v>517</v>
      </c>
    </row>
    <row r="30" spans="4:8" x14ac:dyDescent="0.25">
      <c r="D30" s="26" t="s">
        <v>547</v>
      </c>
      <c r="F30" s="70" t="s">
        <v>514</v>
      </c>
      <c r="H30" s="96" t="s">
        <v>508</v>
      </c>
    </row>
    <row r="31" spans="4:8" x14ac:dyDescent="0.25">
      <c r="D31" s="26" t="s">
        <v>547</v>
      </c>
      <c r="F31" s="70" t="s">
        <v>515</v>
      </c>
      <c r="H31" s="96" t="s">
        <v>532</v>
      </c>
    </row>
    <row r="32" spans="4:8" x14ac:dyDescent="0.25">
      <c r="D32" s="26" t="s">
        <v>547</v>
      </c>
      <c r="F32" s="70" t="s">
        <v>516</v>
      </c>
      <c r="H32" s="97" t="s">
        <v>517</v>
      </c>
    </row>
    <row r="33" spans="4:8" x14ac:dyDescent="0.25">
      <c r="D33" s="79" t="s">
        <v>333</v>
      </c>
      <c r="F33" s="70" t="s">
        <v>514</v>
      </c>
      <c r="H33" s="70" t="s">
        <v>548</v>
      </c>
    </row>
    <row r="34" spans="4:8" x14ac:dyDescent="0.25">
      <c r="D34" s="79" t="s">
        <v>333</v>
      </c>
      <c r="F34" s="70" t="s">
        <v>515</v>
      </c>
      <c r="H34" s="70" t="s">
        <v>510</v>
      </c>
    </row>
    <row r="35" spans="4:8" x14ac:dyDescent="0.25">
      <c r="D35" s="79" t="s">
        <v>333</v>
      </c>
      <c r="F35" s="70" t="s">
        <v>511</v>
      </c>
      <c r="H35" s="70" t="s">
        <v>549</v>
      </c>
    </row>
  </sheetData>
  <autoFilter ref="A1:J4"/>
  <hyperlinks>
    <hyperlink ref="H7" r:id="rId1"/>
    <hyperlink ref="H16" r:id="rId2"/>
    <hyperlink ref="H19" r:id="rId3"/>
    <hyperlink ref="H22" r:id="rId4"/>
    <hyperlink ref="H29" r:id="rId5"/>
    <hyperlink ref="H32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"/>
  <sheetViews>
    <sheetView topLeftCell="B1" workbookViewId="0">
      <selection activeCell="I25" sqref="I25"/>
    </sheetView>
  </sheetViews>
  <sheetFormatPr defaultRowHeight="15" x14ac:dyDescent="0.25"/>
  <cols>
    <col min="1" max="1" width="18.140625" customWidth="1"/>
    <col min="2" max="2" width="48.28515625" customWidth="1"/>
    <col min="3" max="3" width="16.42578125" hidden="1" customWidth="1"/>
    <col min="4" max="4" width="12.140625" style="113" bestFit="1" customWidth="1"/>
    <col min="5" max="5" width="27.28515625" customWidth="1"/>
    <col min="6" max="6" width="19.7109375" customWidth="1"/>
    <col min="7" max="7" width="16" customWidth="1"/>
    <col min="8" max="8" width="10.5703125" bestFit="1" customWidth="1"/>
    <col min="9" max="9" width="45.42578125" customWidth="1"/>
    <col min="10" max="10" width="21.7109375" customWidth="1"/>
  </cols>
  <sheetData>
    <row r="1" spans="1:10" s="73" customFormat="1" ht="45" x14ac:dyDescent="0.25">
      <c r="A1" s="111">
        <f>SUMIF(A2:A21,"x",F2:F21)</f>
        <v>6197513796</v>
      </c>
      <c r="B1" s="73" t="s">
        <v>443</v>
      </c>
      <c r="C1" s="73" t="s">
        <v>449</v>
      </c>
      <c r="D1" s="112" t="s">
        <v>444</v>
      </c>
      <c r="E1" s="73" t="s">
        <v>266</v>
      </c>
      <c r="F1" s="73" t="s">
        <v>445</v>
      </c>
      <c r="G1" s="73" t="s">
        <v>450</v>
      </c>
      <c r="H1" s="73" t="s">
        <v>446</v>
      </c>
      <c r="I1" s="73" t="s">
        <v>447</v>
      </c>
      <c r="J1" s="73" t="s">
        <v>448</v>
      </c>
    </row>
    <row r="2" spans="1:10" ht="14.45" hidden="1" x14ac:dyDescent="0.3">
      <c r="B2" t="s">
        <v>420</v>
      </c>
      <c r="C2" t="s">
        <v>421</v>
      </c>
      <c r="D2" s="113" t="s">
        <v>422</v>
      </c>
      <c r="E2" s="74" t="s">
        <v>451</v>
      </c>
      <c r="F2">
        <v>1740168722</v>
      </c>
      <c r="G2">
        <v>1640251089</v>
      </c>
      <c r="H2" t="s">
        <v>423</v>
      </c>
      <c r="I2" t="s">
        <v>424</v>
      </c>
      <c r="J2" t="s">
        <v>425</v>
      </c>
    </row>
    <row r="3" spans="1:10" ht="14.45" hidden="1" x14ac:dyDescent="0.3">
      <c r="B3" t="s">
        <v>431</v>
      </c>
      <c r="C3" t="s">
        <v>421</v>
      </c>
      <c r="D3" s="113" t="s">
        <v>432</v>
      </c>
      <c r="E3" s="74" t="s">
        <v>451</v>
      </c>
      <c r="F3">
        <v>1179998336</v>
      </c>
      <c r="G3">
        <v>1133019615</v>
      </c>
      <c r="H3" t="s">
        <v>433</v>
      </c>
      <c r="I3" t="s">
        <v>434</v>
      </c>
      <c r="J3" t="s">
        <v>435</v>
      </c>
    </row>
    <row r="4" spans="1:10" ht="14.45" hidden="1" x14ac:dyDescent="0.3">
      <c r="B4" t="s">
        <v>436</v>
      </c>
      <c r="C4" t="s">
        <v>421</v>
      </c>
      <c r="D4" s="113" t="s">
        <v>432</v>
      </c>
      <c r="E4" s="74" t="s">
        <v>451</v>
      </c>
      <c r="F4">
        <v>1327002420</v>
      </c>
      <c r="G4">
        <v>1276052117</v>
      </c>
      <c r="H4" t="s">
        <v>433</v>
      </c>
      <c r="I4" t="s">
        <v>437</v>
      </c>
      <c r="J4" t="s">
        <v>438</v>
      </c>
    </row>
    <row r="5" spans="1:10" x14ac:dyDescent="0.25">
      <c r="A5" t="s">
        <v>127</v>
      </c>
      <c r="B5" t="s">
        <v>439</v>
      </c>
      <c r="C5" t="s">
        <v>421</v>
      </c>
      <c r="D5" s="113" t="s">
        <v>427</v>
      </c>
      <c r="E5" s="74" t="s">
        <v>451</v>
      </c>
      <c r="F5">
        <v>1419238697</v>
      </c>
      <c r="G5">
        <v>1374255938</v>
      </c>
      <c r="H5" t="s">
        <v>440</v>
      </c>
      <c r="I5" t="s">
        <v>441</v>
      </c>
      <c r="J5" t="s">
        <v>442</v>
      </c>
    </row>
    <row r="6" spans="1:10" x14ac:dyDescent="0.25">
      <c r="A6" t="s">
        <v>127</v>
      </c>
      <c r="B6" t="s">
        <v>426</v>
      </c>
      <c r="C6" t="s">
        <v>421</v>
      </c>
      <c r="D6" s="113" t="s">
        <v>427</v>
      </c>
      <c r="E6" s="74" t="s">
        <v>451</v>
      </c>
      <c r="F6">
        <v>3160636128</v>
      </c>
      <c r="G6">
        <v>3043578216</v>
      </c>
      <c r="H6" t="s">
        <v>428</v>
      </c>
      <c r="I6" t="s">
        <v>429</v>
      </c>
      <c r="J6" t="s">
        <v>430</v>
      </c>
    </row>
    <row r="7" spans="1:10" x14ac:dyDescent="0.25">
      <c r="A7" t="s">
        <v>127</v>
      </c>
      <c r="B7" t="s">
        <v>618</v>
      </c>
      <c r="D7" s="114">
        <v>42670</v>
      </c>
      <c r="E7" s="74" t="s">
        <v>619</v>
      </c>
      <c r="F7">
        <v>1617638971</v>
      </c>
      <c r="G7">
        <v>1616740713</v>
      </c>
      <c r="H7" s="90">
        <v>42725</v>
      </c>
      <c r="I7" t="s">
        <v>620</v>
      </c>
      <c r="J7" t="s">
        <v>430</v>
      </c>
    </row>
    <row r="8" spans="1:10" ht="14.45" hidden="1" x14ac:dyDescent="0.3"/>
    <row r="9" spans="1:10" ht="14.45" hidden="1" x14ac:dyDescent="0.3"/>
    <row r="10" spans="1:10" ht="14.45" hidden="1" x14ac:dyDescent="0.3"/>
    <row r="11" spans="1:10" ht="14.45" hidden="1" x14ac:dyDescent="0.3"/>
    <row r="12" spans="1:10" ht="14.45" hidden="1" x14ac:dyDescent="0.3">
      <c r="I12">
        <v>1640251089</v>
      </c>
    </row>
    <row r="13" spans="1:10" ht="14.45" hidden="1" x14ac:dyDescent="0.3">
      <c r="I13">
        <v>1374255938</v>
      </c>
    </row>
    <row r="14" spans="1:10" ht="14.45" hidden="1" x14ac:dyDescent="0.3">
      <c r="I14">
        <v>3043578216</v>
      </c>
    </row>
    <row r="15" spans="1:10" ht="14.45" hidden="1" x14ac:dyDescent="0.3">
      <c r="I15">
        <v>1133019615</v>
      </c>
    </row>
    <row r="16" spans="1:10" ht="14.45" hidden="1" x14ac:dyDescent="0.3">
      <c r="I16">
        <v>1276052117</v>
      </c>
    </row>
    <row r="17" spans="4:4" ht="14.45" hidden="1" x14ac:dyDescent="0.3">
      <c r="D17" s="115"/>
    </row>
    <row r="18" spans="4:4" ht="14.45" hidden="1" x14ac:dyDescent="0.3">
      <c r="D18" s="115"/>
    </row>
    <row r="19" spans="4:4" ht="14.45" hidden="1" x14ac:dyDescent="0.3">
      <c r="D19" s="115"/>
    </row>
    <row r="20" spans="4:4" ht="14.45" hidden="1" x14ac:dyDescent="0.3">
      <c r="D20" s="115"/>
    </row>
    <row r="21" spans="4:4" ht="14.45" hidden="1" x14ac:dyDescent="0.3">
      <c r="D21" s="115"/>
    </row>
  </sheetData>
  <autoFilter ref="A1:J2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opLeftCell="D1" workbookViewId="0">
      <selection activeCell="L13" sqref="L13"/>
    </sheetView>
  </sheetViews>
  <sheetFormatPr defaultRowHeight="15" x14ac:dyDescent="0.25"/>
  <cols>
    <col min="3" max="3" width="22.28515625" bestFit="1" customWidth="1"/>
    <col min="5" max="5" width="16.140625" bestFit="1" customWidth="1"/>
    <col min="6" max="6" width="19.5703125" style="75" customWidth="1"/>
    <col min="7" max="7" width="19" bestFit="1" customWidth="1"/>
    <col min="9" max="9" width="50.28515625" bestFit="1" customWidth="1"/>
    <col min="10" max="10" width="16.28515625" bestFit="1" customWidth="1"/>
    <col min="12" max="15" width="16.5703125" customWidth="1"/>
  </cols>
  <sheetData>
    <row r="1" spans="2:15" ht="66" x14ac:dyDescent="0.25">
      <c r="B1" s="80" t="s">
        <v>169</v>
      </c>
      <c r="C1" s="80" t="s">
        <v>274</v>
      </c>
      <c r="D1" s="80" t="s">
        <v>275</v>
      </c>
      <c r="E1" s="131" t="s">
        <v>276</v>
      </c>
      <c r="F1" s="131"/>
      <c r="G1" s="80" t="s">
        <v>277</v>
      </c>
      <c r="I1">
        <v>144584</v>
      </c>
      <c r="J1" s="58">
        <v>3500000000</v>
      </c>
    </row>
    <row r="2" spans="2:15" ht="15.75" x14ac:dyDescent="0.25">
      <c r="B2" s="132" t="s">
        <v>278</v>
      </c>
      <c r="C2" s="133" t="s">
        <v>279</v>
      </c>
      <c r="D2" s="81" t="s">
        <v>271</v>
      </c>
      <c r="E2" s="82">
        <v>15088341255</v>
      </c>
      <c r="F2" s="83"/>
      <c r="G2" s="83"/>
    </row>
    <row r="3" spans="2:15" ht="15.75" x14ac:dyDescent="0.25">
      <c r="B3" s="132"/>
      <c r="C3" s="133"/>
      <c r="D3" s="81" t="s">
        <v>272</v>
      </c>
      <c r="E3" s="82">
        <v>12207349547</v>
      </c>
      <c r="F3" s="83"/>
      <c r="G3" s="83"/>
    </row>
    <row r="4" spans="2:15" ht="15.75" x14ac:dyDescent="0.25">
      <c r="B4" s="132"/>
      <c r="C4" s="133"/>
      <c r="D4" s="81" t="s">
        <v>273</v>
      </c>
      <c r="E4" s="82">
        <v>24336597873</v>
      </c>
      <c r="F4" s="83"/>
    </row>
    <row r="5" spans="2:15" ht="15.6" x14ac:dyDescent="0.3">
      <c r="B5" s="84"/>
      <c r="C5" s="84"/>
      <c r="D5" s="85">
        <v>2019</v>
      </c>
      <c r="E5" s="82">
        <v>12985343471</v>
      </c>
      <c r="F5" s="86"/>
      <c r="G5" s="83">
        <f>AVERAGE(E3,E4,E5)</f>
        <v>16509763630.333334</v>
      </c>
    </row>
    <row r="6" spans="2:15" ht="14.45" x14ac:dyDescent="0.3">
      <c r="E6" s="75"/>
    </row>
    <row r="7" spans="2:15" x14ac:dyDescent="0.25">
      <c r="B7" t="s">
        <v>275</v>
      </c>
      <c r="C7" t="s">
        <v>455</v>
      </c>
      <c r="D7" t="s">
        <v>456</v>
      </c>
      <c r="E7" t="s">
        <v>457</v>
      </c>
    </row>
    <row r="8" spans="2:15" ht="63" x14ac:dyDescent="0.25">
      <c r="B8">
        <v>2017</v>
      </c>
      <c r="C8" t="s">
        <v>458</v>
      </c>
      <c r="D8" t="s">
        <v>459</v>
      </c>
      <c r="E8" t="s">
        <v>460</v>
      </c>
      <c r="I8" s="69" t="s">
        <v>393</v>
      </c>
      <c r="J8" s="69" t="s">
        <v>394</v>
      </c>
      <c r="K8" s="69" t="s">
        <v>106</v>
      </c>
      <c r="L8" s="69" t="s">
        <v>395</v>
      </c>
      <c r="M8" s="69" t="s">
        <v>396</v>
      </c>
      <c r="N8" s="69" t="s">
        <v>397</v>
      </c>
      <c r="O8" s="69" t="s">
        <v>395</v>
      </c>
    </row>
    <row r="9" spans="2:15" ht="90" x14ac:dyDescent="0.25">
      <c r="B9">
        <v>2018</v>
      </c>
      <c r="C9" t="s">
        <v>461</v>
      </c>
      <c r="D9" t="s">
        <v>462</v>
      </c>
      <c r="E9" t="s">
        <v>463</v>
      </c>
      <c r="I9" s="1" t="s">
        <v>388</v>
      </c>
      <c r="J9" s="1" t="s">
        <v>389</v>
      </c>
      <c r="K9" s="1" t="s">
        <v>390</v>
      </c>
      <c r="L9" s="1">
        <v>2</v>
      </c>
      <c r="M9" s="1" t="s">
        <v>391</v>
      </c>
      <c r="N9" s="1" t="s">
        <v>392</v>
      </c>
      <c r="O9" s="1" t="s">
        <v>398</v>
      </c>
    </row>
    <row r="10" spans="2:15" ht="14.45" x14ac:dyDescent="0.3">
      <c r="B10">
        <v>2019</v>
      </c>
      <c r="C10" t="s">
        <v>454</v>
      </c>
      <c r="D10" t="s">
        <v>464</v>
      </c>
      <c r="E10" t="s">
        <v>465</v>
      </c>
    </row>
  </sheetData>
  <mergeCells count="3">
    <mergeCell ref="E1:F1"/>
    <mergeCell ref="B2:B4"/>
    <mergeCell ref="C2:C4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8"/>
  <sheetViews>
    <sheetView topLeftCell="A22" workbookViewId="0">
      <selection activeCell="D30" sqref="D30"/>
    </sheetView>
  </sheetViews>
  <sheetFormatPr defaultRowHeight="15" x14ac:dyDescent="0.25"/>
  <cols>
    <col min="4" max="4" width="39.28515625" customWidth="1"/>
    <col min="5" max="5" width="32.42578125" customWidth="1"/>
    <col min="6" max="6" width="27" customWidth="1"/>
    <col min="7" max="9" width="8.7109375" style="20" customWidth="1"/>
    <col min="11" max="11" width="21.28515625" bestFit="1" customWidth="1"/>
  </cols>
  <sheetData>
    <row r="1" spans="3:11" s="60" customFormat="1" ht="31.9" customHeight="1" x14ac:dyDescent="0.25">
      <c r="C1" s="61" t="s">
        <v>169</v>
      </c>
      <c r="D1" s="61" t="s">
        <v>234</v>
      </c>
      <c r="E1" s="62" t="s">
        <v>235</v>
      </c>
      <c r="F1" s="62" t="s">
        <v>21</v>
      </c>
      <c r="G1" s="60" t="s">
        <v>245</v>
      </c>
      <c r="H1" s="60" t="s">
        <v>246</v>
      </c>
      <c r="I1" s="60" t="s">
        <v>247</v>
      </c>
    </row>
    <row r="2" spans="3:11" ht="24" customHeight="1" x14ac:dyDescent="0.25">
      <c r="C2" s="52">
        <f>SUM($G$1:G2)</f>
        <v>0</v>
      </c>
      <c r="D2" s="63" t="s">
        <v>295</v>
      </c>
      <c r="E2" s="54" t="s">
        <v>243</v>
      </c>
      <c r="F2" s="54" t="s">
        <v>243</v>
      </c>
      <c r="H2" s="20">
        <v>1</v>
      </c>
      <c r="I2" s="20">
        <v>1</v>
      </c>
    </row>
    <row r="3" spans="3:11" ht="24" customHeight="1" x14ac:dyDescent="0.25">
      <c r="C3" s="52">
        <f>SUM($G$1:G3)</f>
        <v>0</v>
      </c>
      <c r="D3" s="63" t="s">
        <v>296</v>
      </c>
      <c r="E3" s="54" t="s">
        <v>243</v>
      </c>
      <c r="F3" s="54" t="s">
        <v>243</v>
      </c>
      <c r="H3" s="20">
        <v>1</v>
      </c>
      <c r="I3" s="20">
        <v>1</v>
      </c>
    </row>
    <row r="4" spans="3:11" ht="24" customHeight="1" x14ac:dyDescent="0.25">
      <c r="C4" s="52">
        <f>SUM($G$1:G4)</f>
        <v>0</v>
      </c>
      <c r="D4" s="63" t="s">
        <v>297</v>
      </c>
      <c r="E4" s="54" t="s">
        <v>85</v>
      </c>
      <c r="F4" s="54" t="s">
        <v>299</v>
      </c>
      <c r="H4" s="20">
        <v>1</v>
      </c>
      <c r="I4" s="20">
        <v>1</v>
      </c>
      <c r="K4" t="s">
        <v>399</v>
      </c>
    </row>
    <row r="5" spans="3:11" ht="24" customHeight="1" x14ac:dyDescent="0.25">
      <c r="C5" s="52">
        <f>SUM($G$1:G5)</f>
        <v>1</v>
      </c>
      <c r="D5" s="53" t="s">
        <v>333</v>
      </c>
      <c r="E5" s="54" t="s">
        <v>332</v>
      </c>
      <c r="F5" s="54" t="s">
        <v>332</v>
      </c>
      <c r="G5" s="20">
        <v>1</v>
      </c>
      <c r="H5" s="20">
        <v>1</v>
      </c>
      <c r="K5" t="s">
        <v>400</v>
      </c>
    </row>
    <row r="6" spans="3:11" ht="24" customHeight="1" x14ac:dyDescent="0.25">
      <c r="C6" s="52">
        <f>SUM($G$1:G6)</f>
        <v>1</v>
      </c>
      <c r="D6" s="53" t="s">
        <v>22</v>
      </c>
      <c r="E6" s="54" t="s">
        <v>243</v>
      </c>
      <c r="F6" s="54" t="s">
        <v>243</v>
      </c>
      <c r="H6" s="20">
        <v>1</v>
      </c>
      <c r="I6" s="20">
        <v>1</v>
      </c>
      <c r="K6" t="s">
        <v>401</v>
      </c>
    </row>
    <row r="7" spans="3:11" ht="24" customHeight="1" x14ac:dyDescent="0.25">
      <c r="C7" s="52">
        <f>SUM($G$1:G7)</f>
        <v>1</v>
      </c>
      <c r="D7" s="53" t="s">
        <v>300</v>
      </c>
      <c r="E7" s="54" t="s">
        <v>243</v>
      </c>
      <c r="F7" s="54" t="s">
        <v>243</v>
      </c>
      <c r="H7" s="20">
        <v>1</v>
      </c>
      <c r="K7" t="s">
        <v>402</v>
      </c>
    </row>
    <row r="8" spans="3:11" ht="24" customHeight="1" x14ac:dyDescent="0.25">
      <c r="C8" s="52">
        <f>SUM($G$1:G8)</f>
        <v>1</v>
      </c>
      <c r="D8" s="53" t="s">
        <v>256</v>
      </c>
      <c r="E8" s="54" t="s">
        <v>243</v>
      </c>
      <c r="F8" s="54" t="s">
        <v>243</v>
      </c>
      <c r="H8" s="20">
        <v>1</v>
      </c>
      <c r="K8" t="s">
        <v>403</v>
      </c>
    </row>
    <row r="9" spans="3:11" ht="24" customHeight="1" x14ac:dyDescent="0.25">
      <c r="C9" s="52">
        <f>SUM($G$1:G9)</f>
        <v>1</v>
      </c>
      <c r="D9" s="53" t="s">
        <v>238</v>
      </c>
      <c r="E9" s="54" t="s">
        <v>243</v>
      </c>
      <c r="F9" s="54" t="s">
        <v>243</v>
      </c>
      <c r="H9" s="20">
        <v>1</v>
      </c>
      <c r="I9" s="20">
        <v>1</v>
      </c>
      <c r="K9" t="s">
        <v>404</v>
      </c>
    </row>
    <row r="10" spans="3:11" ht="24" customHeight="1" x14ac:dyDescent="0.25">
      <c r="C10" s="52">
        <f>SUM($G$1:G10)</f>
        <v>1</v>
      </c>
      <c r="D10" s="53" t="s">
        <v>258</v>
      </c>
      <c r="E10" s="54" t="s">
        <v>243</v>
      </c>
      <c r="F10" s="54" t="s">
        <v>243</v>
      </c>
      <c r="H10" s="20">
        <v>1</v>
      </c>
      <c r="I10" s="20">
        <v>1</v>
      </c>
      <c r="K10" t="s">
        <v>405</v>
      </c>
    </row>
    <row r="11" spans="3:11" ht="24" customHeight="1" x14ac:dyDescent="0.25">
      <c r="C11" s="52">
        <f>SUM($G$1:G11)</f>
        <v>1</v>
      </c>
      <c r="D11" s="53" t="s">
        <v>239</v>
      </c>
      <c r="E11" s="54" t="s">
        <v>243</v>
      </c>
      <c r="F11" s="54" t="s">
        <v>243</v>
      </c>
      <c r="H11" s="20">
        <v>1</v>
      </c>
      <c r="I11" s="20">
        <v>1</v>
      </c>
      <c r="K11" t="s">
        <v>406</v>
      </c>
    </row>
    <row r="12" spans="3:11" ht="24" customHeight="1" x14ac:dyDescent="0.25">
      <c r="C12" s="52">
        <f>SUM($G$1:G12)</f>
        <v>1</v>
      </c>
      <c r="D12" s="53" t="s">
        <v>249</v>
      </c>
      <c r="E12" s="54" t="s">
        <v>243</v>
      </c>
      <c r="F12" s="54" t="s">
        <v>243</v>
      </c>
      <c r="H12" s="20">
        <v>1</v>
      </c>
      <c r="K12" t="s">
        <v>407</v>
      </c>
    </row>
    <row r="13" spans="3:11" ht="24" customHeight="1" x14ac:dyDescent="0.25">
      <c r="C13" s="52">
        <f>SUM($G$1:G13)</f>
        <v>1</v>
      </c>
      <c r="D13" s="53" t="s">
        <v>254</v>
      </c>
      <c r="E13" s="54" t="s">
        <v>243</v>
      </c>
      <c r="F13" s="54" t="s">
        <v>243</v>
      </c>
      <c r="H13" s="20">
        <v>1</v>
      </c>
      <c r="K13" t="s">
        <v>408</v>
      </c>
    </row>
    <row r="14" spans="3:11" ht="24" customHeight="1" x14ac:dyDescent="0.25">
      <c r="C14" s="52">
        <f>SUM($G$1:G14)</f>
        <v>2</v>
      </c>
      <c r="D14" s="53" t="s">
        <v>242</v>
      </c>
      <c r="E14" s="65" t="s">
        <v>334</v>
      </c>
      <c r="F14" s="65" t="s">
        <v>92</v>
      </c>
      <c r="G14" s="20">
        <v>1</v>
      </c>
      <c r="H14" s="20">
        <v>1</v>
      </c>
      <c r="K14" t="s">
        <v>409</v>
      </c>
    </row>
    <row r="15" spans="3:11" ht="24" customHeight="1" x14ac:dyDescent="0.25">
      <c r="C15" s="52">
        <f>SUM($G$1:G15)</f>
        <v>2</v>
      </c>
      <c r="D15" s="53" t="s">
        <v>261</v>
      </c>
      <c r="E15" s="54" t="s">
        <v>302</v>
      </c>
      <c r="F15" s="54" t="s">
        <v>302</v>
      </c>
      <c r="I15" s="20">
        <v>1</v>
      </c>
      <c r="K15" t="s">
        <v>410</v>
      </c>
    </row>
    <row r="16" spans="3:11" ht="24" customHeight="1" x14ac:dyDescent="0.25">
      <c r="C16" s="52">
        <f>SUM($G$1:G16)</f>
        <v>2</v>
      </c>
      <c r="D16" s="53" t="s">
        <v>250</v>
      </c>
      <c r="E16" s="54" t="s">
        <v>73</v>
      </c>
      <c r="F16" s="54" t="s">
        <v>243</v>
      </c>
      <c r="H16" s="20">
        <v>1</v>
      </c>
      <c r="K16" t="s">
        <v>411</v>
      </c>
    </row>
    <row r="17" spans="3:11" ht="39.6" customHeight="1" x14ac:dyDescent="0.25">
      <c r="C17" s="52">
        <f>SUM($G$1:G17)</f>
        <v>3</v>
      </c>
      <c r="D17" s="53" t="s">
        <v>236</v>
      </c>
      <c r="E17" s="65" t="s">
        <v>334</v>
      </c>
      <c r="F17" s="65" t="s">
        <v>92</v>
      </c>
      <c r="G17" s="20">
        <v>1</v>
      </c>
      <c r="H17" s="20">
        <v>1</v>
      </c>
      <c r="K17" t="s">
        <v>412</v>
      </c>
    </row>
    <row r="18" spans="3:11" ht="29.45" customHeight="1" x14ac:dyDescent="0.25">
      <c r="C18" s="52">
        <f>SUM($G$1:G18)</f>
        <v>3</v>
      </c>
      <c r="D18" s="53" t="s">
        <v>255</v>
      </c>
      <c r="E18" s="54" t="s">
        <v>243</v>
      </c>
      <c r="F18" s="54" t="s">
        <v>243</v>
      </c>
      <c r="H18" s="20">
        <v>1</v>
      </c>
      <c r="K18" t="s">
        <v>413</v>
      </c>
    </row>
    <row r="19" spans="3:11" ht="24" customHeight="1" x14ac:dyDescent="0.25">
      <c r="C19" s="52">
        <f>SUM($G$1:G19)</f>
        <v>3</v>
      </c>
      <c r="D19" s="53" t="s">
        <v>244</v>
      </c>
      <c r="E19" s="54" t="s">
        <v>95</v>
      </c>
      <c r="F19" s="54" t="s">
        <v>95</v>
      </c>
      <c r="I19" s="20">
        <v>1</v>
      </c>
      <c r="K19" t="s">
        <v>414</v>
      </c>
    </row>
    <row r="20" spans="3:11" ht="24" customHeight="1" x14ac:dyDescent="0.25">
      <c r="C20" s="52">
        <f>SUM($G$1:G20)</f>
        <v>3</v>
      </c>
      <c r="D20" s="53" t="s">
        <v>265</v>
      </c>
      <c r="E20" s="54" t="s">
        <v>243</v>
      </c>
      <c r="F20" s="54" t="s">
        <v>243</v>
      </c>
      <c r="I20" s="20">
        <v>1</v>
      </c>
      <c r="K20" t="s">
        <v>415</v>
      </c>
    </row>
    <row r="21" spans="3:11" ht="24" customHeight="1" x14ac:dyDescent="0.25">
      <c r="C21" s="52">
        <f>SUM($G$1:G21)</f>
        <v>3</v>
      </c>
      <c r="D21" s="53" t="s">
        <v>259</v>
      </c>
      <c r="E21" s="54" t="s">
        <v>243</v>
      </c>
      <c r="F21" s="54" t="s">
        <v>243</v>
      </c>
      <c r="I21" s="20">
        <v>1</v>
      </c>
      <c r="K21" t="s">
        <v>416</v>
      </c>
    </row>
    <row r="22" spans="3:11" ht="24" customHeight="1" x14ac:dyDescent="0.25">
      <c r="C22" s="52">
        <f>SUM($G$1:G22)</f>
        <v>3</v>
      </c>
      <c r="D22" s="53" t="s">
        <v>240</v>
      </c>
      <c r="E22" s="54" t="s">
        <v>243</v>
      </c>
      <c r="F22" s="54" t="s">
        <v>243</v>
      </c>
      <c r="H22" s="20">
        <v>1</v>
      </c>
      <c r="I22" s="20">
        <v>1</v>
      </c>
      <c r="K22" t="s">
        <v>417</v>
      </c>
    </row>
    <row r="23" spans="3:11" ht="24" customHeight="1" x14ac:dyDescent="0.25">
      <c r="C23" s="52">
        <f>SUM($G$1:G23)</f>
        <v>3</v>
      </c>
      <c r="D23" s="53" t="s">
        <v>241</v>
      </c>
      <c r="E23" s="54" t="s">
        <v>243</v>
      </c>
      <c r="F23" s="54" t="s">
        <v>243</v>
      </c>
      <c r="H23" s="20">
        <v>1</v>
      </c>
      <c r="K23" t="s">
        <v>418</v>
      </c>
    </row>
    <row r="24" spans="3:11" ht="24" customHeight="1" x14ac:dyDescent="0.25">
      <c r="C24" s="52">
        <f>SUM($G$1:G24)</f>
        <v>3</v>
      </c>
      <c r="D24" s="53" t="s">
        <v>260</v>
      </c>
      <c r="E24" s="54" t="s">
        <v>243</v>
      </c>
      <c r="F24" s="54" t="s">
        <v>243</v>
      </c>
      <c r="I24" s="20">
        <v>1</v>
      </c>
      <c r="K24" t="s">
        <v>419</v>
      </c>
    </row>
    <row r="25" spans="3:11" ht="24" customHeight="1" x14ac:dyDescent="0.25">
      <c r="C25" s="52">
        <f>SUM($G$1:G25)</f>
        <v>3</v>
      </c>
      <c r="D25" s="53" t="s">
        <v>264</v>
      </c>
      <c r="E25" s="54" t="s">
        <v>243</v>
      </c>
      <c r="F25" s="54" t="s">
        <v>243</v>
      </c>
      <c r="H25" s="20">
        <v>1</v>
      </c>
      <c r="I25" s="20">
        <v>1</v>
      </c>
    </row>
    <row r="26" spans="3:11" ht="24" customHeight="1" x14ac:dyDescent="0.25">
      <c r="C26" s="52">
        <f>SUM($G$1:G26)</f>
        <v>3</v>
      </c>
      <c r="D26" s="53" t="s">
        <v>301</v>
      </c>
      <c r="E26" s="54" t="s">
        <v>243</v>
      </c>
      <c r="F26" s="54" t="s">
        <v>243</v>
      </c>
      <c r="H26" s="20">
        <v>1</v>
      </c>
      <c r="I26" s="20">
        <v>1</v>
      </c>
    </row>
    <row r="27" spans="3:11" ht="24" customHeight="1" x14ac:dyDescent="0.25">
      <c r="C27" s="52">
        <f>SUM($G$1:G27)</f>
        <v>3</v>
      </c>
      <c r="D27" s="53" t="s">
        <v>252</v>
      </c>
      <c r="E27" s="54" t="s">
        <v>69</v>
      </c>
      <c r="F27" s="54" t="s">
        <v>253</v>
      </c>
      <c r="H27" s="20">
        <v>1</v>
      </c>
      <c r="I27" s="20">
        <v>1</v>
      </c>
    </row>
    <row r="28" spans="3:11" ht="24" customHeight="1" x14ac:dyDescent="0.25">
      <c r="C28" s="52">
        <f>SUM($G$1:G28)</f>
        <v>3</v>
      </c>
      <c r="D28" s="53" t="s">
        <v>47</v>
      </c>
      <c r="E28" s="54" t="s">
        <v>243</v>
      </c>
      <c r="F28" s="54" t="s">
        <v>243</v>
      </c>
      <c r="H28" s="20">
        <v>1</v>
      </c>
      <c r="I28" s="20">
        <v>1</v>
      </c>
    </row>
    <row r="29" spans="3:11" ht="24" customHeight="1" x14ac:dyDescent="0.25">
      <c r="C29" s="52">
        <f>SUM($G$1:G29)</f>
        <v>3</v>
      </c>
      <c r="D29" s="53" t="s">
        <v>93</v>
      </c>
      <c r="E29" s="54" t="s">
        <v>243</v>
      </c>
      <c r="F29" s="54" t="s">
        <v>243</v>
      </c>
      <c r="H29" s="20">
        <v>1</v>
      </c>
    </row>
    <row r="30" spans="3:11" ht="24" customHeight="1" x14ac:dyDescent="0.25">
      <c r="C30" s="52">
        <f>SUM($G$1:G30)</f>
        <v>3</v>
      </c>
      <c r="D30" s="53" t="s">
        <v>237</v>
      </c>
      <c r="E30" s="54" t="s">
        <v>243</v>
      </c>
      <c r="F30" s="54" t="s">
        <v>243</v>
      </c>
      <c r="H30" s="20">
        <v>1</v>
      </c>
      <c r="I30" s="20">
        <v>1</v>
      </c>
    </row>
    <row r="31" spans="3:11" ht="24" customHeight="1" x14ac:dyDescent="0.25">
      <c r="C31" s="52">
        <f>SUM($G$1:G31)</f>
        <v>3</v>
      </c>
      <c r="D31" s="53" t="s">
        <v>263</v>
      </c>
      <c r="E31" s="54" t="s">
        <v>243</v>
      </c>
      <c r="F31" s="54" t="s">
        <v>243</v>
      </c>
      <c r="H31" s="20">
        <v>1</v>
      </c>
      <c r="I31" s="20">
        <v>1</v>
      </c>
    </row>
    <row r="32" spans="3:11" ht="24" customHeight="1" x14ac:dyDescent="0.25">
      <c r="C32" s="52">
        <f>SUM($G$1:G32)</f>
        <v>3</v>
      </c>
      <c r="D32" s="63" t="s">
        <v>298</v>
      </c>
      <c r="E32" s="54" t="s">
        <v>85</v>
      </c>
      <c r="F32" s="54" t="s">
        <v>299</v>
      </c>
      <c r="H32" s="20">
        <v>1</v>
      </c>
      <c r="I32" s="20">
        <v>1</v>
      </c>
    </row>
    <row r="33" spans="3:9" ht="24" customHeight="1" x14ac:dyDescent="0.25">
      <c r="C33" s="52">
        <f>SUM($G$1:G33)</f>
        <v>3</v>
      </c>
      <c r="D33" s="53" t="s">
        <v>294</v>
      </c>
      <c r="E33" s="54" t="s">
        <v>243</v>
      </c>
      <c r="F33" s="54" t="s">
        <v>243</v>
      </c>
      <c r="H33" s="20">
        <v>1</v>
      </c>
    </row>
    <row r="34" spans="3:9" ht="24" customHeight="1" x14ac:dyDescent="0.25">
      <c r="C34" s="52">
        <f>SUM($G$1:G34)</f>
        <v>3</v>
      </c>
      <c r="D34" s="53" t="s">
        <v>87</v>
      </c>
      <c r="E34" s="54" t="s">
        <v>70</v>
      </c>
      <c r="F34" s="54" t="s">
        <v>243</v>
      </c>
      <c r="H34" s="20">
        <v>1</v>
      </c>
    </row>
    <row r="35" spans="3:9" ht="24" customHeight="1" x14ac:dyDescent="0.25">
      <c r="C35" s="52">
        <f>SUM($G$1:G35)</f>
        <v>3</v>
      </c>
      <c r="D35" s="53" t="s">
        <v>248</v>
      </c>
      <c r="E35" s="54" t="s">
        <v>67</v>
      </c>
      <c r="F35" s="54" t="s">
        <v>243</v>
      </c>
      <c r="H35" s="20">
        <v>1</v>
      </c>
    </row>
    <row r="36" spans="3:9" ht="24" customHeight="1" x14ac:dyDescent="0.25">
      <c r="C36" s="52">
        <f>SUM($G$1:G36)</f>
        <v>3</v>
      </c>
      <c r="D36" s="53" t="s">
        <v>262</v>
      </c>
      <c r="E36" s="54" t="s">
        <v>243</v>
      </c>
      <c r="F36" s="54" t="s">
        <v>243</v>
      </c>
      <c r="H36" s="20">
        <v>1</v>
      </c>
      <c r="I36" s="20">
        <v>1</v>
      </c>
    </row>
    <row r="37" spans="3:9" ht="24" customHeight="1" x14ac:dyDescent="0.25">
      <c r="C37" s="52">
        <f>SUM($G$1:G37)</f>
        <v>3</v>
      </c>
      <c r="D37" s="53" t="s">
        <v>251</v>
      </c>
      <c r="E37" s="54" t="s">
        <v>58</v>
      </c>
      <c r="F37" s="54" t="s">
        <v>58</v>
      </c>
      <c r="H37" s="20">
        <v>1</v>
      </c>
    </row>
    <row r="38" spans="3:9" ht="24" customHeight="1" x14ac:dyDescent="0.25">
      <c r="C38" s="52">
        <f>SUM($G$1:G38)</f>
        <v>3</v>
      </c>
      <c r="D38" s="53" t="s">
        <v>257</v>
      </c>
      <c r="E38" s="54" t="s">
        <v>243</v>
      </c>
      <c r="F38" s="54" t="s">
        <v>243</v>
      </c>
      <c r="H38" s="20">
        <v>1</v>
      </c>
    </row>
  </sheetData>
  <autoFilter ref="C1:I38"/>
  <conditionalFormatting sqref="D11:D1048576 D1:D2 D7 D9">
    <cfRule type="duplicateValues" dxfId="8" priority="7"/>
  </conditionalFormatting>
  <conditionalFormatting sqref="D10">
    <cfRule type="duplicateValues" dxfId="7" priority="6"/>
  </conditionalFormatting>
  <conditionalFormatting sqref="D3">
    <cfRule type="duplicateValues" dxfId="6" priority="5"/>
  </conditionalFormatting>
  <conditionalFormatting sqref="D4">
    <cfRule type="duplicateValues" dxfId="5" priority="4"/>
  </conditionalFormatting>
  <conditionalFormatting sqref="D5">
    <cfRule type="duplicateValues" dxfId="4" priority="3"/>
  </conditionalFormatting>
  <conditionalFormatting sqref="D6">
    <cfRule type="duplicateValues" dxfId="3" priority="2"/>
  </conditionalFormatting>
  <conditionalFormatting sqref="D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34"/>
  <sheetViews>
    <sheetView zoomScaleNormal="100" workbookViewId="0">
      <selection activeCell="D11" sqref="D11"/>
    </sheetView>
  </sheetViews>
  <sheetFormatPr defaultColWidth="8.85546875" defaultRowHeight="15.75" x14ac:dyDescent="0.25"/>
  <cols>
    <col min="1" max="3" width="8.85546875" style="7"/>
    <col min="4" max="4" width="56.28515625" style="7" bestFit="1" customWidth="1"/>
    <col min="5" max="5" width="8.85546875" style="7"/>
    <col min="6" max="6" width="40.42578125" style="13" bestFit="1" customWidth="1"/>
    <col min="7" max="7" width="37.28515625" style="11" bestFit="1" customWidth="1"/>
    <col min="8" max="8" width="30" style="7" customWidth="1"/>
    <col min="9" max="16384" width="8.85546875" style="7"/>
  </cols>
  <sheetData>
    <row r="1" spans="4:8" x14ac:dyDescent="0.25">
      <c r="D1" s="6" t="s">
        <v>57</v>
      </c>
    </row>
    <row r="2" spans="4:8" x14ac:dyDescent="0.25">
      <c r="D2" s="8" t="s">
        <v>58</v>
      </c>
      <c r="G2" s="11" t="s">
        <v>74</v>
      </c>
      <c r="H2" s="7" t="s">
        <v>21</v>
      </c>
    </row>
    <row r="3" spans="4:8" x14ac:dyDescent="0.25">
      <c r="D3" s="9" t="s">
        <v>59</v>
      </c>
      <c r="F3" s="13" t="s">
        <v>86</v>
      </c>
      <c r="G3" s="11" t="s">
        <v>58</v>
      </c>
    </row>
    <row r="4" spans="4:8" x14ac:dyDescent="0.25">
      <c r="D4" s="9" t="s">
        <v>60</v>
      </c>
      <c r="F4" s="13" t="s">
        <v>87</v>
      </c>
      <c r="G4" s="11" t="s">
        <v>75</v>
      </c>
    </row>
    <row r="5" spans="4:8" x14ac:dyDescent="0.25">
      <c r="D5" s="9" t="s">
        <v>61</v>
      </c>
    </row>
    <row r="6" spans="4:8" x14ac:dyDescent="0.25">
      <c r="D6" s="9" t="s">
        <v>62</v>
      </c>
      <c r="F6" s="13" t="s">
        <v>96</v>
      </c>
      <c r="G6" s="11" t="s">
        <v>77</v>
      </c>
    </row>
    <row r="7" spans="4:8" x14ac:dyDescent="0.25">
      <c r="D7" s="9" t="s">
        <v>63</v>
      </c>
      <c r="F7" s="13" t="s">
        <v>90</v>
      </c>
      <c r="G7" s="10" t="s">
        <v>91</v>
      </c>
      <c r="H7" s="5" t="s">
        <v>92</v>
      </c>
    </row>
    <row r="8" spans="4:8" x14ac:dyDescent="0.25">
      <c r="D8" s="9" t="s">
        <v>64</v>
      </c>
      <c r="F8" s="13" t="s">
        <v>88</v>
      </c>
      <c r="G8" s="11" t="s">
        <v>84</v>
      </c>
    </row>
    <row r="9" spans="4:8" x14ac:dyDescent="0.25">
      <c r="D9" s="9" t="s">
        <v>65</v>
      </c>
      <c r="F9" s="13" t="s">
        <v>89</v>
      </c>
      <c r="G9" s="11" t="s">
        <v>85</v>
      </c>
      <c r="H9" s="7" t="s">
        <v>85</v>
      </c>
    </row>
    <row r="10" spans="4:8" x14ac:dyDescent="0.25">
      <c r="D10" s="9" t="s">
        <v>66</v>
      </c>
      <c r="F10" s="14" t="s">
        <v>93</v>
      </c>
      <c r="G10" s="10" t="s">
        <v>94</v>
      </c>
      <c r="H10" s="5" t="s">
        <v>95</v>
      </c>
    </row>
    <row r="11" spans="4:8" x14ac:dyDescent="0.25">
      <c r="D11" s="9" t="s">
        <v>67</v>
      </c>
      <c r="F11" s="3" t="s">
        <v>22</v>
      </c>
      <c r="G11" s="12" t="s">
        <v>23</v>
      </c>
      <c r="H11" s="2" t="s">
        <v>24</v>
      </c>
    </row>
    <row r="12" spans="4:8" x14ac:dyDescent="0.25">
      <c r="D12" s="9" t="s">
        <v>68</v>
      </c>
      <c r="F12" s="3" t="s">
        <v>25</v>
      </c>
      <c r="G12" s="12" t="s">
        <v>26</v>
      </c>
      <c r="H12" s="2" t="s">
        <v>27</v>
      </c>
    </row>
    <row r="13" spans="4:8" x14ac:dyDescent="0.25">
      <c r="D13" s="9" t="s">
        <v>69</v>
      </c>
      <c r="F13" s="3" t="s">
        <v>28</v>
      </c>
      <c r="G13" s="12" t="s">
        <v>26</v>
      </c>
      <c r="H13" s="2" t="s">
        <v>27</v>
      </c>
    </row>
    <row r="14" spans="4:8" x14ac:dyDescent="0.25">
      <c r="D14" s="9" t="s">
        <v>70</v>
      </c>
      <c r="F14" s="3" t="s">
        <v>29</v>
      </c>
      <c r="G14" s="12" t="s">
        <v>26</v>
      </c>
      <c r="H14" s="2" t="s">
        <v>27</v>
      </c>
    </row>
    <row r="15" spans="4:8" x14ac:dyDescent="0.25">
      <c r="D15" s="9" t="s">
        <v>71</v>
      </c>
      <c r="F15" s="3" t="s">
        <v>30</v>
      </c>
      <c r="G15" s="12" t="s">
        <v>26</v>
      </c>
      <c r="H15" s="2" t="s">
        <v>27</v>
      </c>
    </row>
    <row r="16" spans="4:8" x14ac:dyDescent="0.25">
      <c r="D16" s="9" t="s">
        <v>72</v>
      </c>
      <c r="F16" s="3" t="s">
        <v>31</v>
      </c>
      <c r="G16" s="12" t="s">
        <v>26</v>
      </c>
      <c r="H16" s="2" t="s">
        <v>27</v>
      </c>
    </row>
    <row r="17" spans="4:8" x14ac:dyDescent="0.25">
      <c r="D17" s="9" t="s">
        <v>73</v>
      </c>
      <c r="F17" s="3" t="s">
        <v>32</v>
      </c>
      <c r="G17" s="12" t="s">
        <v>26</v>
      </c>
      <c r="H17" s="2" t="s">
        <v>27</v>
      </c>
    </row>
    <row r="18" spans="4:8" x14ac:dyDescent="0.25">
      <c r="D18" s="11" t="s">
        <v>58</v>
      </c>
      <c r="F18" s="3" t="s">
        <v>33</v>
      </c>
      <c r="G18" s="12" t="s">
        <v>26</v>
      </c>
      <c r="H18" s="2" t="s">
        <v>27</v>
      </c>
    </row>
    <row r="19" spans="4:8" x14ac:dyDescent="0.25">
      <c r="D19" s="11" t="s">
        <v>75</v>
      </c>
      <c r="F19" s="3" t="s">
        <v>34</v>
      </c>
      <c r="G19" s="12" t="s">
        <v>23</v>
      </c>
      <c r="H19" s="2" t="s">
        <v>24</v>
      </c>
    </row>
    <row r="20" spans="4:8" x14ac:dyDescent="0.25">
      <c r="D20" s="11"/>
      <c r="F20" s="3" t="s">
        <v>35</v>
      </c>
      <c r="G20" s="12" t="s">
        <v>23</v>
      </c>
      <c r="H20" s="2" t="s">
        <v>24</v>
      </c>
    </row>
    <row r="21" spans="4:8" x14ac:dyDescent="0.25">
      <c r="D21" s="11" t="s">
        <v>77</v>
      </c>
      <c r="F21" s="3" t="s">
        <v>36</v>
      </c>
      <c r="G21" s="12" t="s">
        <v>23</v>
      </c>
      <c r="H21" s="2" t="s">
        <v>24</v>
      </c>
    </row>
    <row r="22" spans="4:8" x14ac:dyDescent="0.25">
      <c r="D22" s="11" t="s">
        <v>78</v>
      </c>
      <c r="F22" s="3" t="s">
        <v>37</v>
      </c>
      <c r="G22" s="12" t="s">
        <v>38</v>
      </c>
      <c r="H22" s="2" t="s">
        <v>39</v>
      </c>
    </row>
    <row r="23" spans="4:8" x14ac:dyDescent="0.25">
      <c r="D23" s="11" t="s">
        <v>79</v>
      </c>
      <c r="F23" s="3" t="s">
        <v>40</v>
      </c>
      <c r="G23" s="12" t="s">
        <v>38</v>
      </c>
      <c r="H23" s="2" t="s">
        <v>39</v>
      </c>
    </row>
    <row r="24" spans="4:8" x14ac:dyDescent="0.25">
      <c r="D24" s="11" t="s">
        <v>80</v>
      </c>
      <c r="F24" s="3" t="s">
        <v>41</v>
      </c>
      <c r="G24" s="12" t="s">
        <v>42</v>
      </c>
      <c r="H24" s="2" t="s">
        <v>43</v>
      </c>
    </row>
    <row r="25" spans="4:8" x14ac:dyDescent="0.25">
      <c r="D25" s="11" t="s">
        <v>81</v>
      </c>
      <c r="F25" s="3" t="s">
        <v>44</v>
      </c>
      <c r="G25" s="12" t="s">
        <v>23</v>
      </c>
      <c r="H25" s="2" t="s">
        <v>24</v>
      </c>
    </row>
    <row r="26" spans="4:8" x14ac:dyDescent="0.25">
      <c r="D26" s="11" t="s">
        <v>76</v>
      </c>
      <c r="F26" s="3" t="s">
        <v>45</v>
      </c>
      <c r="G26" s="12" t="s">
        <v>23</v>
      </c>
      <c r="H26" s="2" t="s">
        <v>24</v>
      </c>
    </row>
    <row r="27" spans="4:8" x14ac:dyDescent="0.25">
      <c r="D27" s="11" t="s">
        <v>82</v>
      </c>
      <c r="F27" s="3" t="s">
        <v>46</v>
      </c>
      <c r="G27" s="12" t="s">
        <v>23</v>
      </c>
      <c r="H27" s="2" t="s">
        <v>24</v>
      </c>
    </row>
    <row r="28" spans="4:8" x14ac:dyDescent="0.25">
      <c r="D28" s="11" t="s">
        <v>83</v>
      </c>
      <c r="F28" s="3" t="s">
        <v>47</v>
      </c>
      <c r="G28" s="12" t="s">
        <v>23</v>
      </c>
      <c r="H28" s="2" t="s">
        <v>24</v>
      </c>
    </row>
    <row r="29" spans="4:8" x14ac:dyDescent="0.25">
      <c r="F29" s="4" t="s">
        <v>48</v>
      </c>
      <c r="G29" s="12" t="s">
        <v>23</v>
      </c>
      <c r="H29" s="2" t="s">
        <v>24</v>
      </c>
    </row>
    <row r="30" spans="4:8" x14ac:dyDescent="0.25">
      <c r="F30" s="4" t="s">
        <v>49</v>
      </c>
      <c r="G30" s="12" t="s">
        <v>23</v>
      </c>
      <c r="H30" s="2" t="s">
        <v>24</v>
      </c>
    </row>
    <row r="31" spans="4:8" x14ac:dyDescent="0.25">
      <c r="F31" s="3" t="s">
        <v>50</v>
      </c>
      <c r="G31" s="12" t="s">
        <v>51</v>
      </c>
      <c r="H31" s="2" t="s">
        <v>24</v>
      </c>
    </row>
    <row r="32" spans="4:8" x14ac:dyDescent="0.25">
      <c r="F32" s="3" t="s">
        <v>52</v>
      </c>
      <c r="G32" s="12" t="s">
        <v>53</v>
      </c>
      <c r="H32" s="2" t="s">
        <v>54</v>
      </c>
    </row>
    <row r="33" spans="6:8" x14ac:dyDescent="0.25">
      <c r="F33" s="3" t="s">
        <v>55</v>
      </c>
      <c r="G33" s="12" t="s">
        <v>23</v>
      </c>
      <c r="H33" s="2" t="s">
        <v>24</v>
      </c>
    </row>
    <row r="34" spans="6:8" x14ac:dyDescent="0.25">
      <c r="F34" s="3" t="s">
        <v>56</v>
      </c>
      <c r="G34" s="12" t="s">
        <v>23</v>
      </c>
      <c r="H34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pane ySplit="1" topLeftCell="A41" activePane="bottomLeft" state="frozen"/>
      <selection pane="bottomLeft" activeCell="P11" sqref="P11"/>
    </sheetView>
  </sheetViews>
  <sheetFormatPr defaultColWidth="8.85546875" defaultRowHeight="16.5" x14ac:dyDescent="0.25"/>
  <cols>
    <col min="1" max="3" width="8.85546875" style="26"/>
    <col min="4" max="4" width="8.85546875" style="29"/>
    <col min="5" max="5" width="8.85546875" style="26"/>
    <col min="6" max="6" width="26.28515625" style="26" customWidth="1"/>
    <col min="7" max="7" width="11.5703125" style="26" customWidth="1"/>
    <col min="8" max="8" width="18.5703125" style="26" bestFit="1" customWidth="1"/>
    <col min="9" max="9" width="15.28515625" style="26" customWidth="1"/>
    <col min="10" max="10" width="12.85546875" style="27" customWidth="1"/>
    <col min="11" max="11" width="8.85546875" style="26"/>
    <col min="12" max="12" width="13" style="29" bestFit="1" customWidth="1"/>
    <col min="13" max="13" width="15.42578125" style="29" customWidth="1"/>
    <col min="14" max="14" width="50.5703125" style="29" bestFit="1" customWidth="1"/>
    <col min="15" max="15" width="17.28515625" style="26" customWidth="1"/>
    <col min="16" max="16384" width="8.85546875" style="26"/>
  </cols>
  <sheetData>
    <row r="1" spans="1:22" ht="30" customHeight="1" x14ac:dyDescent="0.25">
      <c r="A1" s="26" t="s">
        <v>127</v>
      </c>
      <c r="B1" s="26" t="s">
        <v>127</v>
      </c>
      <c r="C1" s="26" t="s">
        <v>127</v>
      </c>
      <c r="D1" s="29">
        <f>MAX(D2:D1048576)</f>
        <v>16</v>
      </c>
      <c r="E1" s="101" t="s">
        <v>103</v>
      </c>
      <c r="F1" s="101" t="s">
        <v>104</v>
      </c>
      <c r="G1" s="101" t="s">
        <v>105</v>
      </c>
      <c r="H1" s="101" t="s">
        <v>106</v>
      </c>
      <c r="I1" s="101" t="s">
        <v>107</v>
      </c>
      <c r="J1" s="25" t="s">
        <v>379</v>
      </c>
      <c r="K1" s="25">
        <f>COUNTIF(K2:K54,"x")</f>
        <v>13</v>
      </c>
      <c r="L1" s="25" t="s">
        <v>128</v>
      </c>
      <c r="M1" s="29" t="s">
        <v>137</v>
      </c>
      <c r="N1" s="29" t="s">
        <v>291</v>
      </c>
      <c r="O1" s="26" t="s">
        <v>147</v>
      </c>
    </row>
    <row r="2" spans="1:22" s="70" customFormat="1" x14ac:dyDescent="0.25">
      <c r="A2" s="26"/>
      <c r="B2" s="26"/>
      <c r="C2" s="26"/>
      <c r="D2" s="29">
        <v>1</v>
      </c>
      <c r="E2" s="102">
        <f>D2</f>
        <v>1</v>
      </c>
      <c r="F2" s="103" t="s">
        <v>136</v>
      </c>
      <c r="G2" s="104">
        <v>44016</v>
      </c>
      <c r="H2" s="102" t="s">
        <v>109</v>
      </c>
      <c r="I2" s="102"/>
      <c r="J2" s="27" t="s">
        <v>381</v>
      </c>
      <c r="K2" s="26" t="s">
        <v>127</v>
      </c>
      <c r="L2" s="29">
        <v>271285313</v>
      </c>
      <c r="M2" s="30">
        <v>28333</v>
      </c>
      <c r="N2" s="29" t="s">
        <v>292</v>
      </c>
      <c r="O2" s="26"/>
      <c r="P2" s="55" t="s">
        <v>388</v>
      </c>
      <c r="Q2" s="55" t="s">
        <v>389</v>
      </c>
      <c r="R2" s="55" t="s">
        <v>390</v>
      </c>
      <c r="S2" s="55">
        <v>2</v>
      </c>
      <c r="T2" s="55" t="s">
        <v>391</v>
      </c>
      <c r="U2" s="55" t="s">
        <v>392</v>
      </c>
      <c r="V2" s="55" t="s">
        <v>398</v>
      </c>
    </row>
    <row r="3" spans="1:22" x14ac:dyDescent="0.25">
      <c r="B3" s="70" t="e">
        <f>VLOOKUP(F3,Sheet1!#REF!,1,0)</f>
        <v>#REF!</v>
      </c>
      <c r="D3" s="29">
        <v>2</v>
      </c>
      <c r="E3" s="102">
        <f t="shared" ref="E3:E54" si="0">D3</f>
        <v>2</v>
      </c>
      <c r="F3" s="103" t="s">
        <v>386</v>
      </c>
      <c r="G3" s="104">
        <v>44015</v>
      </c>
      <c r="H3" s="102" t="s">
        <v>109</v>
      </c>
      <c r="I3" s="102" t="s">
        <v>127</v>
      </c>
      <c r="J3" s="27" t="s">
        <v>383</v>
      </c>
      <c r="K3" s="26" t="s">
        <v>127</v>
      </c>
      <c r="L3" s="29">
        <v>272396568</v>
      </c>
      <c r="M3" s="30">
        <v>34970</v>
      </c>
    </row>
    <row r="4" spans="1:22" x14ac:dyDescent="0.25">
      <c r="B4" s="70" t="e">
        <f>VLOOKUP(F4,Sheet1!#REF!,1,0)</f>
        <v>#REF!</v>
      </c>
      <c r="D4" s="29">
        <v>3</v>
      </c>
      <c r="E4" s="102">
        <f t="shared" si="0"/>
        <v>3</v>
      </c>
      <c r="F4" s="103" t="s">
        <v>384</v>
      </c>
      <c r="G4" s="104">
        <v>44015</v>
      </c>
      <c r="H4" s="102" t="s">
        <v>109</v>
      </c>
      <c r="I4" s="102"/>
      <c r="J4" s="27" t="s">
        <v>383</v>
      </c>
      <c r="K4" s="26" t="s">
        <v>127</v>
      </c>
      <c r="L4" s="29">
        <v>271449542</v>
      </c>
      <c r="M4" s="30">
        <v>30027</v>
      </c>
    </row>
    <row r="5" spans="1:22" x14ac:dyDescent="0.25">
      <c r="B5" s="70" t="e">
        <f>VLOOKUP(F5,Sheet1!#REF!,1,0)</f>
        <v>#REF!</v>
      </c>
      <c r="D5" s="29">
        <v>4</v>
      </c>
      <c r="E5" s="102">
        <f t="shared" si="0"/>
        <v>4</v>
      </c>
      <c r="F5" s="103" t="s">
        <v>129</v>
      </c>
      <c r="G5" s="104">
        <v>44016</v>
      </c>
      <c r="H5" s="102" t="s">
        <v>109</v>
      </c>
      <c r="I5" s="102"/>
      <c r="J5" s="27" t="s">
        <v>381</v>
      </c>
      <c r="K5" s="26" t="s">
        <v>127</v>
      </c>
      <c r="L5" s="29">
        <v>271298968</v>
      </c>
      <c r="M5" s="30">
        <v>28235</v>
      </c>
      <c r="N5" s="29" t="s">
        <v>292</v>
      </c>
      <c r="O5" s="28">
        <v>43103</v>
      </c>
    </row>
    <row r="6" spans="1:22" x14ac:dyDescent="0.25">
      <c r="D6" s="29">
        <v>5</v>
      </c>
      <c r="E6" s="102">
        <f t="shared" si="0"/>
        <v>5</v>
      </c>
      <c r="F6" s="103" t="s">
        <v>565</v>
      </c>
      <c r="G6" s="104"/>
      <c r="H6" s="102"/>
      <c r="I6" s="102"/>
    </row>
    <row r="7" spans="1:22" x14ac:dyDescent="0.25">
      <c r="D7" s="29">
        <v>6</v>
      </c>
      <c r="E7" s="102">
        <f t="shared" si="0"/>
        <v>6</v>
      </c>
      <c r="F7" s="103" t="s">
        <v>152</v>
      </c>
      <c r="G7" s="104">
        <v>44015</v>
      </c>
      <c r="H7" s="102" t="s">
        <v>109</v>
      </c>
      <c r="I7" s="102"/>
      <c r="K7" s="26" t="s">
        <v>127</v>
      </c>
      <c r="O7" s="28">
        <v>43103</v>
      </c>
    </row>
    <row r="8" spans="1:22" x14ac:dyDescent="0.25">
      <c r="D8" s="29">
        <v>7</v>
      </c>
      <c r="E8" s="102">
        <f t="shared" si="0"/>
        <v>7</v>
      </c>
      <c r="F8" s="103" t="s">
        <v>117</v>
      </c>
      <c r="G8" s="104">
        <v>44016</v>
      </c>
      <c r="H8" s="102" t="s">
        <v>109</v>
      </c>
      <c r="I8" s="102"/>
      <c r="K8" s="26" t="s">
        <v>127</v>
      </c>
    </row>
    <row r="9" spans="1:22" x14ac:dyDescent="0.25">
      <c r="D9" s="29">
        <v>8</v>
      </c>
      <c r="E9" s="102">
        <f t="shared" si="0"/>
        <v>8</v>
      </c>
      <c r="F9" s="103" t="s">
        <v>562</v>
      </c>
      <c r="G9" s="104"/>
      <c r="H9" s="102"/>
      <c r="I9" s="102"/>
      <c r="K9" s="26" t="s">
        <v>127</v>
      </c>
    </row>
    <row r="10" spans="1:22" x14ac:dyDescent="0.25">
      <c r="D10" s="29">
        <v>9</v>
      </c>
      <c r="E10" s="102">
        <f t="shared" si="0"/>
        <v>9</v>
      </c>
      <c r="F10" s="103" t="s">
        <v>566</v>
      </c>
      <c r="G10" s="104"/>
      <c r="H10" s="102"/>
      <c r="I10" s="102"/>
    </row>
    <row r="11" spans="1:22" x14ac:dyDescent="0.25">
      <c r="D11" s="29">
        <v>10</v>
      </c>
      <c r="E11" s="102">
        <f t="shared" si="0"/>
        <v>10</v>
      </c>
      <c r="F11" s="103" t="s">
        <v>567</v>
      </c>
      <c r="G11" s="104">
        <v>44015</v>
      </c>
      <c r="H11" s="102" t="s">
        <v>109</v>
      </c>
      <c r="I11" s="102"/>
      <c r="K11" s="26" t="s">
        <v>127</v>
      </c>
    </row>
    <row r="12" spans="1:22" x14ac:dyDescent="0.25">
      <c r="B12" s="70" t="e">
        <f>VLOOKUP(F12,Sheet1!#REF!,1,0)</f>
        <v>#REF!</v>
      </c>
      <c r="D12" s="29">
        <v>11</v>
      </c>
      <c r="E12" s="102">
        <f t="shared" si="0"/>
        <v>11</v>
      </c>
      <c r="F12" s="103" t="s">
        <v>385</v>
      </c>
      <c r="G12" s="104">
        <v>44015</v>
      </c>
      <c r="H12" s="102" t="s">
        <v>109</v>
      </c>
      <c r="I12" s="102" t="s">
        <v>127</v>
      </c>
      <c r="J12" s="27" t="s">
        <v>383</v>
      </c>
      <c r="L12" s="29">
        <v>271294536</v>
      </c>
      <c r="M12" s="72">
        <v>29587</v>
      </c>
    </row>
    <row r="13" spans="1:22" x14ac:dyDescent="0.25">
      <c r="B13" s="70" t="e">
        <f>VLOOKUP(F13,Sheet1!#REF!,1,0)</f>
        <v>#REF!</v>
      </c>
      <c r="D13" s="29">
        <v>12</v>
      </c>
      <c r="E13" s="102">
        <f t="shared" si="0"/>
        <v>12</v>
      </c>
      <c r="F13" s="103" t="s">
        <v>124</v>
      </c>
      <c r="G13" s="104">
        <v>44015</v>
      </c>
      <c r="H13" s="102" t="s">
        <v>109</v>
      </c>
      <c r="I13" s="102" t="s">
        <v>127</v>
      </c>
      <c r="J13" s="27" t="s">
        <v>383</v>
      </c>
      <c r="K13" s="26" t="s">
        <v>127</v>
      </c>
      <c r="L13" s="29">
        <v>271586657</v>
      </c>
      <c r="M13" s="72">
        <v>29221</v>
      </c>
    </row>
    <row r="14" spans="1:22" x14ac:dyDescent="0.25">
      <c r="D14" s="29">
        <v>13</v>
      </c>
      <c r="E14" s="102">
        <f t="shared" si="0"/>
        <v>13</v>
      </c>
      <c r="F14" s="103" t="s">
        <v>151</v>
      </c>
      <c r="G14" s="104">
        <v>44015</v>
      </c>
      <c r="H14" s="102" t="s">
        <v>109</v>
      </c>
      <c r="I14" s="102"/>
      <c r="O14" s="28">
        <v>43103</v>
      </c>
    </row>
    <row r="15" spans="1:22" x14ac:dyDescent="0.25">
      <c r="B15" s="70" t="e">
        <f>VLOOKUP(F15,Sheet1!#REF!,1,0)</f>
        <v>#REF!</v>
      </c>
      <c r="D15" s="29">
        <v>14</v>
      </c>
      <c r="E15" s="102">
        <f t="shared" si="0"/>
        <v>14</v>
      </c>
      <c r="F15" s="103" t="s">
        <v>382</v>
      </c>
      <c r="G15" s="104">
        <v>44015</v>
      </c>
      <c r="H15" s="102" t="s">
        <v>109</v>
      </c>
      <c r="I15" s="102" t="s">
        <v>127</v>
      </c>
      <c r="J15" s="27" t="s">
        <v>383</v>
      </c>
      <c r="L15" s="29">
        <v>271380486</v>
      </c>
      <c r="M15" s="30">
        <v>30730</v>
      </c>
    </row>
    <row r="16" spans="1:22" x14ac:dyDescent="0.25">
      <c r="D16" s="29">
        <v>15</v>
      </c>
      <c r="E16" s="102">
        <f t="shared" si="0"/>
        <v>15</v>
      </c>
      <c r="F16" s="103" t="s">
        <v>563</v>
      </c>
      <c r="G16" s="104"/>
      <c r="H16" s="102"/>
      <c r="I16" s="102"/>
      <c r="K16" s="26" t="s">
        <v>127</v>
      </c>
    </row>
    <row r="17" spans="1:15" x14ac:dyDescent="0.25">
      <c r="D17" s="29">
        <v>16</v>
      </c>
      <c r="E17" s="102">
        <f t="shared" si="0"/>
        <v>16</v>
      </c>
      <c r="F17" s="103" t="s">
        <v>564</v>
      </c>
      <c r="G17" s="104"/>
      <c r="H17" s="102"/>
      <c r="I17" s="102"/>
      <c r="K17" s="26" t="s">
        <v>127</v>
      </c>
    </row>
    <row r="18" spans="1:15" x14ac:dyDescent="0.25">
      <c r="B18" s="70" t="e">
        <f>VLOOKUP(F18,Sheet1!#REF!,1,0)</f>
        <v>#REF!</v>
      </c>
      <c r="E18" s="102">
        <f t="shared" si="0"/>
        <v>0</v>
      </c>
      <c r="F18" s="103" t="s">
        <v>115</v>
      </c>
      <c r="G18" s="104">
        <v>44017</v>
      </c>
      <c r="H18" s="102" t="s">
        <v>109</v>
      </c>
      <c r="I18" s="102" t="s">
        <v>127</v>
      </c>
      <c r="J18" s="27" t="s">
        <v>380</v>
      </c>
      <c r="L18" s="29" t="s">
        <v>134</v>
      </c>
      <c r="M18" s="29" t="s">
        <v>142</v>
      </c>
      <c r="N18" s="29" t="s">
        <v>292</v>
      </c>
    </row>
    <row r="19" spans="1:15" x14ac:dyDescent="0.25">
      <c r="B19" s="70" t="e">
        <f>VLOOKUP(F19,Sheet1!#REF!,1,0)</f>
        <v>#REF!</v>
      </c>
      <c r="E19" s="102">
        <f t="shared" si="0"/>
        <v>0</v>
      </c>
      <c r="F19" s="103" t="s">
        <v>110</v>
      </c>
      <c r="G19" s="104">
        <v>44018</v>
      </c>
      <c r="H19" s="102" t="s">
        <v>109</v>
      </c>
      <c r="I19" s="102"/>
      <c r="J19" s="27" t="s">
        <v>380</v>
      </c>
      <c r="L19" s="29" t="s">
        <v>130</v>
      </c>
      <c r="M19" s="29" t="s">
        <v>138</v>
      </c>
      <c r="N19" s="29" t="s">
        <v>292</v>
      </c>
    </row>
    <row r="20" spans="1:15" x14ac:dyDescent="0.25">
      <c r="A20" s="26" t="s">
        <v>555</v>
      </c>
      <c r="B20" s="70" t="e">
        <f>VLOOKUP(F20,Sheet1!#REF!,1,0)</f>
        <v>#REF!</v>
      </c>
      <c r="E20" s="102">
        <f t="shared" si="0"/>
        <v>0</v>
      </c>
      <c r="F20" s="103" t="s">
        <v>148</v>
      </c>
      <c r="G20" s="104"/>
      <c r="H20" s="102" t="s">
        <v>150</v>
      </c>
      <c r="I20" s="102"/>
      <c r="J20" s="27" t="s">
        <v>387</v>
      </c>
      <c r="K20" s="26" t="s">
        <v>127</v>
      </c>
      <c r="M20" s="30">
        <v>29692</v>
      </c>
      <c r="N20" s="29" t="s">
        <v>292</v>
      </c>
      <c r="O20" s="28">
        <v>41396</v>
      </c>
    </row>
    <row r="21" spans="1:15" x14ac:dyDescent="0.25">
      <c r="E21" s="102">
        <f t="shared" si="0"/>
        <v>0</v>
      </c>
      <c r="F21" s="103" t="s">
        <v>122</v>
      </c>
      <c r="G21" s="104">
        <v>44015</v>
      </c>
      <c r="H21" s="102" t="s">
        <v>109</v>
      </c>
      <c r="I21" s="102"/>
    </row>
    <row r="22" spans="1:15" x14ac:dyDescent="0.25">
      <c r="E22" s="102">
        <f t="shared" si="0"/>
        <v>0</v>
      </c>
      <c r="F22" s="103" t="s">
        <v>120</v>
      </c>
      <c r="G22" s="104">
        <v>44015</v>
      </c>
      <c r="H22" s="102" t="s">
        <v>109</v>
      </c>
      <c r="I22" s="102"/>
    </row>
    <row r="23" spans="1:15" x14ac:dyDescent="0.25">
      <c r="E23" s="102">
        <f t="shared" si="0"/>
        <v>0</v>
      </c>
      <c r="F23" s="103" t="s">
        <v>121</v>
      </c>
      <c r="G23" s="104">
        <v>44015</v>
      </c>
      <c r="H23" s="102" t="s">
        <v>109</v>
      </c>
      <c r="I23" s="102"/>
    </row>
    <row r="24" spans="1:15" x14ac:dyDescent="0.25">
      <c r="E24" s="102">
        <f t="shared" si="0"/>
        <v>0</v>
      </c>
      <c r="F24" s="103" t="s">
        <v>123</v>
      </c>
      <c r="G24" s="104">
        <v>44015</v>
      </c>
      <c r="H24" s="102" t="s">
        <v>109</v>
      </c>
      <c r="I24" s="102"/>
    </row>
    <row r="25" spans="1:15" x14ac:dyDescent="0.25">
      <c r="E25" s="102">
        <f t="shared" si="0"/>
        <v>0</v>
      </c>
      <c r="F25" s="103" t="s">
        <v>118</v>
      </c>
      <c r="G25" s="104">
        <v>44015</v>
      </c>
      <c r="H25" s="102" t="s">
        <v>109</v>
      </c>
      <c r="I25" s="102"/>
    </row>
    <row r="26" spans="1:15" x14ac:dyDescent="0.25">
      <c r="B26" s="70" t="e">
        <f>VLOOKUP(F26,Sheet1!#REF!,1,0)</f>
        <v>#REF!</v>
      </c>
      <c r="E26" s="102">
        <f t="shared" si="0"/>
        <v>0</v>
      </c>
      <c r="F26" s="103" t="s">
        <v>116</v>
      </c>
      <c r="G26" s="104">
        <v>44016</v>
      </c>
      <c r="H26" s="102" t="s">
        <v>109</v>
      </c>
      <c r="I26" s="102"/>
      <c r="J26" s="27" t="s">
        <v>380</v>
      </c>
      <c r="L26" s="29" t="s">
        <v>135</v>
      </c>
      <c r="M26" s="29" t="s">
        <v>143</v>
      </c>
      <c r="N26" s="59" t="s">
        <v>293</v>
      </c>
    </row>
    <row r="27" spans="1:15" x14ac:dyDescent="0.25">
      <c r="B27" s="70" t="e">
        <f>VLOOKUP(F27,Sheet1!#REF!,1,0)</f>
        <v>#REF!</v>
      </c>
      <c r="E27" s="102">
        <f t="shared" si="0"/>
        <v>0</v>
      </c>
      <c r="F27" s="103" t="s">
        <v>114</v>
      </c>
      <c r="G27" s="104">
        <v>44017</v>
      </c>
      <c r="H27" s="102" t="s">
        <v>109</v>
      </c>
      <c r="I27" s="102" t="s">
        <v>127</v>
      </c>
      <c r="J27" s="27" t="s">
        <v>380</v>
      </c>
      <c r="L27" s="29" t="s">
        <v>133</v>
      </c>
      <c r="M27" s="29" t="s">
        <v>141</v>
      </c>
      <c r="N27" s="29" t="s">
        <v>292</v>
      </c>
    </row>
    <row r="28" spans="1:15" x14ac:dyDescent="0.25">
      <c r="B28" s="70" t="e">
        <f>VLOOKUP(F28,Sheet1!#REF!,1,0)</f>
        <v>#REF!</v>
      </c>
      <c r="E28" s="102">
        <f t="shared" si="0"/>
        <v>0</v>
      </c>
      <c r="F28" s="103" t="s">
        <v>108</v>
      </c>
      <c r="G28" s="104">
        <v>44015</v>
      </c>
      <c r="H28" s="102" t="s">
        <v>109</v>
      </c>
      <c r="I28" s="102" t="s">
        <v>127</v>
      </c>
      <c r="J28" s="27" t="s">
        <v>380</v>
      </c>
      <c r="L28" s="29" t="s">
        <v>453</v>
      </c>
      <c r="M28" s="30">
        <v>28956</v>
      </c>
      <c r="N28" s="29" t="s">
        <v>292</v>
      </c>
    </row>
    <row r="29" spans="1:15" x14ac:dyDescent="0.25">
      <c r="B29" s="70" t="e">
        <f>VLOOKUP(F29,Sheet1!#REF!,1,0)</f>
        <v>#REF!</v>
      </c>
      <c r="E29" s="102">
        <f t="shared" si="0"/>
        <v>0</v>
      </c>
      <c r="F29" s="103" t="s">
        <v>452</v>
      </c>
      <c r="G29" s="104">
        <v>44016</v>
      </c>
      <c r="H29" s="102" t="s">
        <v>109</v>
      </c>
      <c r="I29" s="102" t="s">
        <v>127</v>
      </c>
      <c r="J29" s="27" t="s">
        <v>380</v>
      </c>
      <c r="L29" s="29" t="s">
        <v>144</v>
      </c>
      <c r="M29" s="30" t="s">
        <v>145</v>
      </c>
      <c r="N29" s="29" t="s">
        <v>292</v>
      </c>
    </row>
    <row r="30" spans="1:15" x14ac:dyDescent="0.25">
      <c r="B30" s="70" t="e">
        <f>VLOOKUP(F30,Sheet1!#REF!,1,0)</f>
        <v>#REF!</v>
      </c>
      <c r="E30" s="102">
        <f t="shared" si="0"/>
        <v>0</v>
      </c>
      <c r="F30" s="103" t="s">
        <v>113</v>
      </c>
      <c r="G30" s="104">
        <v>44016</v>
      </c>
      <c r="H30" s="102" t="s">
        <v>109</v>
      </c>
      <c r="I30" s="102"/>
      <c r="J30" s="27" t="s">
        <v>380</v>
      </c>
      <c r="L30" s="29" t="s">
        <v>132</v>
      </c>
      <c r="M30" s="29" t="s">
        <v>140</v>
      </c>
      <c r="N30" s="29" t="s">
        <v>292</v>
      </c>
    </row>
    <row r="31" spans="1:15" x14ac:dyDescent="0.25">
      <c r="E31" s="102">
        <f t="shared" si="0"/>
        <v>0</v>
      </c>
      <c r="F31" s="103" t="s">
        <v>125</v>
      </c>
      <c r="G31" s="104">
        <v>44015</v>
      </c>
      <c r="H31" s="102" t="s">
        <v>109</v>
      </c>
      <c r="I31" s="102"/>
    </row>
    <row r="32" spans="1:15" x14ac:dyDescent="0.25">
      <c r="B32" s="70" t="e">
        <f>VLOOKUP(F32,Sheet1!#REF!,1,0)</f>
        <v>#REF!</v>
      </c>
      <c r="E32" s="102">
        <f t="shared" si="0"/>
        <v>0</v>
      </c>
      <c r="F32" s="103" t="s">
        <v>111</v>
      </c>
      <c r="G32" s="104">
        <v>44016</v>
      </c>
      <c r="H32" s="102" t="s">
        <v>109</v>
      </c>
      <c r="I32" s="102"/>
      <c r="J32" s="27" t="s">
        <v>380</v>
      </c>
      <c r="L32" s="29" t="s">
        <v>131</v>
      </c>
      <c r="M32" s="29" t="s">
        <v>139</v>
      </c>
      <c r="N32" s="29" t="s">
        <v>292</v>
      </c>
    </row>
    <row r="33" spans="1:15" x14ac:dyDescent="0.25">
      <c r="B33" s="70" t="e">
        <f>VLOOKUP(F33,Sheet1!#REF!,1,0)</f>
        <v>#REF!</v>
      </c>
      <c r="E33" s="102">
        <f t="shared" si="0"/>
        <v>0</v>
      </c>
      <c r="F33" s="103" t="s">
        <v>112</v>
      </c>
      <c r="G33" s="104">
        <v>44017</v>
      </c>
      <c r="H33" s="102" t="s">
        <v>109</v>
      </c>
      <c r="I33" s="102" t="s">
        <v>127</v>
      </c>
      <c r="J33" s="27" t="s">
        <v>380</v>
      </c>
      <c r="L33" s="29">
        <v>271235673</v>
      </c>
      <c r="M33" s="30">
        <v>26845</v>
      </c>
      <c r="N33" s="29" t="s">
        <v>292</v>
      </c>
    </row>
    <row r="34" spans="1:15" x14ac:dyDescent="0.25">
      <c r="E34" s="102">
        <f t="shared" si="0"/>
        <v>0</v>
      </c>
      <c r="F34" s="103" t="s">
        <v>119</v>
      </c>
      <c r="G34" s="104">
        <v>44015</v>
      </c>
      <c r="H34" s="102" t="s">
        <v>109</v>
      </c>
      <c r="I34" s="102"/>
    </row>
    <row r="35" spans="1:15" x14ac:dyDescent="0.25">
      <c r="E35" s="102">
        <f t="shared" si="0"/>
        <v>0</v>
      </c>
      <c r="F35" s="103" t="s">
        <v>126</v>
      </c>
      <c r="G35" s="104">
        <v>44015</v>
      </c>
      <c r="H35" s="102" t="s">
        <v>109</v>
      </c>
      <c r="I35" s="102"/>
    </row>
    <row r="36" spans="1:15" x14ac:dyDescent="0.25">
      <c r="A36" s="70"/>
      <c r="B36" s="70" t="e">
        <f>VLOOKUP(F36,Sheet1!#REF!,1,0)</f>
        <v>#REF!</v>
      </c>
      <c r="C36" s="70"/>
      <c r="E36" s="102">
        <f t="shared" si="0"/>
        <v>0</v>
      </c>
      <c r="F36" s="103" t="s">
        <v>146</v>
      </c>
      <c r="G36" s="104"/>
      <c r="H36" s="102" t="s">
        <v>149</v>
      </c>
      <c r="I36" s="102"/>
      <c r="J36" s="27" t="s">
        <v>387</v>
      </c>
      <c r="K36" s="70" t="s">
        <v>127</v>
      </c>
      <c r="L36" s="29">
        <v>271871229</v>
      </c>
      <c r="M36" s="30">
        <v>27425</v>
      </c>
      <c r="N36" s="29" t="s">
        <v>292</v>
      </c>
      <c r="O36" s="71">
        <v>40360</v>
      </c>
    </row>
    <row r="37" spans="1:15" x14ac:dyDescent="0.25">
      <c r="E37" s="102">
        <f t="shared" si="0"/>
        <v>0</v>
      </c>
      <c r="F37" s="103"/>
      <c r="G37" s="104"/>
      <c r="H37" s="102"/>
      <c r="I37" s="102"/>
    </row>
    <row r="38" spans="1:15" x14ac:dyDescent="0.25">
      <c r="E38" s="102">
        <f t="shared" si="0"/>
        <v>0</v>
      </c>
      <c r="F38" s="103"/>
      <c r="G38" s="104"/>
      <c r="H38" s="102"/>
      <c r="I38" s="102"/>
    </row>
    <row r="39" spans="1:15" x14ac:dyDescent="0.25">
      <c r="E39" s="102">
        <f t="shared" si="0"/>
        <v>0</v>
      </c>
      <c r="F39" s="103"/>
      <c r="G39" s="104"/>
      <c r="H39" s="102"/>
      <c r="I39" s="102"/>
    </row>
    <row r="40" spans="1:15" x14ac:dyDescent="0.25">
      <c r="E40" s="102">
        <f t="shared" si="0"/>
        <v>0</v>
      </c>
      <c r="F40" s="103"/>
      <c r="G40" s="104"/>
      <c r="H40" s="102"/>
      <c r="I40" s="102"/>
    </row>
    <row r="41" spans="1:15" x14ac:dyDescent="0.25">
      <c r="E41" s="102">
        <f t="shared" si="0"/>
        <v>0</v>
      </c>
      <c r="F41" s="103"/>
      <c r="G41" s="104"/>
      <c r="H41" s="102"/>
      <c r="I41" s="102"/>
    </row>
    <row r="42" spans="1:15" x14ac:dyDescent="0.25">
      <c r="E42" s="102">
        <f t="shared" si="0"/>
        <v>0</v>
      </c>
      <c r="F42" s="103"/>
      <c r="G42" s="104"/>
      <c r="H42" s="102"/>
      <c r="I42" s="102"/>
    </row>
    <row r="43" spans="1:15" x14ac:dyDescent="0.25">
      <c r="E43" s="102">
        <f t="shared" si="0"/>
        <v>0</v>
      </c>
      <c r="F43" s="103"/>
      <c r="G43" s="104"/>
      <c r="H43" s="102"/>
      <c r="I43" s="102"/>
    </row>
    <row r="44" spans="1:15" x14ac:dyDescent="0.25">
      <c r="E44" s="102">
        <f t="shared" si="0"/>
        <v>0</v>
      </c>
      <c r="F44" s="103"/>
      <c r="G44" s="104"/>
      <c r="H44" s="102"/>
      <c r="I44" s="102"/>
    </row>
    <row r="45" spans="1:15" x14ac:dyDescent="0.25">
      <c r="E45" s="102">
        <f t="shared" si="0"/>
        <v>0</v>
      </c>
      <c r="F45" s="103"/>
      <c r="G45" s="104"/>
      <c r="H45" s="102"/>
      <c r="I45" s="102"/>
    </row>
    <row r="46" spans="1:15" x14ac:dyDescent="0.25">
      <c r="E46" s="102">
        <f t="shared" si="0"/>
        <v>0</v>
      </c>
      <c r="F46" s="103"/>
      <c r="G46" s="104"/>
      <c r="H46" s="102"/>
      <c r="I46" s="102"/>
    </row>
    <row r="47" spans="1:15" x14ac:dyDescent="0.25">
      <c r="E47" s="102">
        <f t="shared" si="0"/>
        <v>0</v>
      </c>
      <c r="F47" s="103"/>
      <c r="G47" s="104"/>
      <c r="H47" s="102"/>
      <c r="I47" s="102"/>
    </row>
    <row r="48" spans="1:15" x14ac:dyDescent="0.25">
      <c r="E48" s="102">
        <f t="shared" si="0"/>
        <v>0</v>
      </c>
      <c r="F48" s="103"/>
      <c r="G48" s="104"/>
      <c r="H48" s="102"/>
      <c r="I48" s="102"/>
    </row>
    <row r="49" spans="5:9" x14ac:dyDescent="0.25">
      <c r="E49" s="102">
        <f t="shared" si="0"/>
        <v>0</v>
      </c>
      <c r="F49" s="103"/>
      <c r="G49" s="104"/>
      <c r="H49" s="102"/>
      <c r="I49" s="102"/>
    </row>
    <row r="50" spans="5:9" x14ac:dyDescent="0.25">
      <c r="E50" s="102">
        <f t="shared" si="0"/>
        <v>0</v>
      </c>
      <c r="F50" s="103"/>
      <c r="G50" s="104"/>
      <c r="H50" s="102"/>
      <c r="I50" s="102"/>
    </row>
    <row r="51" spans="5:9" x14ac:dyDescent="0.25">
      <c r="E51" s="102">
        <f t="shared" si="0"/>
        <v>0</v>
      </c>
      <c r="F51" s="103"/>
      <c r="G51" s="104"/>
      <c r="H51" s="102"/>
      <c r="I51" s="102"/>
    </row>
    <row r="52" spans="5:9" x14ac:dyDescent="0.25">
      <c r="E52" s="102">
        <f t="shared" si="0"/>
        <v>0</v>
      </c>
      <c r="F52" s="103"/>
      <c r="G52" s="104"/>
      <c r="H52" s="102"/>
      <c r="I52" s="102"/>
    </row>
    <row r="53" spans="5:9" x14ac:dyDescent="0.25">
      <c r="E53" s="102">
        <f t="shared" si="0"/>
        <v>0</v>
      </c>
      <c r="F53" s="103"/>
      <c r="G53" s="104"/>
      <c r="H53" s="102"/>
      <c r="I53" s="102"/>
    </row>
    <row r="54" spans="5:9" x14ac:dyDescent="0.25">
      <c r="E54" s="102">
        <f t="shared" si="0"/>
        <v>0</v>
      </c>
      <c r="F54" s="103"/>
      <c r="G54" s="104"/>
      <c r="H54" s="102"/>
      <c r="I54" s="102"/>
    </row>
  </sheetData>
  <autoFilter ref="A1:O54">
    <sortState ref="A2:O54">
      <sortCondition ref="D1:D54"/>
    </sortState>
  </autoFilter>
  <conditionalFormatting sqref="F1:F7 F9:F1048576">
    <cfRule type="duplicateValues" dxfId="1" priority="2"/>
  </conditionalFormatting>
  <conditionalFormatting sqref="F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TBMT</vt:lpstr>
      <vt:lpstr>ThongTin</vt:lpstr>
      <vt:lpstr>ChaoTSVT</vt:lpstr>
      <vt:lpstr>Sheet3</vt:lpstr>
      <vt:lpstr>HopDongTuongTu</vt:lpstr>
      <vt:lpstr>CongTy</vt:lpstr>
      <vt:lpstr>DanhMucBCap</vt:lpstr>
      <vt:lpstr>NhaCungCap</vt:lpstr>
      <vt:lpstr>NhanSu</vt:lpstr>
      <vt:lpstr>NhanSuMoi</vt:lpstr>
      <vt:lpstr>Sheet1</vt:lpstr>
      <vt:lpstr>Sheet5</vt:lpstr>
      <vt:lpstr>TienDoChung</vt:lpstr>
      <vt:lpstr>BieuTienDo</vt:lpstr>
      <vt:lpstr>BoTriCatDien</vt:lpstr>
      <vt:lpstr>Sheet2</vt:lpstr>
      <vt:lpstr>tbmt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2020-05-03T03:53:46Z</dcterms:modified>
</cp:coreProperties>
</file>