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T:\ThucTran\HSTT\"/>
    </mc:Choice>
  </mc:AlternateContent>
  <xr:revisionPtr revIDLastSave="0" documentId="13_ncr:1_{1FA9178A-04C6-4452-9F64-7CEF01FD78A5}"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KhaoSatHienTruong!$A$1:$X$109</definedName>
    <definedName name="_xlnm._FilterDatabase" localSheetId="3" hidden="1">NhanSu!$C$1:$Q$55</definedName>
    <definedName name="data">Data!$A:$Z</definedName>
    <definedName name="HoaDon">#REF!</definedName>
    <definedName name="KSHT">KhaoSatHienTruong!$A:$Y</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10" l="1"/>
  <c r="J6" i="10"/>
  <c r="J7" i="10"/>
  <c r="J8" i="10"/>
  <c r="J9" i="10"/>
  <c r="J10" i="10"/>
  <c r="J11" i="10"/>
  <c r="J12" i="10"/>
  <c r="J13" i="10"/>
  <c r="J14" i="10"/>
  <c r="J15" i="10"/>
  <c r="J4" i="10"/>
  <c r="K5" i="10"/>
  <c r="K6" i="10"/>
  <c r="K7" i="10"/>
  <c r="K8" i="10"/>
  <c r="K9" i="10"/>
  <c r="K10" i="10"/>
  <c r="K11" i="10"/>
  <c r="K12" i="10"/>
  <c r="K13" i="10"/>
  <c r="K14" i="10"/>
  <c r="K15" i="10"/>
  <c r="K4" i="10"/>
  <c r="F5" i="10" l="1"/>
  <c r="F6" i="10"/>
  <c r="F7" i="10"/>
  <c r="F8" i="10"/>
  <c r="F9" i="10"/>
  <c r="F10" i="10"/>
  <c r="F11" i="10"/>
  <c r="F12" i="10"/>
  <c r="F13" i="10"/>
  <c r="F14" i="10"/>
  <c r="F15" i="10"/>
  <c r="F4" i="10"/>
  <c r="E5" i="10"/>
  <c r="G5" i="10" s="1"/>
  <c r="E6" i="10"/>
  <c r="G6" i="10" s="1"/>
  <c r="E7" i="10"/>
  <c r="G7" i="10" s="1"/>
  <c r="E8" i="10"/>
  <c r="G8" i="10" s="1"/>
  <c r="E9" i="10"/>
  <c r="G9" i="10" s="1"/>
  <c r="E10" i="10"/>
  <c r="G10" i="10" s="1"/>
  <c r="E11" i="10"/>
  <c r="G11" i="10" s="1"/>
  <c r="E12" i="10"/>
  <c r="G12" i="10" s="1"/>
  <c r="E13" i="10"/>
  <c r="G13" i="10" s="1"/>
  <c r="E14" i="10"/>
  <c r="G14" i="10" s="1"/>
  <c r="E15" i="10"/>
  <c r="G15" i="10" s="1"/>
  <c r="E4" i="10"/>
  <c r="G4" i="10" s="1"/>
  <c r="H8" i="10" l="1"/>
  <c r="N8" i="10"/>
  <c r="H15" i="10"/>
  <c r="N15" i="10"/>
  <c r="H7" i="10"/>
  <c r="N7" i="10"/>
  <c r="H14" i="10"/>
  <c r="N14" i="10"/>
  <c r="H6" i="10"/>
  <c r="N6" i="10"/>
  <c r="H5" i="10"/>
  <c r="N5" i="10"/>
  <c r="N12" i="10"/>
  <c r="H12" i="10"/>
  <c r="H13" i="10"/>
  <c r="N13" i="10"/>
  <c r="N11" i="10"/>
  <c r="H11" i="10"/>
  <c r="N10" i="10"/>
  <c r="H10" i="10"/>
  <c r="H4" i="10"/>
  <c r="N4" i="10"/>
  <c r="N9" i="10"/>
  <c r="H9" i="10"/>
  <c r="O17" i="10"/>
  <c r="N17" i="10"/>
  <c r="O16" i="10"/>
  <c r="N16" i="10"/>
  <c r="W23" i="10" l="1"/>
  <c r="S23" i="10"/>
  <c r="O23" i="10"/>
  <c r="V23" i="10" s="1"/>
  <c r="M23" i="10"/>
  <c r="A23" i="10"/>
  <c r="N23" i="10" a="1"/>
  <c r="N23" i="10" l="1"/>
  <c r="T23" i="10" s="1"/>
  <c r="Q40" i="10"/>
  <c r="S40" i="10" s="1"/>
  <c r="N40" i="10"/>
  <c r="A1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W40" i="10"/>
  <c r="O40" i="10"/>
  <c r="V40" i="10" s="1"/>
  <c r="M40" i="10"/>
  <c r="U23" i="10" l="1"/>
  <c r="P23" i="10"/>
  <c r="A24" i="11"/>
  <c r="A23" i="11"/>
  <c r="A22" i="11"/>
  <c r="W38" i="10"/>
  <c r="S38" i="10"/>
  <c r="O38" i="10"/>
  <c r="V38" i="10" s="1"/>
  <c r="M38" i="10"/>
  <c r="A38" i="10"/>
  <c r="N39" i="10" a="1"/>
  <c r="N38" i="10" a="1"/>
  <c r="N38" i="10" l="1"/>
  <c r="P38" i="10" s="1"/>
  <c r="N39" i="10"/>
  <c r="P40" i="10"/>
  <c r="U40" i="10"/>
  <c r="T40" i="10"/>
  <c r="A39" i="10"/>
  <c r="A18" i="10"/>
  <c r="A20" i="10"/>
  <c r="A21" i="10"/>
  <c r="A22" i="10"/>
  <c r="A24" i="10"/>
  <c r="A25" i="10"/>
  <c r="A26" i="10"/>
  <c r="A27" i="10"/>
  <c r="A28" i="10"/>
  <c r="A29" i="10"/>
  <c r="A30" i="10"/>
  <c r="A31" i="10"/>
  <c r="A32" i="10"/>
  <c r="A33" i="10"/>
  <c r="A34" i="10"/>
  <c r="A35" i="10"/>
  <c r="A36" i="10"/>
  <c r="A37" i="10"/>
  <c r="A5" i="11"/>
  <c r="A6" i="11"/>
  <c r="A7" i="11"/>
  <c r="A8" i="11"/>
  <c r="A9" i="11"/>
  <c r="A10" i="11"/>
  <c r="A11" i="11"/>
  <c r="A12" i="11"/>
  <c r="A13" i="11"/>
  <c r="A14" i="11"/>
  <c r="A15" i="11"/>
  <c r="A16" i="11"/>
  <c r="A17" i="11"/>
  <c r="A18" i="11"/>
  <c r="A3" i="11"/>
  <c r="A19" i="11"/>
  <c r="A20" i="11"/>
  <c r="A21" i="11"/>
  <c r="A4" i="11"/>
  <c r="N32" i="10" a="1"/>
  <c r="N18" i="10" a="1"/>
  <c r="N24" i="10" a="1"/>
  <c r="N33" i="10" a="1"/>
  <c r="N35" i="10" a="1"/>
  <c r="N19" i="10" a="1"/>
  <c r="N25" i="10" a="1"/>
  <c r="N31" i="10" a="1"/>
  <c r="N34" i="10" a="1"/>
  <c r="N30" i="10" a="1"/>
  <c r="N22" i="10" a="1"/>
  <c r="N37" i="10" a="1"/>
  <c r="N29" i="10" a="1"/>
  <c r="N20" i="10" a="1"/>
  <c r="N26" i="10" a="1"/>
  <c r="N28" i="10" a="1"/>
  <c r="N27" i="10" a="1"/>
  <c r="N21" i="10" a="1"/>
  <c r="N36" i="10" a="1"/>
  <c r="U38" i="10" l="1"/>
  <c r="T38" i="10"/>
  <c r="N32" i="10"/>
  <c r="N35" i="10"/>
  <c r="N28" i="10"/>
  <c r="N20" i="10"/>
  <c r="N29" i="10"/>
  <c r="N36" i="10"/>
  <c r="N26" i="10"/>
  <c r="N31" i="10"/>
  <c r="N25" i="10"/>
  <c r="N19" i="10"/>
  <c r="N34" i="10"/>
  <c r="N24" i="10"/>
  <c r="N18" i="10"/>
  <c r="N37" i="10"/>
  <c r="N33" i="10"/>
  <c r="N30" i="10"/>
  <c r="N27" i="10"/>
  <c r="N22" i="10"/>
  <c r="N21" i="10"/>
  <c r="B2" i="11"/>
  <c r="H2" i="10"/>
  <c r="D2" i="10"/>
  <c r="J2" i="10"/>
  <c r="K2" i="10"/>
  <c r="F2" i="10"/>
  <c r="D2" i="11" s="1"/>
  <c r="E2" i="10"/>
  <c r="C2" i="11" s="1"/>
  <c r="G2" i="10"/>
  <c r="L2" i="10"/>
  <c r="M2" i="10"/>
  <c r="N2" i="10"/>
  <c r="E2" i="11" s="1"/>
  <c r="O2" i="10"/>
  <c r="P2" i="10"/>
  <c r="Q2" i="10"/>
  <c r="R2" i="10"/>
  <c r="S2" i="10"/>
  <c r="T2" i="10"/>
  <c r="U2" i="10"/>
  <c r="V2" i="10"/>
  <c r="W2" i="10"/>
  <c r="A2" i="10"/>
  <c r="B9" i="11" s="1"/>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M19" i="10"/>
  <c r="M18" i="10"/>
  <c r="M20" i="10"/>
  <c r="M21" i="10"/>
  <c r="M22" i="10"/>
  <c r="M24" i="10"/>
  <c r="M25" i="10"/>
  <c r="M26" i="10"/>
  <c r="M27" i="10"/>
  <c r="M28" i="10"/>
  <c r="M29" i="10"/>
  <c r="M30" i="10"/>
  <c r="M31" i="10"/>
  <c r="M32" i="10"/>
  <c r="M33" i="10"/>
  <c r="M34" i="10"/>
  <c r="M35" i="10"/>
  <c r="M36" i="10"/>
  <c r="M37" i="10"/>
  <c r="E3" i="2" l="1"/>
  <c r="A3" i="2"/>
  <c r="Q3" i="2" a="1"/>
  <c r="P3" i="2" a="1"/>
  <c r="P3" i="2" l="1"/>
  <c r="Q3" i="2"/>
  <c r="A7" i="2"/>
  <c r="A8" i="2"/>
  <c r="A9" i="2"/>
  <c r="J3" i="8" l="1" a="1"/>
  <c r="J3" i="8" s="1"/>
  <c r="W36" i="10" l="1"/>
  <c r="U36" i="10"/>
  <c r="T36" i="10"/>
  <c r="S36" i="10"/>
  <c r="P36" i="10"/>
  <c r="O36" i="10"/>
  <c r="V36" i="10" s="1"/>
  <c r="W35" i="10"/>
  <c r="U35" i="10"/>
  <c r="T35" i="10"/>
  <c r="S35" i="10"/>
  <c r="P35" i="10"/>
  <c r="O35" i="10"/>
  <c r="V35" i="10" s="1"/>
  <c r="W34" i="10"/>
  <c r="U34" i="10"/>
  <c r="T34" i="10"/>
  <c r="S34" i="10"/>
  <c r="P34" i="10"/>
  <c r="O34" i="10"/>
  <c r="V34" i="10" s="1"/>
  <c r="W37" i="10"/>
  <c r="U37" i="10"/>
  <c r="T37" i="10"/>
  <c r="S37" i="10"/>
  <c r="P37" i="10"/>
  <c r="O37" i="10"/>
  <c r="V37" i="10" s="1"/>
  <c r="W25" i="10"/>
  <c r="U25" i="10"/>
  <c r="T25" i="10"/>
  <c r="S25" i="10"/>
  <c r="P25" i="10"/>
  <c r="O25" i="10"/>
  <c r="V25" i="10" s="1"/>
  <c r="U18" i="10"/>
  <c r="U20" i="10"/>
  <c r="U21" i="10"/>
  <c r="U22" i="10"/>
  <c r="U24" i="10"/>
  <c r="U26" i="10"/>
  <c r="U27" i="10"/>
  <c r="U28" i="10"/>
  <c r="U29" i="10"/>
  <c r="U30" i="10"/>
  <c r="U31" i="10"/>
  <c r="U32" i="10"/>
  <c r="U33" i="10"/>
  <c r="U19" i="10"/>
  <c r="P18" i="10"/>
  <c r="P20" i="10"/>
  <c r="P21" i="10"/>
  <c r="P22" i="10"/>
  <c r="P24" i="10"/>
  <c r="P26" i="10"/>
  <c r="P27" i="10"/>
  <c r="P28" i="10"/>
  <c r="P29" i="10"/>
  <c r="P30" i="10"/>
  <c r="P31" i="10"/>
  <c r="P32" i="10"/>
  <c r="P33" i="10"/>
  <c r="P19" i="10"/>
  <c r="W22" i="10"/>
  <c r="T22" i="10"/>
  <c r="O22" i="10"/>
  <c r="V22" i="10" s="1"/>
  <c r="O24" i="10"/>
  <c r="V24" i="10" s="1"/>
  <c r="O26" i="10"/>
  <c r="V26" i="10" s="1"/>
  <c r="O27" i="10"/>
  <c r="V27" i="10" s="1"/>
  <c r="O28" i="10"/>
  <c r="V28" i="10" s="1"/>
  <c r="O29" i="10"/>
  <c r="V29" i="10" s="1"/>
  <c r="O30" i="10"/>
  <c r="V30" i="10" s="1"/>
  <c r="O31" i="10"/>
  <c r="V31" i="10" s="1"/>
  <c r="O32" i="10"/>
  <c r="V32" i="10" s="1"/>
  <c r="O33" i="10"/>
  <c r="V33" i="10" s="1"/>
  <c r="O18" i="10"/>
  <c r="V18" i="10" s="1"/>
  <c r="O20" i="10"/>
  <c r="V20" i="10" s="1"/>
  <c r="O21" i="10"/>
  <c r="V21" i="10" s="1"/>
  <c r="O19" i="10"/>
  <c r="V19" i="10" s="1"/>
  <c r="W18" i="10"/>
  <c r="W20" i="10"/>
  <c r="W21" i="10"/>
  <c r="W24" i="10"/>
  <c r="W26" i="10"/>
  <c r="W27" i="10"/>
  <c r="W28" i="10"/>
  <c r="W29" i="10"/>
  <c r="W30" i="10"/>
  <c r="W31" i="10"/>
  <c r="W32" i="10"/>
  <c r="W33" i="10"/>
  <c r="W19" i="10"/>
  <c r="T24" i="10"/>
  <c r="T26" i="10"/>
  <c r="T27" i="10"/>
  <c r="T28" i="10"/>
  <c r="T29" i="10"/>
  <c r="T30" i="10"/>
  <c r="T31" i="10"/>
  <c r="T32" i="10"/>
  <c r="T33" i="10"/>
  <c r="T18" i="10"/>
  <c r="T20" i="10"/>
  <c r="T21" i="10"/>
  <c r="T19" i="10"/>
  <c r="E6" i="2"/>
  <c r="E7" i="2"/>
  <c r="E8" i="2"/>
  <c r="E9" i="2"/>
  <c r="S33" i="10"/>
  <c r="S32" i="10"/>
  <c r="S31" i="10"/>
  <c r="S30" i="10"/>
  <c r="S29" i="10"/>
  <c r="S28" i="10"/>
  <c r="S27" i="10"/>
  <c r="S26" i="10"/>
  <c r="S24" i="10"/>
  <c r="S21" i="10" l="1"/>
  <c r="S22" i="10"/>
  <c r="S19" i="10"/>
  <c r="S18" i="10"/>
  <c r="S20" i="10"/>
  <c r="J35" i="8" a="1"/>
  <c r="J35" i="8" s="1"/>
  <c r="J11" i="8" a="1"/>
  <c r="J11" i="8" s="1"/>
  <c r="J13" i="8" a="1"/>
  <c r="J13" i="8" s="1"/>
  <c r="J6" i="8" a="1"/>
  <c r="J6" i="8" s="1"/>
  <c r="J15" i="8" a="1"/>
  <c r="J15" i="8" s="1"/>
  <c r="J5" i="8" a="1"/>
  <c r="J5" i="8" s="1"/>
  <c r="J9" i="8" a="1"/>
  <c r="J9" i="8" s="1"/>
  <c r="J12" i="8" a="1"/>
  <c r="J12" i="8" s="1"/>
  <c r="J19" i="8" a="1"/>
  <c r="J19" i="8" s="1"/>
  <c r="J10" i="8" a="1"/>
  <c r="J10" i="8" s="1"/>
  <c r="J21" i="8" a="1"/>
  <c r="J21" i="8" s="1"/>
  <c r="J4" i="8" a="1"/>
  <c r="J4" i="8" s="1"/>
  <c r="J22" i="8" a="1"/>
  <c r="J22" i="8" s="1"/>
  <c r="J8" i="8" a="1"/>
  <c r="J8" i="8" s="1"/>
  <c r="J23" i="8" a="1"/>
  <c r="J23" i="8" s="1"/>
  <c r="J14" i="8" a="1"/>
  <c r="J14" i="8" s="1"/>
  <c r="J17" i="8" a="1"/>
  <c r="J17" i="8" s="1"/>
  <c r="J18" i="8" a="1"/>
  <c r="J18" i="8" s="1"/>
  <c r="J7" i="8" a="1"/>
  <c r="J7"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D5" i="8" l="1"/>
  <c r="D9" i="8"/>
  <c r="D13" i="8"/>
  <c r="D17" i="8"/>
  <c r="D21" i="8"/>
  <c r="D25" i="8"/>
  <c r="D29" i="8"/>
  <c r="D33" i="8"/>
  <c r="D37" i="8"/>
  <c r="D41" i="8"/>
  <c r="D45" i="8"/>
  <c r="D49" i="8"/>
  <c r="D53" i="8"/>
  <c r="D22" i="8"/>
  <c r="D30" i="8"/>
  <c r="D38" i="8"/>
  <c r="D42" i="8"/>
  <c r="D50" i="8"/>
  <c r="D4" i="8"/>
  <c r="D6" i="8"/>
  <c r="D10" i="8"/>
  <c r="D14" i="8"/>
  <c r="D18" i="8"/>
  <c r="D26" i="8"/>
  <c r="D34" i="8"/>
  <c r="D46" i="8"/>
  <c r="D54" i="8"/>
  <c r="D7" i="8"/>
  <c r="D11" i="8"/>
  <c r="D15" i="8"/>
  <c r="D19" i="8"/>
  <c r="D23" i="8"/>
  <c r="D27" i="8"/>
  <c r="D31" i="8"/>
  <c r="D35" i="8"/>
  <c r="D39" i="8"/>
  <c r="D43" i="8"/>
  <c r="D47" i="8"/>
  <c r="D51" i="8"/>
  <c r="D55" i="8"/>
  <c r="D24" i="8"/>
  <c r="D32" i="8"/>
  <c r="D40" i="8"/>
  <c r="D48" i="8"/>
  <c r="D8" i="8"/>
  <c r="D12" i="8"/>
  <c r="D16" i="8"/>
  <c r="D20" i="8"/>
  <c r="D28" i="8"/>
  <c r="D36" i="8"/>
  <c r="D44" i="8"/>
  <c r="D52" i="8"/>
  <c r="G1" i="3"/>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2" i="8"/>
  <c r="E24" i="7" l="1"/>
  <c r="I13" i="7"/>
  <c r="I19" i="7"/>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<sst xmlns="http://schemas.openxmlformats.org/spreadsheetml/2006/main" count="538" uniqueCount="307">
  <si>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</si>
  <si>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</si>
  <si>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</si>
  <si>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</si>
  <si>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</si>
  <si>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</si>
  <si>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</si>
  <si>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</si>
  <si>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</si>
  <si>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</si>
  <si>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</si>
  <si>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</si>
  <si>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</si>
  <si>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</si>
  <si>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</si>
  <si>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</si>
  <si>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</si>
  <si>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</si>
  <si>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</si>
  <si>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</si>
  <si>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</si>
  <si>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</si>
  <si>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</si>
  <si>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</si>
  <si>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</si>
  <si>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</si>
  <si>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</si>
  <si>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</si>
  <si>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</si>
  <si>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</si>
  <si>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</si>
  <si>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</si>
  <si>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</si>
  <si>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</si>
  <si>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</si>
  <si>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</si>
  <si>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</si>
  <si>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</si>
  <si>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</si>
  <si>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</si>
  <si>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</si>
  <si>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</si>
  <si>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</si>
  <si>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</si>
  <si>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</si>
  <si>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</si>
  <si>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</si>
  <si>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</si>
  <si>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</si>
  <si>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</si>
  <si>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</si>
  <si>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</si>
  <si>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</si>
  <si>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</si>
  <si>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</si>
  <si>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</si>
  <si>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</si>
  <si>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</si>
  <si>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</si>
  <si>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</si>
  <si>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</si>
  <si>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</si>
  <si>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</si>
  <si>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</si>
  <si>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</si>
  <si>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</si>
  <si>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</si>
  <si>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</si>
  <si>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</si>
  <si>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</si>
  <si>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</si>
  <si>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</si>
  <si>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</si>
  <si>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</si>
  <si>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</si>
  <si>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</si>
  <si>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</si>
  <si>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</si>
  <si>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</si>
  <si>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</si>
  <si>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</si>
  <si>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</si>
  <si>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</si>
  <si>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</si>
  <si>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</si>
  <si>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</si>
  <si>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</si>
  <si>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</si>
  <si>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</si>
  <si>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</si>
  <si>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</si>
  <si>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</si>
  <si>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</si>
  <si>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</si>
  <si>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</si>
  <si>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</si>
  <si>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</si>
  <si>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</si>
  <si>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</si>
  <si>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</si>
  <si>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</si>
  <si>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</si>
  <si>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</si>
  <si>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</si>
  <si>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</si>
  <si>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</si>
  <si>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</si>
  <si>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</si>
  <si>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</si>
  <si>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</si>
  <si>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</si>
  <si>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</si>
  <si>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</si>
  <si>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</si>
  <si>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</si>
  <si>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</si>
  <si>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</si>
  <si>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</si>
  <si>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</si>
  <si>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</si>
  <si>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</si>
  <si>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</si>
  <si>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</si>
  <si>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</si>
  <si>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</si>
  <si>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</si>
  <si>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</si>
  <si>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</si>
  <si>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</si>
  <si>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</si>
  <si>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</si>
  <si>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</si>
  <si>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</si>
  <si>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</si>
  <si>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</si>
  <si>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</si>
  <si>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</si>
  <si>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</si>
  <si>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</si>
  <si>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</si>
  <si>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</si>
  <si>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</si>
  <si>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</si>
  <si>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</si>
  <si>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</si>
  <si>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</si>
  <si>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</si>
  <si>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</si>
  <si>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</si>
  <si>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</si>
  <si>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</si>
  <si>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</si>
  <si>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</si>
  <si>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</si>
  <si>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</si>
  <si>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</si>
  <si>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</si>
  <si>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</si>
  <si>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</si>
  <si>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</si>
  <si>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</si>
  <si>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</si>
  <si>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</si>
  <si>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</si>
  <si>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</si>
  <si>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</si>
  <si>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</si>
  <si>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</si>
  <si>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</si>
  <si>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</si>
  <si>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</si>
  <si>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</si>
  <si>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</si>
  <si>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</si>
  <si>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</si>
  <si>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</si>
  <si>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</si>
  <si>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</si>
  <si>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</si>
  <si>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</si>
  <si>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</si>
  <si>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</si>
  <si>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</si>
  <si>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</si>
  <si>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</si>
  <si>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</si>
  <si>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</si>
  <si>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</si>
  <si>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</si>
  <si>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</si>
  <si>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</si>
  <si>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</si>
  <si>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</si>
  <si>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</si>
  <si>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</si>
  <si>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</si>
  <si>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</si>
  <si>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</si>
  <si>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</si>
  <si>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</si>
  <si>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</si>
  <si>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</si>
  <si>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</si>
  <si>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</si>
  <si>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</si>
  <si>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</si>
  <si>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</si>
  <si>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</si>
  <si>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</si>
  <si>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</si>
  <si>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</si>
  <si>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</si>
  <si>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</si>
  <si>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</si>
  <si>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</si>
  <si>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</si>
  <si>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</si>
  <si>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</si>
  <si>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</si>
  <si>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</si>
  <si>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</si>
  <si>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</si>
  <si>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</si>
  <si>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</si>
  <si>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</si>
  <si>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</si>
  <si>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</si>
  <si>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</si>
  <si>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</si>
  <si>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</si>
  <si>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</si>
  <si>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</si>
  <si>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</si>
  <si>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</si>
  <si>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</si>
  <si>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</si>
  <si>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</si>
  <si>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</si>
  <si>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</si>
  <si>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</si>
  <si>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</si>
  <si>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</si>
  <si>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</si>
  <si>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</si>
  <si>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</si>
  <si>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</si>
  <si>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</si>
  <si>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</si>
  <si>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</si>
  <si>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</si>
  <si>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</si>
  <si>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</si>
  <si>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</si>
  <si>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</si>
  <si>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</si>
  <si>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</si>
  <si>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</si>
  <si>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</si>
  <si>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</si>
  <si>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</si>
  <si>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</si>
  <si>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</si>
  <si>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</si>
  <si>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</si>
  <si>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</si>
  <si>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</si>
  <si>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</si>
  <si>
    <t>Nâng cấp đường dây trung thế nhánh rẽ Nhân Nghĩa 11 từ 1 pha lên 3 pha</t>
  </si>
  <si>
    <t>Nhánh rẽ Nhân Nghĩa 11</t>
  </si>
  <si>
    <t xml:space="preserve">Từ 07 giờ 30 phút – 11 giờ 00 phút. </t>
  </si>
  <si>
    <t>Cắt LBS khí + 3 LTD</t>
  </si>
  <si>
    <t>Cắt LBS khí Ấp 8 Nhân Nghĩa + 3 LTD
Cắt LBS khí Nhân Nghĩa - Xuân Bảo + 3LTD
Tiếp địa trụ trung thế 174</t>
  </si>
  <si>
    <t>Tiếp địa hạ thế tại TBA Nhân Nghĩa 11</t>
  </si>
  <si>
    <t>ChiHuyTrucTiep</t>
  </si>
  <si>
    <t>Từ trụ 172 đến trụ 172/005 nhánh rẽ Nhân Nghĩa 11</t>
  </si>
  <si>
    <t>sda</t>
  </si>
  <si>
    <t>28/10/2020</t>
  </si>
  <si>
    <t>Nâng cấp đường dây trung thế nhánh rẽ Nhân Nghĩa 11 từ 1 pha lên 3 pha. Đấu nối trung thế nhánh rẽ Nhân Nghĩa 11A</t>
  </si>
  <si>
    <t>Từ trụ 172/005 đến trụ 172/011 nhánh rẽ Nhân Nghĩa 11</t>
  </si>
  <si>
    <t xml:space="preserve">Từ 08 giờ 30 phút – 16 giờ 00 phút. </t>
  </si>
  <si>
    <t>FCO</t>
  </si>
  <si>
    <t>Tiếp địa trung hạ thế tại TBA Nhân Nghĩa 11</t>
  </si>
  <si>
    <t>Cắt FCO nhánh rẽ Nhân Nghĩa 11 tại trụ 172/001</t>
  </si>
  <si>
    <t>Nguyễn Văn Tây</t>
  </si>
  <si>
    <t xml:space="preserve">        /         /2020</t>
  </si>
  <si>
    <t xml:space="preserve">        /         /2021</t>
  </si>
  <si>
    <t xml:space="preserve">        /         /2022</t>
  </si>
  <si>
    <t xml:space="preserve">        /         /2023</t>
  </si>
  <si>
    <t xml:space="preserve">        /         /2024</t>
  </si>
  <si>
    <t xml:space="preserve">        /         /2025</t>
  </si>
  <si>
    <t xml:space="preserve">        /         /2026</t>
  </si>
  <si>
    <t xml:space="preserve">        /         /2027</t>
  </si>
  <si>
    <t xml:space="preserve">        /         /2028</t>
  </si>
  <si>
    <t>Lưới điện hạ thế TBA Cây Da 2</t>
  </si>
  <si>
    <t>Lưới điện hạ thế TBA Cây Da 2A</t>
  </si>
  <si>
    <t>Lưới điện hạ thế TBA Cây Da 3</t>
  </si>
  <si>
    <t>Lưới điện hạ thế TBA Cây Da 4</t>
  </si>
  <si>
    <t>Lưới điện hạ thế TBA Cây Da 5</t>
  </si>
  <si>
    <t>Lưới điện hạ thế TBA Cây Da 5A</t>
  </si>
  <si>
    <t>Lưới điện hạ thế TBA Cây Da 6</t>
  </si>
  <si>
    <t>Lưới điện hạ thế TBA Cây Da 1</t>
  </si>
  <si>
    <t>Lưới điện hạ thế TBA Cây Da 6A</t>
  </si>
  <si>
    <t>Lưới điện hạ thế TBA Cây Da 7</t>
  </si>
  <si>
    <t>Lưới điện hạ thế TBA Cây Da 10</t>
  </si>
  <si>
    <t>Lưới điện hạ thế TBA Cây Da 11</t>
  </si>
  <si>
    <t>s</t>
  </si>
  <si>
    <t xml:space="preserve">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</si>
</sst>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dd/mm"/>
  </numFmts>
  <fonts count="24">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30">
    <xf numFmtId="0" fontId="0" fillId="0" borderId="0"/>
    <xf numFmtId="164" fontId="4" fillId="0" borderId="0" applyFont="0" applyFill="0" applyBorder="0" applyAlignment="0" applyProtection="0"/>
    <xf numFmtId="0" fontId="5" fillId="2" borderId="2" applyNumberFormat="0" applyBorder="0"/>
    <xf numFmtId="165" fontId="6" fillId="1" borderId="3" applyNumberFormat="0" applyBorder="0" applyAlignment="0">
      <alignment horizontal="centerContinuous"/>
    </xf>
    <xf numFmtId="0" fontId="7" fillId="0" borderId="0"/>
    <xf numFmtId="0" fontId="8" fillId="0" borderId="0"/>
    <xf numFmtId="0" fontId="2" fillId="0" borderId="0"/>
    <xf numFmtId="0" fontId="4" fillId="0" borderId="0"/>
    <xf numFmtId="0" fontId="4" fillId="0" borderId="0">
      <alignment vertical="top"/>
    </xf>
    <xf numFmtId="0" fontId="9" fillId="0" borderId="0"/>
    <xf numFmtId="0" fontId="2" fillId="0" borderId="0"/>
    <xf numFmtId="0" fontId="9" fillId="0" borderId="0"/>
    <xf numFmtId="0" fontId="9" fillId="0" borderId="0"/>
    <xf numFmtId="0" fontId="2" fillId="0" borderId="0"/>
    <xf numFmtId="0" fontId="8" fillId="0" borderId="0"/>
    <xf numFmtId="0" fontId="2"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164" fontId="2"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12"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2" fillId="0" borderId="0" applyFont="0" applyFill="0" applyBorder="0" applyAlignment="0" applyProtection="0"/>
  </cellStyleXfs>
  <cellXfs count="58">
    <xf numFmtId="0" fontId="0" fillId="0" borderId="0" xfId="0"/>
    <xf numFmtId="0" fontId="3" fillId="0" borderId="0" xfId="6" applyFont="1" applyAlignment="1">
      <alignment horizontal="center" vertical="center" wrapText="1"/>
    </xf>
    <xf numFmtId="0" fontId="2" fillId="0" borderId="0" xfId="6" applyAlignment="1">
      <alignment vertical="center" wrapText="1"/>
    </xf>
    <xf numFmtId="0" fontId="2" fillId="0" borderId="0" xfId="6"/>
    <xf numFmtId="0" fontId="2" fillId="0" borderId="0" xfId="6" applyAlignment="1">
      <alignment horizontal="center" vertical="center" wrapText="1"/>
    </xf>
    <xf numFmtId="0" fontId="13" fillId="0" borderId="0" xfId="6" applyFont="1" applyAlignment="1">
      <alignment horizontal="center" vertical="center" wrapText="1"/>
    </xf>
    <xf numFmtId="0" fontId="12" fillId="0" borderId="0" xfId="0"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166" fontId="19" fillId="0" borderId="1" xfId="0" applyNumberFormat="1" applyFont="1" applyBorder="1" applyAlignment="1">
      <alignment horizontal="center" vertical="center"/>
    </xf>
    <xf numFmtId="0" fontId="19" fillId="0" borderId="1" xfId="0" applyFont="1" applyBorder="1"/>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6"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6" fontId="16" fillId="0" borderId="1" xfId="0" applyNumberFormat="1" applyFont="1" applyBorder="1" applyAlignment="1">
      <alignment horizontal="center" vertical="center" wrapText="1"/>
    </xf>
    <xf numFmtId="166" fontId="17" fillId="0" borderId="1" xfId="0" applyNumberFormat="1" applyFont="1" applyBorder="1" applyAlignment="1">
      <alignment horizontal="center" vertical="center"/>
    </xf>
    <xf numFmtId="166" fontId="17" fillId="0" borderId="0" xfId="0" applyNumberFormat="1" applyFont="1" applyAlignment="1">
      <alignment vertical="center" wrapText="1"/>
    </xf>
    <xf numFmtId="16" fontId="14" fillId="0" borderId="0" xfId="0" applyNumberFormat="1" applyFont="1"/>
    <xf numFmtId="14" fontId="14" fillId="0" borderId="0" xfId="0" applyNumberFormat="1" applyFont="1"/>
    <xf numFmtId="0" fontId="11" fillId="0" borderId="0" xfId="0" applyFont="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8" fillId="0" borderId="1" xfId="0" applyFont="1" applyBorder="1" applyAlignment="1">
      <alignment horizontal="center" vertical="center" wrapText="1"/>
    </xf>
    <xf numFmtId="0" fontId="0" fillId="3" borderId="0" xfId="0" applyFill="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19" fillId="0" borderId="1" xfId="0" applyFont="1" applyBorder="1" applyAlignment="1">
      <alignment horizontal="center"/>
    </xf>
    <xf numFmtId="14" fontId="0" fillId="0" borderId="0" xfId="0" applyNumberFormat="1"/>
    <xf numFmtId="0" fontId="0" fillId="0" borderId="0" xfId="0" applyAlignment="1">
      <alignment wrapText="1"/>
    </xf>
    <xf numFmtId="0" fontId="23" fillId="0" borderId="0" xfId="0" applyFont="1" applyAlignment="1">
      <alignment horizontal="center"/>
    </xf>
    <xf numFmtId="0" fontId="12" fillId="0" borderId="0" xfId="0" applyFont="1" applyAlignment="1"/>
    <xf numFmtId="0" fontId="0" fillId="0" borderId="0" xfId="0" applyAlignment="1"/>
    <xf numFmtId="14" fontId="11" fillId="0" borderId="0" xfId="0" applyNumberFormat="1" applyFont="1" applyAlignment="1">
      <alignment horizontal="center" vertical="center" wrapText="1"/>
    </xf>
    <xf numFmtId="0" fontId="12" fillId="0" borderId="0" xfId="0" applyFont="1" applyAlignment="1">
      <alignment horizontal="center" vertical="center"/>
    </xf>
    <xf numFmtId="0" fontId="14" fillId="0" borderId="0" xfId="0" applyFont="1" applyAlignment="1">
      <alignment horizontal="center" vertical="center" wrapText="1"/>
    </xf>
    <xf numFmtId="14" fontId="12" fillId="0" borderId="0" xfId="0" applyNumberFormat="1"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xf>
    <xf numFmtId="0" fontId="12" fillId="0" borderId="0" xfId="0" applyFont="1" applyAlignment="1">
      <alignment vertical="center" wrapText="1"/>
    </xf>
    <xf numFmtId="14" fontId="12" fillId="0" borderId="0" xfId="0" quotePrefix="1" applyNumberFormat="1" applyFont="1" applyAlignment="1">
      <alignment horizontal="center" vertical="center" wrapText="1"/>
    </xf>
    <xf numFmtId="16" fontId="12" fillId="0" borderId="0" xfId="0" applyNumberFormat="1" applyFont="1" applyAlignment="1">
      <alignment horizontal="center" vertical="center" wrapText="1"/>
    </xf>
  </cellXfs>
  <cellStyles count="30">
    <cellStyle name="Comma 2" xfId="1" xr:uid="{00000000-0005-0000-0000-000000000000}"/>
    <cellStyle name="Comma 2 2" xfId="20" xr:uid="{00000000-0005-0000-0000-000001000000}"/>
    <cellStyle name="Comma 3" xfId="19" xr:uid="{00000000-0005-0000-0000-000002000000}"/>
    <cellStyle name="Comma 3 2" xfId="28" xr:uid="{00000000-0005-0000-0000-000003000000}"/>
    <cellStyle name="Comma 4" xfId="21" xr:uid="{00000000-0005-0000-0000-000004000000}"/>
    <cellStyle name="Comma 5" xfId="29" xr:uid="{00000000-0005-0000-0000-000005000000}"/>
    <cellStyle name="DUNG" xfId="2" xr:uid="{00000000-0005-0000-0000-000006000000}"/>
    <cellStyle name="LIEM" xfId="3" xr:uid="{00000000-0005-0000-0000-000007000000}"/>
    <cellStyle name="Normal" xfId="0" builtinId="0"/>
    <cellStyle name="Normal 2" xfId="4" xr:uid="{00000000-0005-0000-0000-000009000000}"/>
    <cellStyle name="Normal 2 2" xfId="5" xr:uid="{00000000-0005-0000-0000-00000A000000}"/>
    <cellStyle name="Normal 2 3" xfId="6" xr:uid="{00000000-0005-0000-0000-00000B000000}"/>
    <cellStyle name="Normal 2 3 2" xfId="24" xr:uid="{00000000-0005-0000-0000-00000C000000}"/>
    <cellStyle name="Normal 3" xfId="7" xr:uid="{00000000-0005-0000-0000-00000D000000}"/>
    <cellStyle name="Normal 3 2" xfId="22" xr:uid="{00000000-0005-0000-0000-00000E000000}"/>
    <cellStyle name="Normal 4" xfId="8" xr:uid="{00000000-0005-0000-0000-00000F000000}"/>
    <cellStyle name="Normal 4 2" xfId="9" xr:uid="{00000000-0005-0000-0000-000010000000}"/>
    <cellStyle name="Normal 4 3" xfId="10" xr:uid="{00000000-0005-0000-0000-000011000000}"/>
    <cellStyle name="Normal 4 3 2" xfId="25" xr:uid="{00000000-0005-0000-0000-000012000000}"/>
    <cellStyle name="Normal 5" xfId="11" xr:uid="{00000000-0005-0000-0000-000013000000}"/>
    <cellStyle name="Normal 6" xfId="12" xr:uid="{00000000-0005-0000-0000-000014000000}"/>
    <cellStyle name="Normal 6 2" xfId="13" xr:uid="{00000000-0005-0000-0000-000015000000}"/>
    <cellStyle name="Normal 6 2 2" xfId="26" xr:uid="{00000000-0005-0000-0000-000016000000}"/>
    <cellStyle name="Normal 7" xfId="14" xr:uid="{00000000-0005-0000-0000-000017000000}"/>
    <cellStyle name="Normal 8" xfId="23" xr:uid="{00000000-0005-0000-0000-000018000000}"/>
    <cellStyle name="Normal 9" xfId="15" xr:uid="{00000000-0005-0000-0000-000019000000}"/>
    <cellStyle name="Normal 9 2" xfId="27" xr:uid="{00000000-0005-0000-0000-00001A000000}"/>
    <cellStyle name="Percent 2" xfId="16" xr:uid="{00000000-0005-0000-0000-00001B000000}"/>
    <cellStyle name="Style 1" xfId="17" xr:uid="{00000000-0005-0000-0000-00001C000000}"/>
    <cellStyle name="THUC" xfId="18" xr:uid="{00000000-0005-0000-0000-00001D000000}"/>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Mai Văn Thái</v>
      </c>
      <c r="E2" s="32"/>
      <c r="F2" s="12"/>
      <c r="G2" s="12"/>
      <c r="H2" s="13"/>
      <c r="I2" s="12" t="str">
        <f t="shared" ref="I2:I27" si="1">IFERROR(VLOOKUP($C2,NhanSu,5,),"")</f>
        <v>Công nhân</v>
      </c>
      <c r="J2" s="13"/>
      <c r="L2" s="21" t="str">
        <f>"Giao ông "&amp;D2&amp;" làm "&amp;LOWER(F2)&amp;" trụ trung hạ thế trạm "&amp;M2&amp;" "&amp;$N$1</f>
        <v>Giao ông Mai Văn Thái làm  trụ trung hạ thế trạm 0 Nhánh rẽ Thọ Vực</v>
      </c>
      <c r="M2" s="21" cm="1">
        <f t="array" ref="M2">INDEX(N:R,ROW(),1)</f>
        <v>0</v>
      </c>
    </row>
    <row r="3" spans="2:14">
      <c r="C3" s="12">
        <f t="shared" ref="C3:C27" si="2">ROW()-1</f>
        <v>2</v>
      </c>
      <c r="D3" s="19" t="str">
        <f t="shared" si="0"/>
        <v>Đinh Minh Hòa</v>
      </c>
      <c r="E3" s="32">
        <f t="shared" ref="E3:E27" si="3">IFERROR(VLOOKUP($C3,NhanSu,3,),"")</f>
        <v>44015</v>
      </c>
      <c r="F3" s="12"/>
      <c r="G3" s="12"/>
      <c r="H3" s="13"/>
      <c r="I3" s="12" t="str">
        <f t="shared" si="1"/>
        <v>Công nhân</v>
      </c>
      <c r="J3" s="13"/>
      <c r="L3" s="21" t="str">
        <f t="shared" ref="L3:L26" si="4">"Giao ông "&amp;D3&amp;" làm "&amp;LOWER(F3)&amp;" trụ trung hạ thế trạm "&amp;M3&amp;" "&amp;$N$1</f>
        <v>Giao ông Đinh Minh Hòa làm  trụ trung hạ thế trạm 0 Nhánh rẽ Thọ Vực</v>
      </c>
      <c r="M3" s="21" cm="1">
        <f t="array" ref="M3">INDEX(N:R,ROW(),1)</f>
        <v>0</v>
      </c>
    </row>
    <row r="4" spans="2:14">
      <c r="C4" s="12">
        <f t="shared" si="2"/>
        <v>3</v>
      </c>
      <c r="D4" s="19" t="str">
        <f t="shared" si="0"/>
        <v>Đinh Nguyễn Trọng Toàn</v>
      </c>
      <c r="E4" s="32">
        <f t="shared" si="3"/>
        <v>44015</v>
      </c>
      <c r="F4" s="12"/>
      <c r="G4" s="12"/>
      <c r="H4" s="13"/>
      <c r="I4" s="12" t="str">
        <f t="shared" si="1"/>
        <v>Công nhân</v>
      </c>
      <c r="J4" s="13"/>
      <c r="L4" s="21" t="str">
        <f t="shared" si="4"/>
        <v>Giao ông Đinh Nguyễn Trọng Toàn làm  trụ trung hạ thế trạm 0 Nhánh rẽ Thọ Vực</v>
      </c>
      <c r="M4" s="21" cm="1">
        <f t="array" ref="M4">INDEX(N:R,ROW(),1)</f>
        <v>0</v>
      </c>
    </row>
    <row r="5" spans="2:14">
      <c r="C5" s="12">
        <f t="shared" si="2"/>
        <v>4</v>
      </c>
      <c r="D5" s="19" t="str">
        <f t="shared" si="0"/>
        <v>Huỳnh Chí Tâm</v>
      </c>
      <c r="E5" s="32">
        <f t="shared" si="3"/>
        <v>44015</v>
      </c>
      <c r="F5" s="12"/>
      <c r="G5" s="12" t="s">
        <v>84</v>
      </c>
      <c r="H5" s="13"/>
      <c r="I5" s="12" t="str">
        <f t="shared" si="1"/>
        <v>Công nhân</v>
      </c>
      <c r="J5" s="13"/>
      <c r="L5" s="21" t="str">
        <f t="shared" si="4"/>
        <v>Giao ông Huỳnh Chí Tâm làm  trụ trung hạ thế trạm 0 Nhánh rẽ Thọ Vực</v>
      </c>
      <c r="M5" s="21" cm="1">
        <f t="array" ref="M5">INDEX(N:R,ROW(),1)</f>
        <v>0</v>
      </c>
    </row>
    <row r="6" spans="2:14">
      <c r="C6" s="12">
        <f t="shared" si="2"/>
        <v>5</v>
      </c>
      <c r="D6" s="19" t="str">
        <f t="shared" si="0"/>
        <v>Huỳnh Mạnh Quyền</v>
      </c>
      <c r="E6" s="32">
        <f t="shared" si="3"/>
        <v>44016</v>
      </c>
      <c r="F6" s="12" t="s">
        <v>83</v>
      </c>
      <c r="G6" s="12"/>
      <c r="H6" s="13"/>
      <c r="I6" s="12" t="str">
        <f t="shared" si="1"/>
        <v>Công nhân</v>
      </c>
      <c r="J6" s="13"/>
      <c r="L6" s="21" t="str">
        <f t="shared" si="4"/>
        <v>Giao ông Huỳnh Mạnh Quyền làm tiếp địa trụ trung hạ thế trạm 029, 041/001B Nhánh rẽ Thọ Vực</v>
      </c>
      <c r="M6" s="21" t="str" cm="1">
        <f t="array" ref="M6">INDEX(N:R,ROW(),1)</f>
        <v>029, 041/001B</v>
      </c>
      <c r="N6" s="30" t="s">
        <v>123</v>
      </c>
    </row>
    <row r="7" spans="2:14">
      <c r="B7" s="13"/>
      <c r="C7" s="12">
        <f t="shared" si="2"/>
        <v>6</v>
      </c>
      <c r="D7" s="19" t="str">
        <f t="shared" si="0"/>
        <v>Huỳnh Tấn Sơn</v>
      </c>
      <c r="E7" s="32">
        <f t="shared" si="3"/>
        <v>44016</v>
      </c>
      <c r="F7" s="12"/>
      <c r="G7" s="12"/>
      <c r="H7" s="13"/>
      <c r="I7" s="12" t="str">
        <f t="shared" si="1"/>
        <v>Công nhân</v>
      </c>
      <c r="J7" s="13"/>
      <c r="L7" s="21" t="str">
        <f t="shared" si="4"/>
        <v>Giao ông Huỳnh Tấn Sơn làm  trụ trung hạ thế trạm 0 Nhánh rẽ Thọ Vực</v>
      </c>
      <c r="M7" s="21" cm="1">
        <f t="array" ref="M7">INDEX(N:R,ROW(),1)</f>
        <v>0</v>
      </c>
    </row>
    <row r="8" spans="2:14">
      <c r="B8" s="12" t="s">
        <v>129</v>
      </c>
      <c r="C8" s="12">
        <f t="shared" si="2"/>
        <v>7</v>
      </c>
      <c r="D8" s="19" t="str">
        <f t="shared" si="0"/>
        <v>Lê Hoàng Vũ</v>
      </c>
      <c r="E8" s="32">
        <f t="shared" si="3"/>
        <v>44015</v>
      </c>
      <c r="F8" s="12"/>
      <c r="G8" s="12"/>
      <c r="H8" s="12"/>
      <c r="I8" s="12" t="str">
        <f t="shared" si="1"/>
        <v>Công nhân</v>
      </c>
      <c r="J8" s="13"/>
      <c r="L8" s="21" t="str">
        <f t="shared" si="4"/>
        <v>Giao ông Lê Hoàng Vũ làm  trụ trung hạ thế trạm 0 Nhánh rẽ Thọ Vực</v>
      </c>
      <c r="M8" s="21" cm="1">
        <f t="array" ref="M8">INDEX(N:R,ROW(),1)</f>
        <v>0</v>
      </c>
    </row>
    <row r="9" spans="2:14">
      <c r="B9" s="13"/>
      <c r="C9" s="12">
        <f t="shared" si="2"/>
        <v>8</v>
      </c>
      <c r="D9" s="19" t="str">
        <f t="shared" si="0"/>
        <v>Ngô Minh Nhật</v>
      </c>
      <c r="E9" s="32">
        <f t="shared" si="3"/>
        <v>44015</v>
      </c>
      <c r="F9" s="12" t="s">
        <v>83</v>
      </c>
      <c r="G9" s="12"/>
      <c r="H9" s="13"/>
      <c r="I9" s="12" t="str">
        <f t="shared" si="1"/>
        <v>Công nhân</v>
      </c>
      <c r="J9" s="13"/>
      <c r="L9" s="21" t="str">
        <f t="shared" si="4"/>
        <v>Giao ông Ngô Minh Nhật làm tiếp địa trụ trung hạ thế trạm 054, 055 Nhánh rẽ Thọ Vực</v>
      </c>
      <c r="M9" s="21" t="str" cm="1">
        <f t="array" ref="M9">INDEX(N:R,ROW(),1)</f>
        <v>054, 055</v>
      </c>
      <c r="N9" s="30" t="s">
        <v>124</v>
      </c>
    </row>
    <row r="10" spans="2:14">
      <c r="B10" s="13"/>
      <c r="C10" s="12">
        <f t="shared" si="2"/>
        <v>9</v>
      </c>
      <c r="D10" s="19" t="str">
        <f t="shared" si="0"/>
        <v>Nguyễn Trọng Hữu</v>
      </c>
      <c r="E10" s="32">
        <f t="shared" si="3"/>
        <v>44015</v>
      </c>
      <c r="F10" s="12"/>
      <c r="G10" s="12"/>
      <c r="H10" s="13"/>
      <c r="I10" s="12" t="str">
        <f t="shared" si="1"/>
        <v>Công nhân</v>
      </c>
      <c r="J10" s="13"/>
      <c r="L10" s="21" t="str">
        <f t="shared" si="4"/>
        <v>Giao ông Nguyễn Trọng Hữu làm  trụ trung hạ thế trạm 0 Nhánh rẽ Thọ Vực</v>
      </c>
      <c r="M10" s="21" cm="1">
        <f t="array" ref="M10">INDEX(N:R,ROW(),1)</f>
        <v>0</v>
      </c>
    </row>
    <row r="11" spans="2:14" ht="16.8">
      <c r="B11" s="13"/>
      <c r="C11" s="12">
        <f t="shared" si="2"/>
        <v>10</v>
      </c>
      <c r="D11" s="19" t="str">
        <f t="shared" si="0"/>
        <v>Phạm Nguyễn Hoàng Phi</v>
      </c>
      <c r="E11" s="32">
        <f t="shared" si="3"/>
        <v>44015</v>
      </c>
      <c r="F11" s="12" t="s">
        <v>83</v>
      </c>
      <c r="G11" s="12"/>
      <c r="H11" s="13"/>
      <c r="I11" s="12" t="str">
        <f t="shared" si="1"/>
        <v>Công nhân</v>
      </c>
      <c r="J11" s="13"/>
      <c r="L11" s="21" t="str">
        <f t="shared" si="4"/>
        <v>Giao ông Phạm Nguyễn Hoàng Phi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
      </c>
      <c r="E12" s="32" t="str">
        <f t="shared" si="3"/>
        <v/>
      </c>
      <c r="F12" s="12"/>
      <c r="G12" s="12"/>
      <c r="H12" s="13"/>
      <c r="I12" s="12" t="str">
        <f t="shared" si="1"/>
        <v/>
      </c>
      <c r="J12" s="13"/>
      <c r="L12" s="21" t="str">
        <f t="shared" si="4"/>
        <v>Giao ông  làm  trụ trung hạ thế trạm 0 Nhánh rẽ Thọ Vực</v>
      </c>
      <c r="M12" s="21" cm="1">
        <f t="array" ref="M12">INDEX(N:R,ROW(),1)</f>
        <v>0</v>
      </c>
    </row>
    <row r="13" spans="2:14">
      <c r="B13" s="13"/>
      <c r="C13" s="12">
        <f t="shared" si="2"/>
        <v>12</v>
      </c>
      <c r="D13" s="19" t="str">
        <f t="shared" si="0"/>
        <v/>
      </c>
      <c r="E13" s="32" t="str">
        <f t="shared" si="3"/>
        <v/>
      </c>
      <c r="F13" s="12" t="s">
        <v>83</v>
      </c>
      <c r="G13" s="12"/>
      <c r="H13" s="13"/>
      <c r="I13" s="12" t="str">
        <f t="shared" si="1"/>
        <v/>
      </c>
      <c r="J13" s="13"/>
      <c r="L13" s="21" t="str">
        <f t="shared" si="4"/>
        <v>Giao ông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
      </c>
      <c r="E14" s="32" t="str">
        <f t="shared" si="3"/>
        <v/>
      </c>
      <c r="F14" s="12"/>
      <c r="G14" s="12" t="s">
        <v>84</v>
      </c>
      <c r="H14" s="13"/>
      <c r="I14" s="12" t="str">
        <f t="shared" si="1"/>
        <v/>
      </c>
      <c r="J14" s="13"/>
      <c r="L14" s="21" t="str">
        <f t="shared" si="4"/>
        <v>Giao ông  làm  trụ trung hạ thế trạm 0 Nhánh rẽ Thọ Vực</v>
      </c>
      <c r="M14" s="21" cm="1">
        <f t="array" ref="M14">INDEX(N:R,ROW(),1)</f>
        <v>0</v>
      </c>
    </row>
    <row r="15" spans="2:14">
      <c r="B15" s="12" t="s">
        <v>129</v>
      </c>
      <c r="C15" s="12">
        <f t="shared" si="2"/>
        <v>14</v>
      </c>
      <c r="D15" s="19" t="str">
        <f t="shared" si="0"/>
        <v/>
      </c>
      <c r="E15" s="32" t="str">
        <f t="shared" si="3"/>
        <v/>
      </c>
      <c r="F15" s="12" t="s">
        <v>83</v>
      </c>
      <c r="G15" s="12"/>
      <c r="H15" s="12"/>
      <c r="I15" s="12" t="str">
        <f t="shared" si="1"/>
        <v/>
      </c>
      <c r="J15" s="13"/>
      <c r="L15" s="21" t="str">
        <f t="shared" si="4"/>
        <v>Giao ông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
      </c>
      <c r="E16" s="32" t="str">
        <f t="shared" si="3"/>
        <v/>
      </c>
      <c r="F16" s="12"/>
      <c r="G16" s="12"/>
      <c r="H16" s="13"/>
      <c r="I16" s="12" t="str">
        <f t="shared" si="1"/>
        <v/>
      </c>
      <c r="J16" s="13"/>
      <c r="L16" s="21" t="str">
        <f t="shared" si="4"/>
        <v>Giao ông  làm  trụ trung hạ thế trạm 0 Nhánh rẽ Thọ Vực</v>
      </c>
      <c r="M16" s="21" cm="1">
        <f t="array" ref="M16">INDEX(N:R,ROW(),1)</f>
        <v>0</v>
      </c>
    </row>
    <row r="17" spans="2:14">
      <c r="B17" s="13"/>
      <c r="C17" s="12">
        <f t="shared" si="2"/>
        <v>16</v>
      </c>
      <c r="D17" s="19" t="str">
        <f t="shared" si="0"/>
        <v/>
      </c>
      <c r="E17" s="32" t="str">
        <f t="shared" si="3"/>
        <v/>
      </c>
      <c r="F17" s="12" t="s">
        <v>83</v>
      </c>
      <c r="G17" s="12"/>
      <c r="H17" s="13"/>
      <c r="I17" s="12" t="str">
        <f t="shared" si="1"/>
        <v/>
      </c>
      <c r="J17" s="13"/>
      <c r="L17" s="21" t="str">
        <f t="shared" si="4"/>
        <v>Giao ông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C1:Q55"/>
  <sheetViews>
    <sheetView showZeros="0" topLeftCell="D1" workbookViewId="0">
      <selection activeCell="I61" sqref="I61"/>
    </sheetView>
  </sheetViews>
  <sheetFormatPr defaultRowHeight="14.4"/>
  <cols>
    <col min="5" max="5" width="30.109375" bestFit="1" customWidth="1"/>
    <col min="7" max="7" width="9" customWidth="1"/>
    <col min="8" max="8" width="18.5546875" bestFit="1" customWidth="1"/>
    <col min="10" max="10" width="12.88671875" customWidth="1"/>
    <col min="11" max="11" width="11.109375" customWidth="1"/>
    <col min="13" max="13" width="12" bestFit="1" customWidth="1"/>
    <col min="14" max="14" width="16.88671875" customWidth="1"/>
  </cols>
  <sheetData>
    <row r="1" spans="3:17" s="42" customFormat="1" ht="30.6" customHeight="1">
      <c r="C1" s="42" t="s">
        <v>66</v>
      </c>
      <c r="D1" s="39" t="s">
        <v>21</v>
      </c>
      <c r="E1" s="39" t="s">
        <v>15</v>
      </c>
      <c r="F1" s="39" t="s">
        <v>22</v>
      </c>
      <c r="G1" s="39" t="s">
        <v>20</v>
      </c>
      <c r="H1" s="39" t="s">
        <v>18</v>
      </c>
      <c r="I1" s="39" t="s">
        <v>19</v>
      </c>
      <c r="J1" s="40">
        <v>4</v>
      </c>
      <c r="K1" s="41" t="s">
        <v>81</v>
      </c>
      <c r="L1" s="41" t="s">
        <v>82</v>
      </c>
      <c r="M1" s="42">
        <v>20200880312</v>
      </c>
      <c r="N1" s="42">
        <v>20200401924</v>
      </c>
      <c r="O1" s="42">
        <f t="shared" ref="O1:Q1" si="0">COLUMN()-COLUMN($J$1)</f>
        <v>5</v>
      </c>
      <c r="P1" s="42">
        <f t="shared" si="0"/>
        <v>6</v>
      </c>
      <c r="Q1" s="42">
        <f t="shared" si="0"/>
        <v>7</v>
      </c>
    </row>
    <row r="2" spans="3:17" ht="16.8" hidden="1">
      <c r="C2" t="s">
        <v>66</v>
      </c>
      <c r="D2" s="15">
        <f>SUM($J$2:J2)</f>
        <v>0</v>
      </c>
      <c r="E2" s="18" t="s">
        <v>74</v>
      </c>
      <c r="F2" s="18"/>
      <c r="G2" s="18"/>
      <c r="H2" s="43" t="s">
        <v>27</v>
      </c>
      <c r="I2" s="18"/>
      <c r="J2" cm="1">
        <f t="array" ref="J2">INDEX(K:Q,ROW(),$J$1)</f>
        <v>0</v>
      </c>
      <c r="M2">
        <v>1</v>
      </c>
    </row>
    <row r="3" spans="3:17" ht="16.8" hidden="1">
      <c r="C3" t="s">
        <v>66</v>
      </c>
      <c r="D3" s="15">
        <f>SUM($J$2:J3)</f>
        <v>0</v>
      </c>
      <c r="E3" s="16" t="s">
        <v>176</v>
      </c>
      <c r="F3" s="17"/>
      <c r="G3" s="17"/>
      <c r="H3" s="15" t="s">
        <v>79</v>
      </c>
      <c r="I3" s="15"/>
      <c r="J3" cm="1">
        <f t="array" ref="J3">INDEX(K:Q,ROW(),$J$1)</f>
        <v>0</v>
      </c>
      <c r="M3">
        <v>1</v>
      </c>
    </row>
    <row r="4" spans="3:17" ht="16.8">
      <c r="C4" t="s">
        <v>66</v>
      </c>
      <c r="D4" s="15">
        <f>SUM($J$2:J4)</f>
        <v>1</v>
      </c>
      <c r="E4" s="16" t="s">
        <v>46</v>
      </c>
      <c r="F4" s="17">
        <v>44015</v>
      </c>
      <c r="G4" s="17">
        <v>43956</v>
      </c>
      <c r="H4" s="15" t="s">
        <v>24</v>
      </c>
      <c r="I4" s="15"/>
      <c r="J4" cm="1">
        <f t="array" ref="J4">INDEX(K:Q,ROW(),$J$1)</f>
        <v>1</v>
      </c>
      <c r="K4" s="6">
        <v>1</v>
      </c>
      <c r="L4" s="6">
        <v>1</v>
      </c>
      <c r="N4">
        <v>1</v>
      </c>
    </row>
    <row r="5" spans="3:17" ht="16.8">
      <c r="C5" t="s">
        <v>66</v>
      </c>
      <c r="D5" s="15">
        <f>SUM($J$2:J5)</f>
        <v>2</v>
      </c>
      <c r="E5" s="16" t="s">
        <v>35</v>
      </c>
      <c r="F5" s="17">
        <v>44015</v>
      </c>
      <c r="G5" s="17">
        <v>43954</v>
      </c>
      <c r="H5" s="15" t="s">
        <v>24</v>
      </c>
      <c r="I5" s="15"/>
      <c r="J5" cm="1">
        <f t="array" ref="J5">INDEX(K:Q,ROW(),$J$1)</f>
        <v>1</v>
      </c>
      <c r="K5" s="6">
        <v>1</v>
      </c>
      <c r="L5" s="6">
        <v>1</v>
      </c>
      <c r="M5">
        <v>1</v>
      </c>
      <c r="N5" s="6">
        <v>1</v>
      </c>
    </row>
    <row r="6" spans="3:17" ht="16.8">
      <c r="C6" t="s">
        <v>66</v>
      </c>
      <c r="D6" s="15">
        <f>SUM($J$2:J6)</f>
        <v>3</v>
      </c>
      <c r="E6" s="16" t="s">
        <v>29</v>
      </c>
      <c r="F6" s="17">
        <v>44015</v>
      </c>
      <c r="G6" s="17">
        <v>43955</v>
      </c>
      <c r="H6" s="15" t="s">
        <v>24</v>
      </c>
      <c r="I6" s="15"/>
      <c r="J6" cm="1">
        <f t="array" ref="J6">INDEX(K:Q,ROW(),$J$1)</f>
        <v>1</v>
      </c>
      <c r="K6" s="6">
        <v>1</v>
      </c>
      <c r="L6" s="6">
        <v>1</v>
      </c>
      <c r="N6" s="6">
        <v>1</v>
      </c>
    </row>
    <row r="7" spans="3:17" ht="16.8" hidden="1">
      <c r="C7" t="s">
        <v>66</v>
      </c>
      <c r="D7" s="15">
        <f>SUM($J$2:J7)</f>
        <v>3</v>
      </c>
      <c r="E7" s="16" t="s">
        <v>63</v>
      </c>
      <c r="F7" s="17">
        <v>44016</v>
      </c>
      <c r="G7" s="17">
        <v>43955</v>
      </c>
      <c r="H7" s="15" t="s">
        <v>24</v>
      </c>
      <c r="I7" s="15"/>
      <c r="J7" cm="1">
        <f t="array" ref="J7">INDEX(K:Q,ROW(),$J$1)</f>
        <v>0</v>
      </c>
      <c r="K7" s="6">
        <v>1</v>
      </c>
      <c r="L7" s="6">
        <v>1</v>
      </c>
    </row>
    <row r="8" spans="3:17" ht="16.8" hidden="1">
      <c r="C8" t="s">
        <v>66</v>
      </c>
      <c r="D8" s="15">
        <f>SUM($J$2:J8)</f>
        <v>3</v>
      </c>
      <c r="E8" s="16" t="s">
        <v>49</v>
      </c>
      <c r="F8" s="17">
        <v>44015</v>
      </c>
      <c r="G8" s="17">
        <v>43955</v>
      </c>
      <c r="H8" s="15" t="s">
        <v>24</v>
      </c>
      <c r="I8" s="15"/>
      <c r="J8" cm="1">
        <f t="array" ref="J8">INDEX(K:Q,ROW(),$J$1)</f>
        <v>0</v>
      </c>
      <c r="K8" s="6">
        <v>1</v>
      </c>
      <c r="L8" s="6">
        <v>1</v>
      </c>
      <c r="M8">
        <v>1</v>
      </c>
    </row>
    <row r="9" spans="3:17" ht="16.8">
      <c r="C9" t="s">
        <v>66</v>
      </c>
      <c r="D9" s="15">
        <f>SUM($J$2:J9)</f>
        <v>4</v>
      </c>
      <c r="E9" s="16" t="s">
        <v>38</v>
      </c>
      <c r="F9" s="17">
        <v>44015</v>
      </c>
      <c r="G9" s="17">
        <v>43956</v>
      </c>
      <c r="H9" s="15" t="s">
        <v>24</v>
      </c>
      <c r="I9" s="15"/>
      <c r="J9" cm="1">
        <f t="array" ref="J9">INDEX(K:Q,ROW(),$J$1)</f>
        <v>1</v>
      </c>
      <c r="K9" s="6">
        <v>1</v>
      </c>
      <c r="L9" s="6">
        <v>1</v>
      </c>
      <c r="M9">
        <v>1</v>
      </c>
      <c r="N9">
        <v>1</v>
      </c>
    </row>
    <row r="10" spans="3:17" ht="16.8">
      <c r="C10" t="s">
        <v>66</v>
      </c>
      <c r="D10" s="15">
        <f>SUM($J$2:J10)</f>
        <v>5</v>
      </c>
      <c r="E10" s="16" t="s">
        <v>41</v>
      </c>
      <c r="F10" s="17">
        <v>44016</v>
      </c>
      <c r="G10" s="17">
        <v>43955</v>
      </c>
      <c r="H10" s="15" t="s">
        <v>24</v>
      </c>
      <c r="I10" s="15"/>
      <c r="J10" cm="1">
        <f t="array" ref="J10">INDEX(K:Q,ROW(),$J$1)</f>
        <v>1</v>
      </c>
      <c r="K10" s="6">
        <v>1</v>
      </c>
      <c r="L10" s="6">
        <v>1</v>
      </c>
      <c r="M10">
        <v>1</v>
      </c>
      <c r="N10">
        <v>1</v>
      </c>
    </row>
    <row r="11" spans="3:17" ht="16.8">
      <c r="C11" t="s">
        <v>66</v>
      </c>
      <c r="D11" s="15">
        <f>SUM($J$2:J11)</f>
        <v>6</v>
      </c>
      <c r="E11" s="16" t="s">
        <v>25</v>
      </c>
      <c r="F11" s="17">
        <v>44016</v>
      </c>
      <c r="G11" s="17">
        <v>43955</v>
      </c>
      <c r="H11" s="15" t="s">
        <v>24</v>
      </c>
      <c r="I11" s="15"/>
      <c r="J11" cm="1">
        <f t="array" ref="J11">INDEX(K:Q,ROW(),$J$1)</f>
        <v>1</v>
      </c>
      <c r="K11" s="6">
        <v>1</v>
      </c>
      <c r="L11" s="6">
        <v>1</v>
      </c>
      <c r="M11">
        <v>1</v>
      </c>
      <c r="N11">
        <v>1</v>
      </c>
    </row>
    <row r="12" spans="3:17" ht="16.8">
      <c r="C12" t="s">
        <v>66</v>
      </c>
      <c r="D12" s="15">
        <f>SUM($J$2:J12)</f>
        <v>7</v>
      </c>
      <c r="E12" s="16" t="s">
        <v>39</v>
      </c>
      <c r="F12" s="17">
        <v>44015</v>
      </c>
      <c r="G12" s="17">
        <v>43954</v>
      </c>
      <c r="H12" s="15" t="s">
        <v>24</v>
      </c>
      <c r="I12" s="15"/>
      <c r="J12" cm="1">
        <f t="array" ref="J12">INDEX(K:Q,ROW(),$J$1)</f>
        <v>1</v>
      </c>
      <c r="K12" s="6">
        <v>1</v>
      </c>
      <c r="L12" s="6">
        <v>1</v>
      </c>
      <c r="M12">
        <v>1</v>
      </c>
      <c r="N12">
        <v>1</v>
      </c>
    </row>
    <row r="13" spans="3:17" ht="16.8">
      <c r="C13" t="s">
        <v>66</v>
      </c>
      <c r="D13" s="15">
        <f>SUM($J$2:J13)</f>
        <v>8</v>
      </c>
      <c r="E13" s="16" t="s">
        <v>28</v>
      </c>
      <c r="F13" s="17">
        <v>44015</v>
      </c>
      <c r="G13" s="17">
        <v>43954</v>
      </c>
      <c r="H13" s="15" t="s">
        <v>24</v>
      </c>
      <c r="I13" s="15"/>
      <c r="J13" cm="1">
        <f t="array" ref="J13">INDEX(K:Q,ROW(),$J$1)</f>
        <v>1</v>
      </c>
      <c r="K13" s="6">
        <v>1</v>
      </c>
      <c r="L13" s="6">
        <v>1</v>
      </c>
      <c r="M13">
        <v>1</v>
      </c>
      <c r="N13">
        <v>1</v>
      </c>
    </row>
    <row r="14" spans="3:17" ht="16.8" hidden="1">
      <c r="C14" t="s">
        <v>66</v>
      </c>
      <c r="D14" s="15">
        <f>SUM($J$2:J14)</f>
        <v>8</v>
      </c>
      <c r="E14" s="16" t="s">
        <v>56</v>
      </c>
      <c r="F14" s="17">
        <v>44015</v>
      </c>
      <c r="G14" s="17">
        <v>43954</v>
      </c>
      <c r="H14" s="15" t="s">
        <v>24</v>
      </c>
      <c r="I14" s="15"/>
      <c r="J14" cm="1">
        <f t="array" ref="J14">INDEX(K:Q,ROW(),$J$1)</f>
        <v>0</v>
      </c>
      <c r="K14" s="6">
        <v>1</v>
      </c>
      <c r="L14" s="6">
        <v>1</v>
      </c>
      <c r="M14">
        <v>1</v>
      </c>
    </row>
    <row r="15" spans="3:17" ht="16.8" hidden="1">
      <c r="C15" t="s">
        <v>66</v>
      </c>
      <c r="D15" s="15">
        <f>SUM($J$2:J15)</f>
        <v>8</v>
      </c>
      <c r="E15" s="16" t="s">
        <v>32</v>
      </c>
      <c r="F15" s="17">
        <v>44015</v>
      </c>
      <c r="G15" s="17">
        <v>43955</v>
      </c>
      <c r="H15" s="15" t="s">
        <v>24</v>
      </c>
      <c r="I15" s="15"/>
      <c r="J15" cm="1">
        <f t="array" ref="J15">INDEX(K:Q,ROW(),$J$1)</f>
        <v>0</v>
      </c>
      <c r="K15" s="6">
        <v>1</v>
      </c>
      <c r="L15" s="6">
        <v>1</v>
      </c>
      <c r="M15">
        <v>1</v>
      </c>
    </row>
    <row r="16" spans="3:17" ht="16.8" hidden="1">
      <c r="C16" t="s">
        <v>66</v>
      </c>
      <c r="D16" s="15">
        <f>SUM($J$2:J16)</f>
        <v>8</v>
      </c>
      <c r="E16" s="16" t="s">
        <v>73</v>
      </c>
      <c r="F16" s="17">
        <v>44015</v>
      </c>
      <c r="G16" s="17">
        <v>43955</v>
      </c>
      <c r="H16" s="15" t="s">
        <v>24</v>
      </c>
      <c r="I16" s="15"/>
      <c r="J16" cm="1">
        <f t="array" ref="J16">INDEX(K:Q,ROW(),$J$1)</f>
        <v>0</v>
      </c>
      <c r="K16" s="6">
        <v>1</v>
      </c>
      <c r="L16" s="6">
        <v>1</v>
      </c>
    </row>
    <row r="17" spans="3:14" ht="16.8" hidden="1">
      <c r="C17" t="s">
        <v>66</v>
      </c>
      <c r="D17" s="15">
        <f>SUM($J$2:J17)</f>
        <v>8</v>
      </c>
      <c r="E17" s="16" t="s">
        <v>58</v>
      </c>
      <c r="F17" s="17">
        <v>44015</v>
      </c>
      <c r="G17" s="17">
        <v>43954</v>
      </c>
      <c r="H17" s="15" t="s">
        <v>24</v>
      </c>
      <c r="I17" s="15"/>
      <c r="J17" cm="1">
        <f t="array" ref="J17">INDEX(K:Q,ROW(),$J$1)</f>
        <v>0</v>
      </c>
      <c r="K17" s="6">
        <v>1</v>
      </c>
      <c r="L17" s="6">
        <v>1</v>
      </c>
    </row>
    <row r="18" spans="3:14" ht="16.8" hidden="1">
      <c r="C18" t="s">
        <v>66</v>
      </c>
      <c r="D18" s="15">
        <f>SUM($J$2:J18)</f>
        <v>8</v>
      </c>
      <c r="E18" s="16" t="s">
        <v>62</v>
      </c>
      <c r="F18" s="17">
        <v>44015</v>
      </c>
      <c r="G18" s="17">
        <v>43956</v>
      </c>
      <c r="H18" s="15" t="s">
        <v>24</v>
      </c>
      <c r="I18" s="15"/>
      <c r="J18" cm="1">
        <f t="array" ref="J18">INDEX(K:Q,ROW(),$J$1)</f>
        <v>0</v>
      </c>
      <c r="K18" s="6">
        <v>1</v>
      </c>
      <c r="L18" s="6">
        <v>1</v>
      </c>
    </row>
    <row r="19" spans="3:14" ht="16.8">
      <c r="C19" t="s">
        <v>66</v>
      </c>
      <c r="D19" s="15">
        <f>SUM($J$2:J19)</f>
        <v>9</v>
      </c>
      <c r="E19" s="16" t="s">
        <v>40</v>
      </c>
      <c r="F19" s="17">
        <v>44015</v>
      </c>
      <c r="G19" s="17">
        <v>43954</v>
      </c>
      <c r="H19" s="15" t="s">
        <v>24</v>
      </c>
      <c r="I19" s="15"/>
      <c r="J19" cm="1">
        <f t="array" ref="J19">INDEX(K:Q,ROW(),$J$1)</f>
        <v>1</v>
      </c>
      <c r="K19" s="6">
        <v>1</v>
      </c>
      <c r="L19" s="6">
        <v>1</v>
      </c>
      <c r="M19">
        <v>1</v>
      </c>
      <c r="N19">
        <v>1</v>
      </c>
    </row>
    <row r="20" spans="3:14" ht="16.8" hidden="1">
      <c r="C20" t="s">
        <v>66</v>
      </c>
      <c r="D20" s="15">
        <f>SUM($J$2:J20)</f>
        <v>9</v>
      </c>
      <c r="E20" s="16" t="s">
        <v>68</v>
      </c>
      <c r="F20" s="17">
        <v>44015</v>
      </c>
      <c r="G20" s="17">
        <v>43955</v>
      </c>
      <c r="H20" s="15" t="s">
        <v>24</v>
      </c>
      <c r="I20" s="15"/>
      <c r="J20" cm="1">
        <f t="array" ref="J20">INDEX(K:Q,ROW(),$J$1)</f>
        <v>0</v>
      </c>
      <c r="K20" s="6">
        <v>1</v>
      </c>
      <c r="L20" s="6">
        <v>1</v>
      </c>
      <c r="M20">
        <v>1</v>
      </c>
    </row>
    <row r="21" spans="3:14" ht="16.8">
      <c r="C21" t="s">
        <v>66</v>
      </c>
      <c r="D21" s="15">
        <f>SUM($J$2:J21)</f>
        <v>10</v>
      </c>
      <c r="E21" s="16" t="s">
        <v>45</v>
      </c>
      <c r="F21" s="17">
        <v>44015</v>
      </c>
      <c r="G21" s="17">
        <v>43954</v>
      </c>
      <c r="H21" s="15" t="s">
        <v>24</v>
      </c>
      <c r="I21" s="15"/>
      <c r="J21" cm="1">
        <f t="array" ref="J21">INDEX(K:Q,ROW(),$J$1)</f>
        <v>1</v>
      </c>
      <c r="K21" s="6">
        <v>1</v>
      </c>
      <c r="L21" s="6">
        <v>1</v>
      </c>
      <c r="M21">
        <v>1</v>
      </c>
      <c r="N21">
        <v>1</v>
      </c>
    </row>
    <row r="22" spans="3:14" ht="16.8" hidden="1">
      <c r="C22" t="s">
        <v>66</v>
      </c>
      <c r="D22" s="15">
        <f>SUM($J$2:J22)</f>
        <v>10</v>
      </c>
      <c r="E22" s="16" t="s">
        <v>48</v>
      </c>
      <c r="F22" s="17">
        <v>44015</v>
      </c>
      <c r="G22" s="17">
        <v>43954</v>
      </c>
      <c r="H22" s="15" t="s">
        <v>24</v>
      </c>
      <c r="I22" s="15"/>
      <c r="J22" cm="1">
        <f t="array" ref="J22">INDEX(K:Q,ROW(),$J$1)</f>
        <v>0</v>
      </c>
      <c r="K22" s="6">
        <v>1</v>
      </c>
      <c r="L22" s="6">
        <v>1</v>
      </c>
      <c r="M22">
        <v>1</v>
      </c>
    </row>
    <row r="23" spans="3:14" ht="16.8" hidden="1">
      <c r="C23" t="s">
        <v>66</v>
      </c>
      <c r="D23" s="15">
        <f>SUM($J$2:J23)</f>
        <v>10</v>
      </c>
      <c r="E23" s="16" t="s">
        <v>54</v>
      </c>
      <c r="F23" s="17">
        <v>44015</v>
      </c>
      <c r="G23" s="17">
        <v>43954</v>
      </c>
      <c r="H23" s="15" t="s">
        <v>24</v>
      </c>
      <c r="I23" s="15"/>
      <c r="J23" cm="1">
        <f t="array" ref="J23">INDEX(K:Q,ROW(),$J$1)</f>
        <v>0</v>
      </c>
      <c r="K23" s="6">
        <v>1</v>
      </c>
      <c r="L23" s="6">
        <v>1</v>
      </c>
      <c r="M23">
        <v>1</v>
      </c>
    </row>
    <row r="24" spans="3:14" ht="16.8" hidden="1">
      <c r="D24" s="15">
        <f>SUM($J$2:J24)</f>
        <v>10</v>
      </c>
      <c r="E24" s="16" t="s">
        <v>23</v>
      </c>
      <c r="F24" s="17">
        <v>44016</v>
      </c>
      <c r="G24" s="17"/>
      <c r="H24" s="15" t="s">
        <v>24</v>
      </c>
      <c r="I24" s="15"/>
      <c r="J24" cm="1">
        <f t="array" ref="J24">INDEX(K:Q,ROW(),$J$1)</f>
        <v>0</v>
      </c>
      <c r="K24" s="6"/>
      <c r="L24" s="6"/>
    </row>
    <row r="25" spans="3:14" ht="16.8" hidden="1">
      <c r="D25" s="15">
        <f>SUM($J$2:J25)</f>
        <v>10</v>
      </c>
      <c r="E25" s="16" t="s">
        <v>30</v>
      </c>
      <c r="F25" s="17">
        <v>44014</v>
      </c>
      <c r="G25" s="17"/>
      <c r="H25" s="15" t="s">
        <v>24</v>
      </c>
      <c r="I25" s="15"/>
      <c r="J25" cm="1">
        <f t="array" ref="J25">INDEX(K:Q,ROW(),$J$1)</f>
        <v>0</v>
      </c>
    </row>
    <row r="26" spans="3:14" ht="16.8" hidden="1">
      <c r="D26" s="15">
        <f>SUM($J$2:J26)</f>
        <v>10</v>
      </c>
      <c r="E26" s="16" t="s">
        <v>31</v>
      </c>
      <c r="F26" s="17">
        <v>44016</v>
      </c>
      <c r="G26" s="17">
        <v>43956</v>
      </c>
      <c r="H26" s="15" t="s">
        <v>24</v>
      </c>
      <c r="I26" s="15"/>
      <c r="J26" cm="1">
        <f t="array" ref="J26">INDEX(K:Q,ROW(),$J$1)</f>
        <v>0</v>
      </c>
      <c r="L26">
        <v>1</v>
      </c>
    </row>
    <row r="27" spans="3:14" ht="16.8" hidden="1">
      <c r="D27" s="15">
        <f>SUM($J$2:J27)</f>
        <v>10</v>
      </c>
      <c r="E27" s="16" t="s">
        <v>33</v>
      </c>
      <c r="F27" s="17">
        <v>44016</v>
      </c>
      <c r="G27" s="17">
        <v>43955</v>
      </c>
      <c r="H27" s="15" t="s">
        <v>24</v>
      </c>
      <c r="I27" s="15"/>
      <c r="J27" cm="1">
        <f t="array" ref="J27">INDEX(K:Q,ROW(),$J$1)</f>
        <v>0</v>
      </c>
      <c r="L27">
        <v>1</v>
      </c>
    </row>
    <row r="28" spans="3:14" ht="16.8" hidden="1">
      <c r="D28" s="15">
        <f>SUM($J$2:J28)</f>
        <v>10</v>
      </c>
      <c r="E28" s="16" t="s">
        <v>34</v>
      </c>
      <c r="F28" s="17">
        <v>44014</v>
      </c>
      <c r="G28" s="17"/>
      <c r="H28" s="15" t="s">
        <v>24</v>
      </c>
      <c r="I28" s="15"/>
      <c r="J28" cm="1">
        <f t="array" ref="J28">INDEX(K:Q,ROW(),$J$1)</f>
        <v>0</v>
      </c>
    </row>
    <row r="29" spans="3:14" ht="16.8" hidden="1">
      <c r="D29" s="15">
        <f>SUM($J$2:J29)</f>
        <v>10</v>
      </c>
      <c r="E29" s="16" t="s">
        <v>78</v>
      </c>
      <c r="F29" s="17"/>
      <c r="G29" s="17"/>
      <c r="H29" s="15" t="s">
        <v>79</v>
      </c>
      <c r="I29" s="15"/>
      <c r="J29" cm="1">
        <f t="array" ref="J29">INDEX(K:Q,ROW(),$J$1)</f>
        <v>0</v>
      </c>
    </row>
    <row r="30" spans="3:14" ht="16.8" hidden="1">
      <c r="D30" s="15">
        <f>SUM($J$2:J30)</f>
        <v>10</v>
      </c>
      <c r="E30" s="16" t="s">
        <v>36</v>
      </c>
      <c r="F30" s="17">
        <v>44014</v>
      </c>
      <c r="G30" s="17"/>
      <c r="H30" s="15" t="s">
        <v>24</v>
      </c>
      <c r="I30" s="15"/>
      <c r="J30" cm="1">
        <f t="array" ref="J30">INDEX(K:Q,ROW(),$J$1)</f>
        <v>0</v>
      </c>
    </row>
    <row r="31" spans="3:14" ht="16.8" hidden="1">
      <c r="D31" s="15">
        <f>SUM($J$2:J31)</f>
        <v>10</v>
      </c>
      <c r="E31" s="16" t="s">
        <v>37</v>
      </c>
      <c r="F31" s="17">
        <v>44014</v>
      </c>
      <c r="G31" s="17"/>
      <c r="H31" s="15" t="s">
        <v>24</v>
      </c>
      <c r="I31" s="15"/>
      <c r="J31" cm="1">
        <f t="array" ref="J31">INDEX(K:Q,ROW(),$J$1)</f>
        <v>0</v>
      </c>
    </row>
    <row r="32" spans="3:14" ht="16.8" hidden="1">
      <c r="D32" s="15">
        <f>SUM($J$2:J32)</f>
        <v>10</v>
      </c>
      <c r="E32" s="16" t="s">
        <v>42</v>
      </c>
      <c r="F32" s="17">
        <v>44014</v>
      </c>
      <c r="G32" s="17"/>
      <c r="H32" s="15" t="s">
        <v>24</v>
      </c>
      <c r="I32" s="15"/>
      <c r="J32" cm="1">
        <f t="array" ref="J32">INDEX(K:Q,ROW(),$J$1)</f>
        <v>0</v>
      </c>
    </row>
    <row r="33" spans="4:12" ht="16.8" hidden="1">
      <c r="D33" s="15">
        <f>SUM($J$2:J33)</f>
        <v>10</v>
      </c>
      <c r="E33" s="16" t="s">
        <v>43</v>
      </c>
      <c r="F33" s="17">
        <v>44014</v>
      </c>
      <c r="G33" s="17"/>
      <c r="H33" s="15" t="s">
        <v>24</v>
      </c>
      <c r="I33" s="15"/>
      <c r="J33" cm="1">
        <f t="array" ref="J33">INDEX(K:Q,ROW(),$J$1)</f>
        <v>0</v>
      </c>
    </row>
    <row r="34" spans="4:12" ht="16.8" hidden="1">
      <c r="D34" s="15">
        <f>SUM($J$2:J34)</f>
        <v>10</v>
      </c>
      <c r="E34" s="16" t="s">
        <v>44</v>
      </c>
      <c r="F34" s="17">
        <v>44015</v>
      </c>
      <c r="G34" s="17"/>
      <c r="H34" s="15" t="s">
        <v>24</v>
      </c>
      <c r="I34" s="15"/>
      <c r="J34" cm="1">
        <f t="array" ref="J34">INDEX(K:Q,ROW(),$J$1)</f>
        <v>0</v>
      </c>
    </row>
    <row r="35" spans="4:12" ht="16.8" hidden="1">
      <c r="D35" s="15">
        <f>SUM($J$2:J35)</f>
        <v>10</v>
      </c>
      <c r="E35" s="16" t="s">
        <v>47</v>
      </c>
      <c r="F35" s="17"/>
      <c r="G35" s="17">
        <v>43955</v>
      </c>
      <c r="H35" s="15" t="s">
        <v>79</v>
      </c>
      <c r="I35" s="15"/>
      <c r="J35" cm="1">
        <f t="array" ref="J35">INDEX(K:Q,ROW(),$J$1)</f>
        <v>0</v>
      </c>
      <c r="K35">
        <v>1</v>
      </c>
      <c r="L35">
        <v>1</v>
      </c>
    </row>
    <row r="36" spans="4:12" ht="16.8" hidden="1">
      <c r="D36" s="15">
        <f>SUM($J$2:J36)</f>
        <v>10</v>
      </c>
      <c r="E36" s="16" t="s">
        <v>50</v>
      </c>
      <c r="F36" s="17">
        <v>44014</v>
      </c>
      <c r="G36" s="17"/>
      <c r="H36" s="15" t="s">
        <v>24</v>
      </c>
      <c r="I36" s="15"/>
      <c r="J36" cm="1">
        <f t="array" ref="J36">INDEX(K:Q,ROW(),$J$1)</f>
        <v>0</v>
      </c>
    </row>
    <row r="37" spans="4:12" ht="16.8" hidden="1">
      <c r="D37" s="15">
        <f>SUM($J$2:J37)</f>
        <v>10</v>
      </c>
      <c r="E37" s="16" t="s">
        <v>51</v>
      </c>
      <c r="F37" s="17"/>
      <c r="G37" s="17"/>
      <c r="H37" s="15"/>
      <c r="I37" s="15"/>
      <c r="J37" cm="1">
        <f t="array" ref="J37">INDEX(K:Q,ROW(),$J$1)</f>
        <v>0</v>
      </c>
    </row>
    <row r="38" spans="4:12" ht="16.8" hidden="1">
      <c r="D38" s="15">
        <f>SUM($J$2:J38)</f>
        <v>10</v>
      </c>
      <c r="E38" s="16" t="s">
        <v>52</v>
      </c>
      <c r="F38" s="17">
        <v>44014</v>
      </c>
      <c r="G38" s="17"/>
      <c r="H38" s="15" t="s">
        <v>24</v>
      </c>
      <c r="I38" s="15"/>
      <c r="J38" cm="1">
        <f t="array" ref="J38">INDEX(K:Q,ROW(),$J$1)</f>
        <v>0</v>
      </c>
    </row>
    <row r="39" spans="4:12" ht="16.8" hidden="1">
      <c r="D39" s="15">
        <f>SUM($J$2:J39)</f>
        <v>10</v>
      </c>
      <c r="E39" s="16" t="s">
        <v>53</v>
      </c>
      <c r="F39" s="17"/>
      <c r="G39" s="17"/>
      <c r="H39" s="15"/>
      <c r="I39" s="15"/>
      <c r="J39" cm="1">
        <f t="array" ref="J39">INDEX(K:Q,ROW(),$J$1)</f>
        <v>0</v>
      </c>
    </row>
    <row r="40" spans="4:12" ht="16.8" hidden="1">
      <c r="D40" s="15">
        <f>SUM($J$2:J40)</f>
        <v>10</v>
      </c>
      <c r="E40" s="16" t="s">
        <v>55</v>
      </c>
      <c r="F40" s="17">
        <v>44016</v>
      </c>
      <c r="G40" s="17">
        <v>43955</v>
      </c>
      <c r="H40" s="15" t="s">
        <v>24</v>
      </c>
      <c r="I40" s="15"/>
      <c r="J40" cm="1">
        <f t="array" ref="J40">INDEX(K:Q,ROW(),$J$1)</f>
        <v>0</v>
      </c>
      <c r="L40">
        <v>1</v>
      </c>
    </row>
    <row r="41" spans="4:12" ht="16.8" hidden="1">
      <c r="D41" s="15">
        <f>SUM($J$2:J41)</f>
        <v>10</v>
      </c>
      <c r="E41" s="16" t="s">
        <v>57</v>
      </c>
      <c r="F41" s="17">
        <v>44015</v>
      </c>
      <c r="G41" s="17"/>
      <c r="H41" s="15" t="s">
        <v>24</v>
      </c>
      <c r="I41" s="15"/>
      <c r="J41" cm="1">
        <f t="array" ref="J41">INDEX(K:Q,ROW(),$J$1)</f>
        <v>0</v>
      </c>
    </row>
    <row r="42" spans="4:12" ht="16.8" hidden="1">
      <c r="D42" s="15">
        <f>SUM($J$2:J42)</f>
        <v>10</v>
      </c>
      <c r="E42" s="16" t="s">
        <v>59</v>
      </c>
      <c r="F42" s="17">
        <v>44014</v>
      </c>
      <c r="G42" s="17"/>
      <c r="H42" s="15" t="s">
        <v>24</v>
      </c>
      <c r="I42" s="15"/>
      <c r="J42" cm="1">
        <f t="array" ref="J42">INDEX(K:Q,ROW(),$J$1)</f>
        <v>0</v>
      </c>
    </row>
    <row r="43" spans="4:12" ht="16.8" hidden="1">
      <c r="D43" s="15">
        <f>SUM($J$2:J43)</f>
        <v>10</v>
      </c>
      <c r="E43" s="16" t="s">
        <v>60</v>
      </c>
      <c r="F43" s="17">
        <v>44014</v>
      </c>
      <c r="G43" s="17"/>
      <c r="H43" s="15" t="s">
        <v>24</v>
      </c>
      <c r="I43" s="15"/>
      <c r="J43" cm="1">
        <f t="array" ref="J43">INDEX(K:Q,ROW(),$J$1)</f>
        <v>0</v>
      </c>
    </row>
    <row r="44" spans="4:12" ht="16.8" hidden="1">
      <c r="D44" s="15">
        <f>SUM($J$2:J44)</f>
        <v>10</v>
      </c>
      <c r="E44" s="16" t="s">
        <v>61</v>
      </c>
      <c r="F44" s="17">
        <v>44014</v>
      </c>
      <c r="G44" s="17"/>
      <c r="H44" s="15" t="s">
        <v>24</v>
      </c>
      <c r="I44" s="15"/>
      <c r="J44" cm="1">
        <f t="array" ref="J44">INDEX(K:Q,ROW(),$J$1)</f>
        <v>0</v>
      </c>
    </row>
    <row r="45" spans="4:12" ht="16.8" hidden="1">
      <c r="D45" s="15">
        <f>SUM($J$2:J45)</f>
        <v>10</v>
      </c>
      <c r="E45" s="16" t="s">
        <v>64</v>
      </c>
      <c r="F45" s="17">
        <v>44014</v>
      </c>
      <c r="G45" s="17"/>
      <c r="H45" s="15" t="s">
        <v>24</v>
      </c>
      <c r="I45" s="15"/>
      <c r="J45" cm="1">
        <f t="array" ref="J45">INDEX(K:Q,ROW(),$J$1)</f>
        <v>0</v>
      </c>
    </row>
    <row r="46" spans="4:12" ht="16.8" hidden="1">
      <c r="D46" s="15">
        <f>SUM($J$2:J46)</f>
        <v>10</v>
      </c>
      <c r="E46" s="16" t="s">
        <v>65</v>
      </c>
      <c r="F46" s="17">
        <v>44014</v>
      </c>
      <c r="G46" s="17"/>
      <c r="H46" s="15" t="s">
        <v>24</v>
      </c>
      <c r="I46" s="15" t="s">
        <v>66</v>
      </c>
      <c r="J46" cm="1">
        <f t="array" ref="J46">INDEX(K:Q,ROW(),$J$1)</f>
        <v>0</v>
      </c>
    </row>
    <row r="47" spans="4:12" ht="16.8" hidden="1">
      <c r="D47" s="15">
        <f>SUM($J$2:J47)</f>
        <v>10</v>
      </c>
      <c r="E47" s="16" t="s">
        <v>67</v>
      </c>
      <c r="F47" s="17">
        <v>44014</v>
      </c>
      <c r="G47" s="17"/>
      <c r="H47" s="15" t="s">
        <v>24</v>
      </c>
      <c r="I47" s="15"/>
      <c r="J47" cm="1">
        <f t="array" ref="J47">INDEX(K:Q,ROW(),$J$1)</f>
        <v>0</v>
      </c>
    </row>
    <row r="48" spans="4:12" ht="16.8" hidden="1">
      <c r="D48" s="15">
        <f>SUM($J$2:J48)</f>
        <v>10</v>
      </c>
      <c r="E48" s="16" t="s">
        <v>69</v>
      </c>
      <c r="F48" s="17">
        <v>44014</v>
      </c>
      <c r="G48" s="17"/>
      <c r="H48" s="15" t="s">
        <v>24</v>
      </c>
      <c r="I48" s="15" t="s">
        <v>66</v>
      </c>
      <c r="J48" cm="1">
        <f t="array" ref="J48">INDEX(K:Q,ROW(),$J$1)</f>
        <v>0</v>
      </c>
    </row>
    <row r="49" spans="4:12" ht="16.8" hidden="1">
      <c r="D49" s="15">
        <f>SUM($J$2:J49)</f>
        <v>10</v>
      </c>
      <c r="E49" s="16" t="s">
        <v>70</v>
      </c>
      <c r="F49" s="17">
        <v>44014</v>
      </c>
      <c r="G49" s="17"/>
      <c r="H49" s="15" t="s">
        <v>24</v>
      </c>
      <c r="I49" s="15"/>
      <c r="J49" cm="1">
        <f t="array" ref="J49">INDEX(K:Q,ROW(),$J$1)</f>
        <v>0</v>
      </c>
    </row>
    <row r="50" spans="4:12" ht="16.8" hidden="1">
      <c r="D50" s="15">
        <f>SUM($J$2:J50)</f>
        <v>10</v>
      </c>
      <c r="E50" s="16" t="s">
        <v>71</v>
      </c>
      <c r="F50" s="17">
        <v>44014</v>
      </c>
      <c r="G50" s="17"/>
      <c r="H50" s="15" t="s">
        <v>24</v>
      </c>
      <c r="I50" s="15"/>
      <c r="J50" cm="1">
        <f t="array" ref="J50">INDEX(K:Q,ROW(),$J$1)</f>
        <v>0</v>
      </c>
    </row>
    <row r="51" spans="4:12" ht="16.8" hidden="1">
      <c r="D51" s="15">
        <f>SUM($J$2:J51)</f>
        <v>10</v>
      </c>
      <c r="E51" s="16" t="s">
        <v>72</v>
      </c>
      <c r="F51" s="17">
        <v>44014</v>
      </c>
      <c r="G51" s="17"/>
      <c r="H51" s="15" t="s">
        <v>24</v>
      </c>
      <c r="I51" s="15"/>
      <c r="J51" cm="1">
        <f t="array" ref="J51">INDEX(K:Q,ROW(),$J$1)</f>
        <v>0</v>
      </c>
    </row>
    <row r="52" spans="4:12" ht="16.8" hidden="1">
      <c r="D52" s="15">
        <f>SUM($J$2:J52)</f>
        <v>10</v>
      </c>
      <c r="E52" s="16" t="s">
        <v>75</v>
      </c>
      <c r="F52" s="17">
        <v>44017</v>
      </c>
      <c r="G52" s="17">
        <v>43956</v>
      </c>
      <c r="H52" s="15" t="s">
        <v>24</v>
      </c>
      <c r="I52" s="15"/>
      <c r="J52" cm="1">
        <f t="array" ref="J52">INDEX(K:Q,ROW(),$J$1)</f>
        <v>0</v>
      </c>
      <c r="L52">
        <v>1</v>
      </c>
    </row>
    <row r="53" spans="4:12" ht="16.8" hidden="1">
      <c r="D53" s="15">
        <f>SUM($J$2:J53)</f>
        <v>10</v>
      </c>
      <c r="E53" s="16" t="s">
        <v>76</v>
      </c>
      <c r="F53" s="17"/>
      <c r="G53" s="17"/>
      <c r="H53" s="15" t="s">
        <v>77</v>
      </c>
      <c r="I53" s="15"/>
      <c r="J53" cm="1">
        <f t="array" ref="J53">INDEX(K:Q,ROW(),$J$1)</f>
        <v>0</v>
      </c>
    </row>
    <row r="54" spans="4:12" ht="16.8" hidden="1">
      <c r="D54" s="15">
        <f>SUM($J$2:J54)</f>
        <v>10</v>
      </c>
      <c r="E54" s="16" t="s">
        <v>26</v>
      </c>
      <c r="F54" s="17"/>
      <c r="G54" s="17"/>
      <c r="H54" s="15" t="s">
        <v>27</v>
      </c>
      <c r="I54" s="15"/>
      <c r="J54" cm="1">
        <f t="array" ref="J54">INDEX(K:Q,ROW(),$J$1)</f>
        <v>0</v>
      </c>
    </row>
    <row r="55" spans="4:12" ht="16.8" hidden="1">
      <c r="D55" s="15">
        <f>SUM($J$2:J55)</f>
        <v>10</v>
      </c>
      <c r="E55" s="16" t="s">
        <v>80</v>
      </c>
      <c r="F55" s="17">
        <v>44016</v>
      </c>
      <c r="G55" s="17">
        <v>43955</v>
      </c>
      <c r="H55" s="15" t="s">
        <v>24</v>
      </c>
      <c r="I55" s="15"/>
      <c r="J55" cm="1">
        <f t="array" ref="J55">INDEX(K:Q,ROW(),$J$1)</f>
        <v>0</v>
      </c>
      <c r="L55">
        <v>1</v>
      </c>
    </row>
  </sheetData>
  <autoFilter ref="C1:Q55" xr:uid="{00000000-0009-0000-0000-000003000000}">
    <filterColumn colId="7">
      <customFilters>
        <customFilter operator="notEqual" val=" "/>
      </customFilters>
    </filterColumn>
  </autoFilter>
  <conditionalFormatting sqref="E11">
    <cfRule type="duplicateValues" dxfId="22" priority="6"/>
  </conditionalFormatting>
  <conditionalFormatting sqref="E53:E54">
    <cfRule type="duplicateValues" dxfId="21" priority="5"/>
  </conditionalFormatting>
  <conditionalFormatting sqref="E55">
    <cfRule type="duplicateValues" dxfId="20" priority="4"/>
  </conditionalFormatting>
  <conditionalFormatting sqref="E12:E52 E1:E2 E4:E10">
    <cfRule type="duplicateValues" dxfId="19" priority="7"/>
  </conditionalFormatting>
  <conditionalFormatting sqref="E4:E1048576 E1:E2">
    <cfRule type="duplicateValues" dxfId="18" priority="3"/>
  </conditionalFormatting>
  <conditionalFormatting sqref="E3">
    <cfRule type="duplicateValues" dxfId="17" priority="2"/>
  </conditionalFormatting>
  <conditionalFormatting sqref="E3">
    <cfRule type="duplicateValues" dxfId="1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9"/>
  <sheetViews>
    <sheetView tabSelected="1" workbookViewId="0">
      <pane ySplit="2" topLeftCell="A3" activePane="bottomLeft" state="frozen"/>
      <selection activeCell="B1" sqref="B1"/>
      <selection pane="bottomLeft" activeCell="C4" sqref="C4"/>
    </sheetView>
  </sheetViews>
  <sheetFormatPr defaultRowHeight="14.4" outlineLevelCol="1"/>
  <cols>
    <col min="1" max="1" width="6.33203125" customWidth="1"/>
    <col min="2" max="2" width="16.6640625" style="44" customWidth="1"/>
    <col min="3" max="3" width="17.44140625" customWidth="1"/>
    <col min="4" max="4" width="31" customWidth="1"/>
    <col min="5" max="5" width="56.5546875" style="45" customWidth="1"/>
    <col min="6" max="6" width="41.88671875" style="48" customWidth="1"/>
    <col min="7" max="7" width="19.109375" customWidth="1"/>
    <col min="8" max="8" width="25" customWidth="1"/>
    <col min="9" max="9" width="18" customWidth="1"/>
    <col min="10" max="10" width="39.6640625" style="45" customWidth="1"/>
    <col min="11" max="11" width="21.44140625" customWidth="1"/>
    <col min="12" max="12" width="19.109375" customWidth="1"/>
    <col min="13" max="13" width="12.5546875" style="26" customWidth="1"/>
    <col min="14" max="14" width="36.6640625" style="26" customWidth="1"/>
    <col min="15" max="15" width="21.88671875" style="26" customWidth="1"/>
    <col min="16" max="16" width="43.88671875" style="26" bestFit="1" customWidth="1"/>
    <col min="17" max="17" width="15.33203125" style="35" customWidth="1"/>
    <col min="18" max="18" width="19.33203125" bestFit="1" customWidth="1"/>
    <col min="19" max="19" width="7.33203125" customWidth="1"/>
    <col min="20" max="20" width="19.33203125" style="26" hidden="1" customWidth="1" outlineLevel="1"/>
    <col min="21" max="21" width="41.6640625" style="26" hidden="1" customWidth="1" outlineLevel="1"/>
    <col min="22" max="22" width="25" style="26" hidden="1" customWidth="1" outlineLevel="1"/>
    <col min="23" max="23" width="12.5546875" style="26" hidden="1" customWidth="1" outlineLevel="1"/>
    <col min="24" max="24" width="8.88671875" collapsed="1"/>
  </cols>
  <sheetData>
    <row r="1" spans="1:23" s="36" customFormat="1" ht="28.8">
      <c r="A1" s="36" t="s">
        <v>66</v>
      </c>
      <c r="B1" s="49" t="s">
        <v>225</v>
      </c>
      <c r="C1" s="36" t="s">
        <v>273</v>
      </c>
      <c r="D1" s="36" t="s">
        <v>131</v>
      </c>
      <c r="E1" s="36" t="s">
        <v>2</v>
      </c>
      <c r="F1" s="9" t="s">
        <v>232</v>
      </c>
      <c r="G1" s="36" t="s">
        <v>204</v>
      </c>
      <c r="H1" s="36" t="s">
        <v>147</v>
      </c>
      <c r="I1" s="36" t="s">
        <v>88</v>
      </c>
      <c r="J1" s="36" t="s">
        <v>178</v>
      </c>
      <c r="K1" s="36" t="s">
        <v>179</v>
      </c>
      <c r="L1" s="36" t="s">
        <v>206</v>
      </c>
      <c r="M1" s="37" t="s">
        <v>205</v>
      </c>
      <c r="N1" s="37" t="s">
        <v>233</v>
      </c>
      <c r="O1" s="37" t="s">
        <v>148</v>
      </c>
      <c r="P1" s="37" t="s">
        <v>130</v>
      </c>
      <c r="Q1" s="38" t="s">
        <v>132</v>
      </c>
      <c r="R1" s="36" t="s">
        <v>133</v>
      </c>
      <c r="S1" s="36" t="s">
        <v>134</v>
      </c>
      <c r="T1" s="37" t="s">
        <v>146</v>
      </c>
      <c r="U1" s="37" t="s">
        <v>6</v>
      </c>
      <c r="V1" s="37" t="s">
        <v>88</v>
      </c>
      <c r="W1" s="37" t="s">
        <v>89</v>
      </c>
    </row>
    <row r="2" spans="1:23" s="36" customFormat="1">
      <c r="A2" s="36">
        <f>COLUMN()</f>
        <v>1</v>
      </c>
      <c r="B2" s="49" t="s">
        <v>275</v>
      </c>
      <c r="D2" s="36">
        <f>COLUMN()</f>
        <v>4</v>
      </c>
      <c r="E2" s="36">
        <f>COLUMN()</f>
        <v>5</v>
      </c>
      <c r="F2" s="9">
        <f>COLUMN()</f>
        <v>6</v>
      </c>
      <c r="G2" s="36">
        <f>COLUMN()</f>
        <v>7</v>
      </c>
      <c r="H2" s="36">
        <f>COLUMN()</f>
        <v>8</v>
      </c>
      <c r="J2" s="36">
        <f>COLUMN()</f>
        <v>10</v>
      </c>
      <c r="K2" s="36">
        <f>COLUMN()</f>
        <v>11</v>
      </c>
      <c r="L2" s="36">
        <f>COLUMN()</f>
        <v>12</v>
      </c>
      <c r="M2" s="36">
        <f>COLUMN()</f>
        <v>13</v>
      </c>
      <c r="N2" s="37">
        <f>COLUMN()</f>
        <v>14</v>
      </c>
      <c r="O2" s="36">
        <f>COLUMN()</f>
        <v>15</v>
      </c>
      <c r="P2" s="36">
        <f>COLUMN()</f>
        <v>16</v>
      </c>
      <c r="Q2" s="36">
        <f>COLUMN()</f>
        <v>17</v>
      </c>
      <c r="R2" s="36">
        <f>COLUMN()</f>
        <v>18</v>
      </c>
      <c r="S2" s="36">
        <f>COLUMN()</f>
        <v>19</v>
      </c>
      <c r="T2" s="36">
        <f>COLUMN()</f>
        <v>20</v>
      </c>
      <c r="U2" s="36">
        <f>COLUMN()</f>
        <v>21</v>
      </c>
      <c r="V2" s="36">
        <f>COLUMN()</f>
        <v>22</v>
      </c>
      <c r="W2" s="36">
        <f>COLUMN()</f>
        <v>23</v>
      </c>
    </row>
    <row r="3" spans="1:23" s="36" customFormat="1">
      <c r="B3" s="49"/>
      <c r="F3" s="9"/>
      <c r="N3" s="37"/>
    </row>
    <row r="4" spans="1:23" s="36" customFormat="1" ht="43.2">
      <c r="B4" s="56" t="s">
        <v>306</v>
      </c>
      <c r="C4" s="41" t="s">
        <v>283</v>
      </c>
      <c r="D4" s="41" t="s">
        <v>300</v>
      </c>
      <c r="E4" s="41" t="str">
        <f>"Sửa chữa lớn đường dây hạ thế "&amp;D4</f>
        <v>Sửa chữa lớn đường dây hạ thế Lưới điện hạ thế TBA Cây Da 1</v>
      </c>
      <c r="F4" s="50" t="str">
        <f>D4</f>
        <v>Lưới điện hạ thế TBA Cây Da 1</v>
      </c>
      <c r="G4" s="36" t="str">
        <f>RIGHT(E4,LEN(E4)-SEARCH("TBA ",E4,1)-2)</f>
        <v xml:space="preserve"> Cây Da 1</v>
      </c>
      <c r="H4" s="41" t="str">
        <f>"FCO + MCCB TBA "&amp;G4</f>
        <v>FCO + MCCB TBA  Cây Da 1</v>
      </c>
      <c r="I4" s="6" t="s">
        <v>149</v>
      </c>
      <c r="J4" s="41" t="str">
        <f>"Cắt "&amp;H4</f>
        <v>Cắt FCO + MCCB TBA  Cây Da 1</v>
      </c>
      <c r="K4" s="41" t="str">
        <f>"Tiếp địa hạ thế tại trụ TBA "&amp;G4</f>
        <v>Tiếp địa hạ thế tại trụ TBA  Cây Da 1</v>
      </c>
      <c r="N4" s="51" t="str">
        <f t="shared" ref="N4:N15" si="0">J4&amp;CHAR(10)&amp;K4</f>
        <v>Cắt FCO + MCCB TBA  Cây Da 1
Tiếp địa hạ thế tại trụ TBA  Cây Da 1</v>
      </c>
    </row>
    <row r="5" spans="1:23" s="36" customFormat="1" ht="28.8">
      <c r="B5" s="56" t="s">
        <v>284</v>
      </c>
      <c r="C5" s="41" t="s">
        <v>283</v>
      </c>
      <c r="D5" s="41" t="s">
        <v>293</v>
      </c>
      <c r="E5" s="41" t="str">
        <f t="shared" ref="E5:E15" si="1">"Sửa chữa lớn đường dây hạ thế "&amp;D5</f>
        <v>Sửa chữa lớn đường dây hạ thế Lưới điện hạ thế TBA Cây Da 2</v>
      </c>
      <c r="F5" s="50" t="str">
        <f t="shared" ref="F5:F15" si="2">D5</f>
        <v>Lưới điện hạ thế TBA Cây Da 2</v>
      </c>
      <c r="G5" s="36" t="str">
        <f t="shared" ref="G5:G15" si="3">RIGHT(E5,LEN(E5)-SEARCH("TBA ",E5,1)-2)</f>
        <v xml:space="preserve"> Cây Da 2</v>
      </c>
      <c r="H5" s="41" t="str">
        <f t="shared" ref="H5:H15" si="4">"FCO + MCCB TBA "&amp;G5</f>
        <v>FCO + MCCB TBA  Cây Da 2</v>
      </c>
      <c r="I5" s="6" t="s">
        <v>149</v>
      </c>
      <c r="J5" s="41" t="str">
        <f t="shared" ref="J5:J15" si="5">"Cắt "&amp;H5</f>
        <v>Cắt FCO + MCCB TBA  Cây Da 2</v>
      </c>
      <c r="K5" s="41" t="str">
        <f t="shared" ref="K5:K15" si="6">"Tiếp địa hạ thế tại trụ TBA "&amp;G5</f>
        <v>Tiếp địa hạ thế tại trụ TBA  Cây Da 2</v>
      </c>
      <c r="N5" s="51" t="str">
        <f t="shared" si="0"/>
        <v>Cắt FCO + MCCB TBA  Cây Da 2
Tiếp địa hạ thế tại trụ TBA  Cây Da 2</v>
      </c>
    </row>
    <row r="6" spans="1:23" s="36" customFormat="1" ht="28.8">
      <c r="B6" s="56" t="s">
        <v>285</v>
      </c>
      <c r="C6" s="41" t="s">
        <v>283</v>
      </c>
      <c r="D6" s="41" t="s">
        <v>294</v>
      </c>
      <c r="E6" s="41" t="str">
        <f t="shared" si="1"/>
        <v>Sửa chữa lớn đường dây hạ thế Lưới điện hạ thế TBA Cây Da 2A</v>
      </c>
      <c r="F6" s="50" t="str">
        <f t="shared" si="2"/>
        <v>Lưới điện hạ thế TBA Cây Da 2A</v>
      </c>
      <c r="G6" s="36" t="str">
        <f t="shared" si="3"/>
        <v xml:space="preserve"> Cây Da 2A</v>
      </c>
      <c r="H6" s="41" t="str">
        <f t="shared" si="4"/>
        <v>FCO + MCCB TBA  Cây Da 2A</v>
      </c>
      <c r="I6" s="6" t="s">
        <v>149</v>
      </c>
      <c r="J6" s="41" t="str">
        <f t="shared" si="5"/>
        <v>Cắt FCO + MCCB TBA  Cây Da 2A</v>
      </c>
      <c r="K6" s="41" t="str">
        <f t="shared" si="6"/>
        <v>Tiếp địa hạ thế tại trụ TBA  Cây Da 2A</v>
      </c>
      <c r="N6" s="51" t="str">
        <f t="shared" si="0"/>
        <v>Cắt FCO + MCCB TBA  Cây Da 2A
Tiếp địa hạ thế tại trụ TBA  Cây Da 2A</v>
      </c>
    </row>
    <row r="7" spans="1:23" s="36" customFormat="1" ht="28.8">
      <c r="B7" s="56" t="s">
        <v>286</v>
      </c>
      <c r="C7" s="41" t="s">
        <v>283</v>
      </c>
      <c r="D7" s="41" t="s">
        <v>295</v>
      </c>
      <c r="E7" s="41" t="str">
        <f t="shared" si="1"/>
        <v>Sửa chữa lớn đường dây hạ thế Lưới điện hạ thế TBA Cây Da 3</v>
      </c>
      <c r="F7" s="50" t="str">
        <f t="shared" si="2"/>
        <v>Lưới điện hạ thế TBA Cây Da 3</v>
      </c>
      <c r="G7" s="36" t="str">
        <f t="shared" si="3"/>
        <v xml:space="preserve"> Cây Da 3</v>
      </c>
      <c r="H7" s="41" t="str">
        <f t="shared" si="4"/>
        <v>FCO + MCCB TBA  Cây Da 3</v>
      </c>
      <c r="I7" s="6" t="s">
        <v>149</v>
      </c>
      <c r="J7" s="41" t="str">
        <f t="shared" si="5"/>
        <v>Cắt FCO + MCCB TBA  Cây Da 3</v>
      </c>
      <c r="K7" s="41" t="str">
        <f t="shared" si="6"/>
        <v>Tiếp địa hạ thế tại trụ TBA  Cây Da 3</v>
      </c>
      <c r="N7" s="51" t="str">
        <f t="shared" si="0"/>
        <v>Cắt FCO + MCCB TBA  Cây Da 3
Tiếp địa hạ thế tại trụ TBA  Cây Da 3</v>
      </c>
    </row>
    <row r="8" spans="1:23" s="36" customFormat="1" ht="28.8">
      <c r="B8" s="56" t="s">
        <v>287</v>
      </c>
      <c r="C8" s="41" t="s">
        <v>283</v>
      </c>
      <c r="D8" s="41" t="s">
        <v>296</v>
      </c>
      <c r="E8" s="41" t="str">
        <f t="shared" si="1"/>
        <v>Sửa chữa lớn đường dây hạ thế Lưới điện hạ thế TBA Cây Da 4</v>
      </c>
      <c r="F8" s="50" t="str">
        <f t="shared" si="2"/>
        <v>Lưới điện hạ thế TBA Cây Da 4</v>
      </c>
      <c r="G8" s="36" t="str">
        <f t="shared" si="3"/>
        <v xml:space="preserve"> Cây Da 4</v>
      </c>
      <c r="H8" s="41" t="str">
        <f t="shared" si="4"/>
        <v>FCO + MCCB TBA  Cây Da 4</v>
      </c>
      <c r="I8" s="6" t="s">
        <v>149</v>
      </c>
      <c r="J8" s="41" t="str">
        <f t="shared" si="5"/>
        <v>Cắt FCO + MCCB TBA  Cây Da 4</v>
      </c>
      <c r="K8" s="41" t="str">
        <f t="shared" si="6"/>
        <v>Tiếp địa hạ thế tại trụ TBA  Cây Da 4</v>
      </c>
      <c r="N8" s="51" t="str">
        <f t="shared" si="0"/>
        <v>Cắt FCO + MCCB TBA  Cây Da 4
Tiếp địa hạ thế tại trụ TBA  Cây Da 4</v>
      </c>
    </row>
    <row r="9" spans="1:23" s="36" customFormat="1" ht="28.8">
      <c r="B9" s="56" t="s">
        <v>288</v>
      </c>
      <c r="C9" s="41" t="s">
        <v>283</v>
      </c>
      <c r="D9" s="41" t="s">
        <v>297</v>
      </c>
      <c r="E9" s="41" t="str">
        <f t="shared" si="1"/>
        <v>Sửa chữa lớn đường dây hạ thế Lưới điện hạ thế TBA Cây Da 5</v>
      </c>
      <c r="F9" s="50" t="str">
        <f t="shared" si="2"/>
        <v>Lưới điện hạ thế TBA Cây Da 5</v>
      </c>
      <c r="G9" s="36" t="str">
        <f t="shared" si="3"/>
        <v xml:space="preserve"> Cây Da 5</v>
      </c>
      <c r="H9" s="41" t="str">
        <f t="shared" si="4"/>
        <v>FCO + MCCB TBA  Cây Da 5</v>
      </c>
      <c r="I9" s="6" t="s">
        <v>149</v>
      </c>
      <c r="J9" s="41" t="str">
        <f t="shared" si="5"/>
        <v>Cắt FCO + MCCB TBA  Cây Da 5</v>
      </c>
      <c r="K9" s="41" t="str">
        <f t="shared" si="6"/>
        <v>Tiếp địa hạ thế tại trụ TBA  Cây Da 5</v>
      </c>
      <c r="N9" s="51" t="str">
        <f t="shared" si="0"/>
        <v>Cắt FCO + MCCB TBA  Cây Da 5
Tiếp địa hạ thế tại trụ TBA  Cây Da 5</v>
      </c>
    </row>
    <row r="10" spans="1:23" s="36" customFormat="1" ht="28.8">
      <c r="B10" s="56" t="s">
        <v>289</v>
      </c>
      <c r="C10" s="41" t="s">
        <v>283</v>
      </c>
      <c r="D10" s="41" t="s">
        <v>298</v>
      </c>
      <c r="E10" s="41" t="str">
        <f t="shared" si="1"/>
        <v>Sửa chữa lớn đường dây hạ thế Lưới điện hạ thế TBA Cây Da 5A</v>
      </c>
      <c r="F10" s="50" t="str">
        <f t="shared" si="2"/>
        <v>Lưới điện hạ thế TBA Cây Da 5A</v>
      </c>
      <c r="G10" s="36" t="str">
        <f t="shared" si="3"/>
        <v xml:space="preserve"> Cây Da 5A</v>
      </c>
      <c r="H10" s="41" t="str">
        <f t="shared" si="4"/>
        <v>FCO + MCCB TBA  Cây Da 5A</v>
      </c>
      <c r="I10" s="6" t="s">
        <v>149</v>
      </c>
      <c r="J10" s="41" t="str">
        <f t="shared" si="5"/>
        <v>Cắt FCO + MCCB TBA  Cây Da 5A</v>
      </c>
      <c r="K10" s="41" t="str">
        <f t="shared" si="6"/>
        <v>Tiếp địa hạ thế tại trụ TBA  Cây Da 5A</v>
      </c>
      <c r="N10" s="51" t="str">
        <f t="shared" si="0"/>
        <v>Cắt FCO + MCCB TBA  Cây Da 5A
Tiếp địa hạ thế tại trụ TBA  Cây Da 5A</v>
      </c>
    </row>
    <row r="11" spans="1:23" s="36" customFormat="1" ht="28.8">
      <c r="B11" s="56" t="s">
        <v>290</v>
      </c>
      <c r="C11" s="41" t="s">
        <v>283</v>
      </c>
      <c r="D11" s="41" t="s">
        <v>299</v>
      </c>
      <c r="E11" s="41" t="str">
        <f t="shared" si="1"/>
        <v>Sửa chữa lớn đường dây hạ thế Lưới điện hạ thế TBA Cây Da 6</v>
      </c>
      <c r="F11" s="50" t="str">
        <f t="shared" si="2"/>
        <v>Lưới điện hạ thế TBA Cây Da 6</v>
      </c>
      <c r="G11" s="36" t="str">
        <f t="shared" si="3"/>
        <v xml:space="preserve"> Cây Da 6</v>
      </c>
      <c r="H11" s="41" t="str">
        <f t="shared" si="4"/>
        <v>FCO + MCCB TBA  Cây Da 6</v>
      </c>
      <c r="I11" s="6" t="s">
        <v>149</v>
      </c>
      <c r="J11" s="41" t="str">
        <f t="shared" si="5"/>
        <v>Cắt FCO + MCCB TBA  Cây Da 6</v>
      </c>
      <c r="K11" s="41" t="str">
        <f t="shared" si="6"/>
        <v>Tiếp địa hạ thế tại trụ TBA  Cây Da 6</v>
      </c>
      <c r="N11" s="51" t="str">
        <f t="shared" si="0"/>
        <v>Cắt FCO + MCCB TBA  Cây Da 6
Tiếp địa hạ thế tại trụ TBA  Cây Da 6</v>
      </c>
    </row>
    <row r="12" spans="1:23" s="36" customFormat="1" ht="28.8">
      <c r="B12" s="56" t="s">
        <v>291</v>
      </c>
      <c r="C12" s="41" t="s">
        <v>283</v>
      </c>
      <c r="D12" s="41" t="s">
        <v>301</v>
      </c>
      <c r="E12" s="41" t="str">
        <f t="shared" si="1"/>
        <v>Sửa chữa lớn đường dây hạ thế Lưới điện hạ thế TBA Cây Da 6A</v>
      </c>
      <c r="F12" s="50" t="str">
        <f t="shared" si="2"/>
        <v>Lưới điện hạ thế TBA Cây Da 6A</v>
      </c>
      <c r="G12" s="36" t="str">
        <f t="shared" si="3"/>
        <v xml:space="preserve"> Cây Da 6A</v>
      </c>
      <c r="H12" s="41" t="str">
        <f t="shared" si="4"/>
        <v>FCO + MCCB TBA  Cây Da 6A</v>
      </c>
      <c r="I12" s="6" t="s">
        <v>149</v>
      </c>
      <c r="J12" s="41" t="str">
        <f t="shared" si="5"/>
        <v>Cắt FCO + MCCB TBA  Cây Da 6A</v>
      </c>
      <c r="K12" s="41" t="str">
        <f t="shared" si="6"/>
        <v>Tiếp địa hạ thế tại trụ TBA  Cây Da 6A</v>
      </c>
      <c r="N12" s="51" t="str">
        <f t="shared" si="0"/>
        <v>Cắt FCO + MCCB TBA  Cây Da 6A
Tiếp địa hạ thế tại trụ TBA  Cây Da 6A</v>
      </c>
      <c r="O12" s="36" t="s">
        <v>305</v>
      </c>
    </row>
    <row r="13" spans="1:23" s="41" customFormat="1" ht="28.8">
      <c r="B13" s="56" t="s">
        <v>292</v>
      </c>
      <c r="C13" s="41" t="s">
        <v>283</v>
      </c>
      <c r="D13" s="41" t="s">
        <v>302</v>
      </c>
      <c r="E13" s="41" t="str">
        <f t="shared" si="1"/>
        <v>Sửa chữa lớn đường dây hạ thế Lưới điện hạ thế TBA Cây Da 7</v>
      </c>
      <c r="F13" s="50" t="str">
        <f t="shared" si="2"/>
        <v>Lưới điện hạ thế TBA Cây Da 7</v>
      </c>
      <c r="G13" s="36" t="str">
        <f t="shared" si="3"/>
        <v xml:space="preserve"> Cây Da 7</v>
      </c>
      <c r="H13" s="41" t="str">
        <f t="shared" si="4"/>
        <v>FCO + MCCB TBA  Cây Da 7</v>
      </c>
      <c r="I13" s="6" t="s">
        <v>149</v>
      </c>
      <c r="J13" s="41" t="str">
        <f t="shared" si="5"/>
        <v>Cắt FCO + MCCB TBA  Cây Da 7</v>
      </c>
      <c r="K13" s="41" t="str">
        <f t="shared" si="6"/>
        <v>Tiếp địa hạ thế tại trụ TBA  Cây Da 7</v>
      </c>
      <c r="N13" s="51" t="str">
        <f t="shared" si="0"/>
        <v>Cắt FCO + MCCB TBA  Cây Da 7
Tiếp địa hạ thế tại trụ TBA  Cây Da 7</v>
      </c>
    </row>
    <row r="14" spans="1:23" s="41" customFormat="1" ht="28.8">
      <c r="B14" s="56" t="s">
        <v>292</v>
      </c>
      <c r="C14" s="41" t="s">
        <v>283</v>
      </c>
      <c r="D14" s="41" t="s">
        <v>303</v>
      </c>
      <c r="E14" s="41" t="str">
        <f t="shared" si="1"/>
        <v>Sửa chữa lớn đường dây hạ thế Lưới điện hạ thế TBA Cây Da 10</v>
      </c>
      <c r="F14" s="50" t="str">
        <f t="shared" si="2"/>
        <v>Lưới điện hạ thế TBA Cây Da 10</v>
      </c>
      <c r="G14" s="36" t="str">
        <f t="shared" si="3"/>
        <v xml:space="preserve"> Cây Da 10</v>
      </c>
      <c r="H14" s="41" t="str">
        <f t="shared" si="4"/>
        <v>FCO + MCCB TBA  Cây Da 10</v>
      </c>
      <c r="I14" s="6" t="s">
        <v>149</v>
      </c>
      <c r="J14" s="41" t="str">
        <f t="shared" si="5"/>
        <v>Cắt FCO + MCCB TBA  Cây Da 10</v>
      </c>
      <c r="K14" s="41" t="str">
        <f t="shared" si="6"/>
        <v>Tiếp địa hạ thế tại trụ TBA  Cây Da 10</v>
      </c>
      <c r="N14" s="51" t="str">
        <f t="shared" si="0"/>
        <v>Cắt FCO + MCCB TBA  Cây Da 10
Tiếp địa hạ thế tại trụ TBA  Cây Da 10</v>
      </c>
    </row>
    <row r="15" spans="1:23" s="41" customFormat="1" ht="28.8">
      <c r="B15" s="56" t="s">
        <v>292</v>
      </c>
      <c r="C15" s="41" t="s">
        <v>283</v>
      </c>
      <c r="D15" s="41" t="s">
        <v>304</v>
      </c>
      <c r="E15" s="41" t="str">
        <f t="shared" si="1"/>
        <v>Sửa chữa lớn đường dây hạ thế Lưới điện hạ thế TBA Cây Da 11</v>
      </c>
      <c r="F15" s="50" t="str">
        <f t="shared" si="2"/>
        <v>Lưới điện hạ thế TBA Cây Da 11</v>
      </c>
      <c r="G15" s="36" t="str">
        <f t="shared" si="3"/>
        <v xml:space="preserve"> Cây Da 11</v>
      </c>
      <c r="H15" s="41" t="str">
        <f t="shared" si="4"/>
        <v>FCO + MCCB TBA  Cây Da 11</v>
      </c>
      <c r="I15" s="6" t="s">
        <v>149</v>
      </c>
      <c r="J15" s="41" t="str">
        <f t="shared" si="5"/>
        <v>Cắt FCO + MCCB TBA  Cây Da 11</v>
      </c>
      <c r="K15" s="41" t="str">
        <f t="shared" si="6"/>
        <v>Tiếp địa hạ thế tại trụ TBA  Cây Da 11</v>
      </c>
      <c r="N15" s="51" t="str">
        <f t="shared" si="0"/>
        <v>Cắt FCO + MCCB TBA  Cây Da 11
Tiếp địa hạ thế tại trụ TBA  Cây Da 11</v>
      </c>
    </row>
    <row r="16" spans="1:23" s="41" customFormat="1" ht="43.2">
      <c r="B16" s="56" t="s">
        <v>276</v>
      </c>
      <c r="C16" s="52" t="s">
        <v>46</v>
      </c>
      <c r="D16" s="41" t="s">
        <v>268</v>
      </c>
      <c r="E16" s="53" t="s">
        <v>267</v>
      </c>
      <c r="F16" s="50" t="s">
        <v>274</v>
      </c>
      <c r="G16" s="6" t="s">
        <v>269</v>
      </c>
      <c r="H16" s="6" t="s">
        <v>270</v>
      </c>
      <c r="I16" s="6"/>
      <c r="J16" s="24" t="s">
        <v>271</v>
      </c>
      <c r="K16" s="54" t="s">
        <v>272</v>
      </c>
      <c r="M16" s="57">
        <v>44147</v>
      </c>
      <c r="N16" s="51" t="str">
        <f>J16&amp;CHAR(10)&amp;K16</f>
        <v>Cắt LBS khí Ấp 8 Nhân Nghĩa + 3 LTD
Cắt LBS khí Nhân Nghĩa - Xuân Bảo + 3LTD
Tiếp địa trụ trung thế 174
Tiếp địa hạ thế tại TBA Nhân Nghĩa 11</v>
      </c>
      <c r="O16" s="26" t="str">
        <f>D16</f>
        <v>Nhánh rẽ Nhân Nghĩa 11</v>
      </c>
    </row>
    <row r="17" spans="1:23" s="41" customFormat="1" ht="43.2">
      <c r="B17" s="56" t="s">
        <v>276</v>
      </c>
      <c r="C17" s="52" t="s">
        <v>46</v>
      </c>
      <c r="D17" s="41" t="s">
        <v>268</v>
      </c>
      <c r="E17" s="53" t="s">
        <v>277</v>
      </c>
      <c r="F17" s="50" t="s">
        <v>278</v>
      </c>
      <c r="G17" s="6" t="s">
        <v>279</v>
      </c>
      <c r="H17" s="6" t="s">
        <v>280</v>
      </c>
      <c r="I17" s="6"/>
      <c r="J17" s="55" t="s">
        <v>282</v>
      </c>
      <c r="K17" s="54" t="s">
        <v>281</v>
      </c>
      <c r="M17" s="57">
        <v>44147</v>
      </c>
      <c r="N17" s="51" t="str">
        <f>J17&amp;CHAR(10)&amp;K17</f>
        <v>Cắt FCO nhánh rẽ Nhân Nghĩa 11 tại trụ 172/001
Tiếp địa trung hạ thế tại TBA Nhân Nghĩa 11</v>
      </c>
      <c r="O17" s="26" t="str">
        <f>D17</f>
        <v>Nhánh rẽ Nhân Nghĩa 11</v>
      </c>
    </row>
    <row r="18" spans="1:23" ht="28.8">
      <c r="A18">
        <f>ROW()</f>
        <v>18</v>
      </c>
      <c r="B18" s="44">
        <v>44061</v>
      </c>
      <c r="C18" s="44"/>
      <c r="D18" t="s">
        <v>137</v>
      </c>
      <c r="E18" s="24" t="s">
        <v>227</v>
      </c>
      <c r="F18" s="47" t="s">
        <v>213</v>
      </c>
      <c r="G18" s="6" t="s">
        <v>231</v>
      </c>
      <c r="H18" s="6" t="s">
        <v>149</v>
      </c>
      <c r="I18" s="6"/>
      <c r="J18" s="24" t="s">
        <v>181</v>
      </c>
      <c r="K18" s="6"/>
      <c r="L18" s="6"/>
      <c r="M18" s="26">
        <f t="shared" ref="M18:M37" si="7">L18+14</f>
        <v>14</v>
      </c>
      <c r="N18" s="26" t="str">
        <f t="array" ref="N18">_xlfn.TEXTJOIN(CHAR(10),TRUE,J18:K18)</f>
        <v>Cắt FCO + MCCB TBA Nam Hà 1A
Tiếp địa hạ thế tại MCCB TBA Nam Hà 1A</v>
      </c>
      <c r="O18" s="26" t="str">
        <f t="shared" ref="O18:O38" si="8">D18</f>
        <v>TBA Nam Hà 1A</v>
      </c>
      <c r="P18" s="26" t="str">
        <f t="shared" ref="P18:P38" si="9">N18&amp;D18</f>
        <v>Cắt FCO + MCCB TBA Nam Hà 1A
Tiếp địa hạ thế tại MCCB TBA Nam Hà 1ATBA Nam Hà 1A</v>
      </c>
      <c r="Q18" s="35">
        <v>44079</v>
      </c>
      <c r="R18" t="s">
        <v>136</v>
      </c>
      <c r="S18">
        <f t="shared" ref="S18:S24" si="10">WEEKDAY(Q18)</f>
        <v>7</v>
      </c>
      <c r="T18" s="26" t="str">
        <f t="shared" ref="T18:T38" si="11">N18&amp;D18</f>
        <v>Cắt FCO + MCCB TBA Nam Hà 1A
Tiếp địa hạ thế tại MCCB TBA Nam Hà 1ATBA Nam Hà 1A</v>
      </c>
      <c r="U18" s="26" t="str">
        <f t="shared" ref="U18:U38" si="12">E18&amp;LOWER(N18)&amp;D18</f>
        <v>Thay dây hạ thế  sau TBA Nam Hà 1Acắt fco + mccb tba nam hà 1a
tiếp địa hạ thế tại mccb tba nam hà 1aTBA Nam Hà 1A</v>
      </c>
      <c r="V18" s="26" t="str">
        <f t="shared" ref="V18:V38" si="13">"Cắt "&amp;H18&amp;O18</f>
        <v>Cắt FCO + MCCB TBA Nam Hà 1A</v>
      </c>
      <c r="W18" s="26" t="str">
        <f t="shared" ref="W18:W38" si="14">"Tiếp địa tại "&amp;K18&amp;D18</f>
        <v>Tiếp địa tại TBA Nam Hà 1A</v>
      </c>
    </row>
    <row r="19" spans="1:23" ht="28.8">
      <c r="A19">
        <f>ROW()</f>
        <v>19</v>
      </c>
      <c r="B19" s="44">
        <v>44061</v>
      </c>
      <c r="C19" s="44"/>
      <c r="D19" t="s">
        <v>135</v>
      </c>
      <c r="E19" s="24" t="s">
        <v>226</v>
      </c>
      <c r="F19" s="47" t="s">
        <v>212</v>
      </c>
      <c r="G19" s="6" t="s">
        <v>231</v>
      </c>
      <c r="H19" s="6" t="s">
        <v>149</v>
      </c>
      <c r="I19" s="6"/>
      <c r="J19" s="24" t="s">
        <v>180</v>
      </c>
      <c r="K19" s="6" t="s">
        <v>251</v>
      </c>
      <c r="L19" s="6"/>
      <c r="M19" s="26">
        <f>L19+14</f>
        <v>14</v>
      </c>
      <c r="N19" s="26" t="str">
        <f t="array" ref="N19">_xlfn.TEXTJOIN(CHAR(10),TRUE,J19:K19)</f>
        <v xml:space="preserve">Cắt FCO + MCCB TBA Nam Hà 1
Tiếp địa hạ thế tại MCCB TBA Nam Hà 1
 </v>
      </c>
      <c r="O19" s="26" t="str">
        <f t="shared" si="8"/>
        <v>TBA Nam Hà 1</v>
      </c>
      <c r="P19" s="26" t="str">
        <f t="shared" si="9"/>
        <v>Cắt FCO + MCCB TBA Nam Hà 1
Tiếp địa hạ thế tại MCCB TBA Nam Hà 1
 TBA Nam Hà 1</v>
      </c>
      <c r="Q19" s="35">
        <v>44079</v>
      </c>
      <c r="R19" t="s">
        <v>136</v>
      </c>
      <c r="S19">
        <f>WEEKDAY(Q19)</f>
        <v>7</v>
      </c>
      <c r="T19" s="26" t="str">
        <f t="shared" si="11"/>
        <v>Cắt FCO + MCCB TBA Nam Hà 1
Tiếp địa hạ thế tại MCCB TBA Nam Hà 1
 TBA Nam Hà 1</v>
      </c>
      <c r="U19" s="26" t="str">
        <f t="shared" si="12"/>
        <v>Thay dây hạ thế  sau TBA Nam Hà 1cắt fco + mccb tba nam hà 1
tiếp địa hạ thế tại mccb tba nam hà 1
 TBA Nam Hà 1</v>
      </c>
      <c r="V19" s="26" t="str">
        <f t="shared" si="13"/>
        <v>Cắt FCO + MCCB TBA Nam Hà 1</v>
      </c>
      <c r="W19" s="26" t="str">
        <f t="shared" si="14"/>
        <v>Tiếp địa tại  TBA Nam Hà 1</v>
      </c>
    </row>
    <row r="20" spans="1:23" ht="28.8">
      <c r="A20">
        <f>ROW()</f>
        <v>20</v>
      </c>
      <c r="B20" s="44">
        <v>44061</v>
      </c>
      <c r="C20" s="44"/>
      <c r="D20" t="s">
        <v>138</v>
      </c>
      <c r="E20" s="24" t="s">
        <v>228</v>
      </c>
      <c r="F20" s="47" t="s">
        <v>214</v>
      </c>
      <c r="G20" s="6" t="s">
        <v>231</v>
      </c>
      <c r="H20" s="6" t="s">
        <v>149</v>
      </c>
      <c r="I20" s="6"/>
      <c r="J20" s="24" t="s">
        <v>182</v>
      </c>
      <c r="K20" s="6"/>
      <c r="L20" s="6"/>
      <c r="M20" s="26">
        <f t="shared" si="7"/>
        <v>14</v>
      </c>
      <c r="N20" s="26" t="str">
        <f t="array" ref="N20">_xlfn.TEXTJOIN(CHAR(10),TRUE,J20:K20)</f>
        <v>Cắt FCO + MCCB TBA Nam Hà 3
Tiếp địa hạ thế tại MCCB TBA Nam Hà 3</v>
      </c>
      <c r="O20" s="26" t="str">
        <f t="shared" si="8"/>
        <v>TBA Nam Hà 3</v>
      </c>
      <c r="P20" s="26" t="str">
        <f t="shared" si="9"/>
        <v>Cắt FCO + MCCB TBA Nam Hà 3
Tiếp địa hạ thế tại MCCB TBA Nam Hà 3TBA Nam Hà 3</v>
      </c>
      <c r="Q20" s="35">
        <v>44079</v>
      </c>
      <c r="R20" t="s">
        <v>136</v>
      </c>
      <c r="S20">
        <f t="shared" si="10"/>
        <v>7</v>
      </c>
      <c r="T20" s="26" t="str">
        <f t="shared" si="11"/>
        <v>Cắt FCO + MCCB TBA Nam Hà 3
Tiếp địa hạ thế tại MCCB TBA Nam Hà 3TBA Nam Hà 3</v>
      </c>
      <c r="U20" s="26" t="str">
        <f t="shared" si="12"/>
        <v>Thay dây hạ thế  sau TBA Nam Hà 3cắt fco + mccb tba nam hà 3
tiếp địa hạ thế tại mccb tba nam hà 3TBA Nam Hà 3</v>
      </c>
      <c r="V20" s="26" t="str">
        <f t="shared" si="13"/>
        <v>Cắt FCO + MCCB TBA Nam Hà 3</v>
      </c>
      <c r="W20" s="26" t="str">
        <f t="shared" si="14"/>
        <v>Tiếp địa tại TBA Nam Hà 3</v>
      </c>
    </row>
    <row r="21" spans="1:23" ht="28.8">
      <c r="A21">
        <f>ROW()</f>
        <v>21</v>
      </c>
      <c r="B21" s="44">
        <v>44061</v>
      </c>
      <c r="C21" s="44"/>
      <c r="D21" t="s">
        <v>139</v>
      </c>
      <c r="E21" s="24" t="s">
        <v>229</v>
      </c>
      <c r="F21" s="47" t="s">
        <v>215</v>
      </c>
      <c r="G21" s="6" t="s">
        <v>231</v>
      </c>
      <c r="H21" s="6" t="s">
        <v>149</v>
      </c>
      <c r="I21" s="6"/>
      <c r="J21" s="24" t="s">
        <v>241</v>
      </c>
      <c r="K21" s="6"/>
      <c r="L21" s="6"/>
      <c r="M21" s="26">
        <f t="shared" si="7"/>
        <v>14</v>
      </c>
      <c r="N21" s="26" t="str">
        <f t="array" ref="N21">_xlfn.TEXTJOIN(CHAR(10),TRUE,J21:K21)</f>
        <v>Cắt FCO + MCCB TBA Xuân Tây 10A
Tiếp địa hạ thế tại MCCB TBA Xuân Tây 10A</v>
      </c>
      <c r="O21" s="26" t="str">
        <f t="shared" si="8"/>
        <v>TBA Xuân Tây 10A</v>
      </c>
      <c r="P21" s="26" t="str">
        <f t="shared" si="9"/>
        <v>Cắt FCO + MCCB TBA Xuân Tây 10A
Tiếp địa hạ thế tại MCCB TBA Xuân Tây 10ATBA Xuân Tây 10A</v>
      </c>
      <c r="Q21" s="35">
        <v>44081</v>
      </c>
      <c r="R21" t="s">
        <v>136</v>
      </c>
      <c r="S21">
        <f t="shared" si="10"/>
        <v>2</v>
      </c>
      <c r="T21" s="26" t="str">
        <f t="shared" si="11"/>
        <v>Cắt FCO + MCCB TBA Xuân Tây 10A
Tiếp địa hạ thế tại MCCB TBA Xuân Tây 10ATBA Xuân Tây 10A</v>
      </c>
      <c r="U21" s="26" t="str">
        <f t="shared" si="12"/>
        <v>Thay dây hạ thế  sau TBA Xuân Tây 10Acắt fco + mccb tba xuân tây 10a
tiếp địa hạ thế tại mccb tba xuân tây 10aTBA Xuân Tây 10A</v>
      </c>
      <c r="V21" s="26" t="str">
        <f t="shared" si="13"/>
        <v>Cắt FCO + MCCB TBA Xuân Tây 10A</v>
      </c>
      <c r="W21" s="26" t="str">
        <f t="shared" si="14"/>
        <v>Tiếp địa tại TBA Xuân Tây 10A</v>
      </c>
    </row>
    <row r="22" spans="1:23">
      <c r="A22">
        <f>ROW()</f>
        <v>22</v>
      </c>
      <c r="B22" s="44">
        <v>44061</v>
      </c>
      <c r="C22" s="44"/>
      <c r="D22" s="6" t="s">
        <v>150</v>
      </c>
      <c r="E22" s="24" t="s">
        <v>230</v>
      </c>
      <c r="F22" s="47" t="s">
        <v>216</v>
      </c>
      <c r="G22" s="6" t="s">
        <v>231</v>
      </c>
      <c r="H22" s="6" t="s">
        <v>149</v>
      </c>
      <c r="I22" s="6"/>
      <c r="J22" s="24" t="s">
        <v>239</v>
      </c>
      <c r="K22" s="6" t="s">
        <v>240</v>
      </c>
      <c r="L22" s="6"/>
      <c r="M22" s="26">
        <f t="shared" si="7"/>
        <v>14</v>
      </c>
      <c r="N22" s="26" t="str">
        <f t="array" ref="N22">_xlfn.TEXTJOIN(CHAR(10),TRUE,J22:K22)</f>
        <v>Cắt FCO + MCCB TBA Sông Ray 8A
Tiếp địa hạ thế tại MCCB TBA Sông Ray 8A</v>
      </c>
      <c r="O22" s="26" t="str">
        <f t="shared" si="8"/>
        <v>TBA Sông Ray 8A</v>
      </c>
      <c r="P22" s="26" t="str">
        <f t="shared" si="9"/>
        <v>Cắt FCO + MCCB TBA Sông Ray 8A
Tiếp địa hạ thế tại MCCB TBA Sông Ray 8ATBA Sông Ray 8A</v>
      </c>
      <c r="Q22" s="35">
        <v>44083</v>
      </c>
      <c r="R22" t="s">
        <v>136</v>
      </c>
      <c r="S22">
        <f t="shared" si="10"/>
        <v>4</v>
      </c>
      <c r="T22" s="26" t="str">
        <f t="shared" si="11"/>
        <v>Cắt FCO + MCCB TBA Sông Ray 8A
Tiếp địa hạ thế tại MCCB TBA Sông Ray 8ATBA Sông Ray 8A</v>
      </c>
      <c r="U22" s="26" t="str">
        <f t="shared" si="12"/>
        <v>Thay dây hạ thế  sau TBA Sông Ray 8Acắt fco + mccb tba sông ray 8a
tiếp địa hạ thế tại mccb tba sông ray 8aTBA Sông Ray 8A</v>
      </c>
      <c r="V22" s="26" t="str">
        <f t="shared" si="13"/>
        <v>Cắt FCO + MCCB TBA Sông Ray 8A</v>
      </c>
      <c r="W22" s="26" t="str">
        <f t="shared" si="14"/>
        <v>Tiếp địa tại Tiếp địa hạ thế tại MCCB TBA Sông Ray 8ATBA Sông Ray 8A</v>
      </c>
    </row>
    <row r="23" spans="1:23" ht="57.6">
      <c r="A23">
        <f>ROW()</f>
        <v>23</v>
      </c>
      <c r="B23" s="44">
        <v>44061</v>
      </c>
      <c r="C23" s="44"/>
      <c r="D23" s="6" t="s">
        <v>151</v>
      </c>
      <c r="E23" s="24" t="s">
        <v>153</v>
      </c>
      <c r="F23" s="47" t="s">
        <v>217</v>
      </c>
      <c r="G23" s="6" t="s">
        <v>231</v>
      </c>
      <c r="H23" s="6" t="s">
        <v>152</v>
      </c>
      <c r="I23" s="6"/>
      <c r="J23" s="24" t="s">
        <v>184</v>
      </c>
      <c r="K23" s="24" t="s">
        <v>183</v>
      </c>
      <c r="L23" s="6"/>
      <c r="M23" s="26">
        <f t="shared" ref="M23" si="15">L23+14</f>
        <v>14</v>
      </c>
      <c r="N23" s="26" t="str">
        <f t="array" ref="N23">_xlfn.TEXTJOIN(CHAR(10),TRUE,J23:K23)</f>
        <v>Cắt LBS khí Đồng Tâm 1 + 3 LTD Đồng Tâm 1
Cắt LBS khí Sông Ray + 3 LTD Sông Ray 1
Tiếp địa trụ trung thế 357 
Tiếp địa trụ trung thế 381 
Tiếp địa hạ thế TBA Sông Ray 7</v>
      </c>
      <c r="O23" s="26" t="str">
        <f t="shared" si="8"/>
        <v>Nhánh rẽ Đồng Tâm 1</v>
      </c>
      <c r="P23" s="26" t="str">
        <f t="shared" si="9"/>
        <v>Cắt LBS khí Đồng Tâm 1 + 3 LTD Đồng Tâm 1
Cắt LBS khí Sông Ray + 3 LTD Sông Ray 1
Tiếp địa trụ trung thế 357 
Tiếp địa trụ trung thế 381 
Tiếp địa hạ thế TBA Sông Ray 7Nhánh rẽ Đồng Tâm 1</v>
      </c>
      <c r="Q23" s="35">
        <v>44086</v>
      </c>
      <c r="R23" t="s">
        <v>136</v>
      </c>
      <c r="S23">
        <f t="shared" ref="S23" si="16">WEEKDAY(Q23)</f>
        <v>7</v>
      </c>
      <c r="T23" s="26" t="str">
        <f t="shared" si="11"/>
        <v>Cắt LBS khí Đồng Tâm 1 + 3 LTD Đồng Tâm 1
Cắt LBS khí Sông Ray + 3 LTD Sông Ray 1
Tiếp địa trụ trung thế 357 
Tiếp địa trụ trung thế 381 
Tiếp địa hạ thế TBA Sông Ray 7Nhánh rẽ Đồng Tâm 1</v>
      </c>
      <c r="U23" s="26" t="str">
        <f t="shared" si="12"/>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V23" s="26" t="str">
        <f t="shared" si="13"/>
        <v>Cắt LBS khí + 3 LTDNhánh rẽ Đồng Tâm 1</v>
      </c>
      <c r="W23" s="26" t="str">
        <f t="shared" si="14"/>
        <v>Tiếp địa tại Tiếp địa trụ trung thế 381 
Tiếp địa hạ thế TBA Sông Ray 7Nhánh rẽ Đồng Tâm 1</v>
      </c>
    </row>
    <row r="24" spans="1:23" ht="43.2">
      <c r="A24">
        <f>ROW()</f>
        <v>24</v>
      </c>
      <c r="B24" s="44" t="s">
        <v>264</v>
      </c>
      <c r="C24" s="44"/>
      <c r="D24" s="6" t="s">
        <v>261</v>
      </c>
      <c r="E24" s="24" t="s">
        <v>265</v>
      </c>
      <c r="F24" s="47" t="s">
        <v>262</v>
      </c>
      <c r="G24" s="6" t="s">
        <v>259</v>
      </c>
      <c r="H24" s="6" t="s">
        <v>155</v>
      </c>
      <c r="I24" s="6"/>
      <c r="J24" s="24" t="s">
        <v>266</v>
      </c>
      <c r="K24" s="24" t="s">
        <v>263</v>
      </c>
      <c r="L24" s="6"/>
      <c r="M24" s="26">
        <f t="shared" si="7"/>
        <v>14</v>
      </c>
      <c r="N24" s="26" t="str">
        <f t="array" ref="N24">_xlfn.TEXTJOIN(CHAR(10),TRUE,J24:K24)</f>
        <v>Cắt FCO + MCCB TBA Sông Ray 7A
Cắt 3xFCO nhánh rẽ Sông Ray 7A
Tiếp địa trung hạ thế  trạm biến áp Sông Ray 7A</v>
      </c>
      <c r="O24" s="26" t="str">
        <f t="shared" si="8"/>
        <v>Nhánh rẽ Sông Ray 7A</v>
      </c>
      <c r="P24" s="26" t="str">
        <f t="shared" si="9"/>
        <v>Cắt FCO + MCCB TBA Sông Ray 7A
Cắt 3xFCO nhánh rẽ Sông Ray 7A
Tiếp địa trung hạ thế  trạm biến áp Sông Ray 7ANhánh rẽ Sông Ray 7A</v>
      </c>
      <c r="Q24" s="35">
        <v>44086</v>
      </c>
      <c r="R24" t="s">
        <v>136</v>
      </c>
      <c r="S24">
        <f t="shared" si="10"/>
        <v>7</v>
      </c>
      <c r="T24" s="26" t="str">
        <f t="shared" si="11"/>
        <v>Cắt FCO + MCCB TBA Sông Ray 7A
Cắt 3xFCO nhánh rẽ Sông Ray 7A
Tiếp địa trung hạ thế  trạm biến áp Sông Ray 7ANhánh rẽ Sông Ray 7A</v>
      </c>
      <c r="U24" s="26" t="str">
        <f t="shared" si="12"/>
        <v>Tách lưới, sang tải TBA  Sông Ray 7 sang TBA  Sông Ray 7A, đấu nối máy biến ápcắt fco + mccb tba sông ray 7a
cắt 3xfco nhánh rẽ sông ray 7a
tiếp địa trung hạ thế  trạm biến áp sông ray 7aNhánh rẽ Sông Ray 7A</v>
      </c>
      <c r="V24" s="26" t="str">
        <f t="shared" si="13"/>
        <v>Cắt 3xFCO Nhánh rẽ Sông Ray 7A</v>
      </c>
      <c r="W24" s="26" t="str">
        <f t="shared" si="14"/>
        <v>Tiếp địa tại Tiếp địa trung hạ thế  trạm biến áp Sông Ray 7ANhánh rẽ Sông Ray 7A</v>
      </c>
    </row>
    <row r="25" spans="1:23" ht="43.2">
      <c r="A25">
        <f>ROW()</f>
        <v>25</v>
      </c>
      <c r="B25" s="44">
        <v>44062</v>
      </c>
      <c r="C25" s="44"/>
      <c r="D25" s="6" t="s">
        <v>154</v>
      </c>
      <c r="E25" s="24" t="s">
        <v>256</v>
      </c>
      <c r="F25" s="47" t="s">
        <v>257</v>
      </c>
      <c r="G25" s="6" t="s">
        <v>231</v>
      </c>
      <c r="H25" s="6" t="s">
        <v>155</v>
      </c>
      <c r="I25" s="6"/>
      <c r="J25" s="24" t="s">
        <v>186</v>
      </c>
      <c r="K25" s="6" t="s">
        <v>185</v>
      </c>
      <c r="L25" s="6"/>
      <c r="M25" s="26">
        <f t="shared" si="7"/>
        <v>14</v>
      </c>
      <c r="N25" s="26" t="str">
        <f t="array" ref="N25">_xlfn.TEXTJOIN(CHAR(10),TRUE,J25:K25)</f>
        <v>Cắt 3xFCO Nhánh rẽ Lâm San 10, 11, 12
Tiếp địa trụ trung thế 357 Nhánh rẽ Lâm San 10, 11, 12
Tiếp địa trung hạ áp tại TBA Lâm San 11A, 11D</v>
      </c>
      <c r="O25" s="26" t="str">
        <f t="shared" si="8"/>
        <v>Nhánh rẽ Lâm San 10, 11, 12</v>
      </c>
      <c r="P25" s="26" t="str">
        <f t="shared" si="9"/>
        <v>Cắt 3xFCO Nhánh rẽ Lâm San 10, 11, 12
Tiếp địa trụ trung thế 357 Nhánh rẽ Lâm San 10, 11, 12
Tiếp địa trung hạ áp tại TBA Lâm San 11A, 11DNhánh rẽ Lâm San 10, 11, 12</v>
      </c>
      <c r="Q25" s="35">
        <v>44086</v>
      </c>
      <c r="R25" t="s">
        <v>136</v>
      </c>
      <c r="S25">
        <f t="shared" ref="S25" si="17">WEEKDAY(Q25)</f>
        <v>7</v>
      </c>
      <c r="T25" s="26" t="str">
        <f t="shared" si="11"/>
        <v>Cắt 3xFCO Nhánh rẽ Lâm San 10, 11, 12
Tiếp địa trụ trung thế 357 Nhánh rẽ Lâm San 10, 11, 12
Tiếp địa trung hạ áp tại TBA Lâm San 11A, 11DNhánh rẽ Lâm San 10, 11, 12</v>
      </c>
      <c r="U25" s="26" t="str">
        <f t="shared" si="12"/>
        <v>Nâng cấp đường dây hạ thế và TBA Sông Ray 7 từ 1 pha lên 3 pha, cấy TBA Sông Ray 7A, đấu nối trung hạ thếcắt 3xfco nhánh rẽ lâm san 10, 11, 12
tiếp địa trụ trung thế 357 nhánh rẽ lâm san 10, 11, 12
tiếp địa trung hạ áp tại tba lâm san 11a, 11dNhánh rẽ Lâm San 10, 11, 12</v>
      </c>
      <c r="V25" s="26" t="str">
        <f t="shared" si="13"/>
        <v>Cắt 3xFCO Nhánh rẽ Lâm San 10, 11, 12</v>
      </c>
      <c r="W25" s="26" t="str">
        <f t="shared" si="14"/>
        <v>Tiếp địa tại Tiếp địa trung hạ áp tại TBA Lâm San 11A, 11DNhánh rẽ Lâm San 10, 11, 12</v>
      </c>
    </row>
    <row r="26" spans="1:23" ht="43.2">
      <c r="A26">
        <f>ROW()</f>
        <v>26</v>
      </c>
      <c r="B26" s="44">
        <v>44062</v>
      </c>
      <c r="C26" s="44"/>
      <c r="D26" s="6" t="s">
        <v>157</v>
      </c>
      <c r="E26" s="24" t="s">
        <v>158</v>
      </c>
      <c r="F26" s="47" t="s">
        <v>218</v>
      </c>
      <c r="G26" s="6" t="s">
        <v>231</v>
      </c>
      <c r="H26" s="6" t="s">
        <v>156</v>
      </c>
      <c r="I26" s="6"/>
      <c r="J26" s="24" t="s">
        <v>187</v>
      </c>
      <c r="K26" s="6" t="s">
        <v>188</v>
      </c>
      <c r="L26" s="6"/>
      <c r="M26" s="26">
        <f t="shared" si="7"/>
        <v>14</v>
      </c>
      <c r="N26" s="26" t="str">
        <f t="array" ref="N26">_xlfn.TEXTJOIN(CHAR(10),TRUE,J26:K26)</f>
        <v xml:space="preserve">Cắt Recloser + 3 LTD Lâm San
Tiếp địa trụ trung thế 011A
Tiếp địa trụ trung thế 075 </v>
      </c>
      <c r="O26" s="26" t="str">
        <f t="shared" si="8"/>
        <v>Nhánh rẽ Lâm San</v>
      </c>
      <c r="P26" s="26" t="str">
        <f t="shared" si="9"/>
        <v>Cắt Recloser + 3 LTD Lâm San
Tiếp địa trụ trung thế 011A
Tiếp địa trụ trung thế 075 Nhánh rẽ Lâm San</v>
      </c>
      <c r="Q26" s="35">
        <v>44093</v>
      </c>
      <c r="R26" t="s">
        <v>136</v>
      </c>
      <c r="S26">
        <f t="shared" ref="S26:S36" si="18">WEEKDAY(Q26)</f>
        <v>7</v>
      </c>
      <c r="T26" s="26" t="str">
        <f t="shared" si="11"/>
        <v>Cắt Recloser + 3 LTD Lâm San
Tiếp địa trụ trung thế 011A
Tiếp địa trụ trung thế 075 Nhánh rẽ Lâm San</v>
      </c>
      <c r="U26" s="26" t="str">
        <f t="shared" si="12"/>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V26" s="26" t="str">
        <f t="shared" si="13"/>
        <v>Cắt Recloser + 3 LTD Nhánh rẽ Lâm San</v>
      </c>
      <c r="W26" s="26" t="str">
        <f t="shared" si="14"/>
        <v>Tiếp địa tại Tiếp địa trụ trung thế 075 Nhánh rẽ Lâm San</v>
      </c>
    </row>
    <row r="27" spans="1:23" ht="28.8">
      <c r="A27">
        <f>ROW()</f>
        <v>27</v>
      </c>
      <c r="B27" s="44">
        <v>44062</v>
      </c>
      <c r="C27" s="44"/>
      <c r="D27" s="6" t="s">
        <v>159</v>
      </c>
      <c r="E27" s="24" t="s">
        <v>161</v>
      </c>
      <c r="F27" s="47" t="s">
        <v>219</v>
      </c>
      <c r="G27" s="6" t="s">
        <v>231</v>
      </c>
      <c r="H27" s="6" t="s">
        <v>155</v>
      </c>
      <c r="I27" s="6"/>
      <c r="J27" s="24" t="s">
        <v>189</v>
      </c>
      <c r="K27" s="6" t="s">
        <v>190</v>
      </c>
      <c r="L27" s="6"/>
      <c r="M27" s="26">
        <f t="shared" si="7"/>
        <v>14</v>
      </c>
      <c r="N27" s="26" t="str">
        <f t="array" ref="N27">_xlfn.TEXTJOIN(CHAR(10),TRUE,J27:K27)</f>
        <v>Cắt 3xFCO Nhánh rẽ Cánh đồng Xuân Tây 1
Tiếp địa trung hạ áp tại TBA Cánh đồng Xuân Tây 1</v>
      </c>
      <c r="O27" s="26" t="str">
        <f t="shared" si="8"/>
        <v>Nhánh rẽ Cánh đồng Xuân Tây 1</v>
      </c>
      <c r="P27" s="26" t="str">
        <f t="shared" si="9"/>
        <v>Cắt 3xFCO Nhánh rẽ Cánh đồng Xuân Tây 1
Tiếp địa trung hạ áp tại TBA Cánh đồng Xuân Tây 1Nhánh rẽ Cánh đồng Xuân Tây 1</v>
      </c>
      <c r="Q27" s="35">
        <v>44090</v>
      </c>
      <c r="R27" t="s">
        <v>136</v>
      </c>
      <c r="S27">
        <f t="shared" si="18"/>
        <v>4</v>
      </c>
      <c r="T27" s="26" t="str">
        <f t="shared" si="11"/>
        <v>Cắt 3xFCO Nhánh rẽ Cánh đồng Xuân Tây 1
Tiếp địa trung hạ áp tại TBA Cánh đồng Xuân Tây 1Nhánh rẽ Cánh đồng Xuân Tây 1</v>
      </c>
      <c r="U27" s="26" t="str">
        <f t="shared" si="12"/>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V27" s="26" t="str">
        <f t="shared" si="13"/>
        <v>Cắt 3xFCO Nhánh rẽ Cánh đồng Xuân Tây 1</v>
      </c>
      <c r="W27" s="26" t="str">
        <f t="shared" si="14"/>
        <v>Tiếp địa tại Tiếp địa trung hạ áp tại TBA Cánh đồng Xuân Tây 1Nhánh rẽ Cánh đồng Xuân Tây 1</v>
      </c>
    </row>
    <row r="28" spans="1:23" ht="57.6">
      <c r="A28">
        <f>ROW()</f>
        <v>28</v>
      </c>
      <c r="B28" s="44">
        <v>44062</v>
      </c>
      <c r="C28" s="44"/>
      <c r="D28" s="6" t="s">
        <v>160</v>
      </c>
      <c r="E28" s="24" t="s">
        <v>162</v>
      </c>
      <c r="F28" s="47" t="s">
        <v>220</v>
      </c>
      <c r="G28" s="6" t="s">
        <v>231</v>
      </c>
      <c r="H28" s="6" t="s">
        <v>156</v>
      </c>
      <c r="I28" s="6"/>
      <c r="J28" s="24" t="s">
        <v>191</v>
      </c>
      <c r="K28" s="24" t="s">
        <v>192</v>
      </c>
      <c r="L28" s="6"/>
      <c r="M28" s="26">
        <f t="shared" si="7"/>
        <v>14</v>
      </c>
      <c r="N28" s="26" t="str">
        <f t="array" ref="N28">_xlfn.TEXTJOIN(CHAR(10),TRUE,J28:K28)</f>
        <v>Cắt Recloser + 3 LTD Láng Me
Tiếp địa trụ trung thế 079
Tiếp địa trụ trung thế 094
 Tiếp địa hạ thế TBA Láng Me 3</v>
      </c>
      <c r="O28" s="26" t="str">
        <f t="shared" si="8"/>
        <v>Nhánh rẽ Láng Me</v>
      </c>
      <c r="P28" s="26" t="str">
        <f t="shared" si="9"/>
        <v>Cắt Recloser + 3 LTD Láng Me
Tiếp địa trụ trung thế 079
Tiếp địa trụ trung thế 094
 Tiếp địa hạ thế TBA Láng Me 3Nhánh rẽ Láng Me</v>
      </c>
      <c r="Q28" s="35">
        <v>44089</v>
      </c>
      <c r="R28" t="s">
        <v>136</v>
      </c>
      <c r="S28">
        <f t="shared" si="18"/>
        <v>3</v>
      </c>
      <c r="T28" s="26" t="str">
        <f t="shared" si="11"/>
        <v>Cắt Recloser + 3 LTD Láng Me
Tiếp địa trụ trung thế 079
Tiếp địa trụ trung thế 094
 Tiếp địa hạ thế TBA Láng Me 3Nhánh rẽ Láng Me</v>
      </c>
      <c r="U28" s="26" t="str">
        <f t="shared" si="12"/>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V28" s="26" t="str">
        <f t="shared" si="13"/>
        <v>Cắt Recloser + 3 LTD Nhánh rẽ Láng Me</v>
      </c>
      <c r="W28" s="26" t="str">
        <f t="shared" si="14"/>
        <v>Tiếp địa tại Tiếp địa trụ trung thế 094
 Tiếp địa hạ thế TBA Láng Me 3Nhánh rẽ Láng Me</v>
      </c>
    </row>
    <row r="29" spans="1:23" ht="28.8">
      <c r="A29">
        <f>ROW()</f>
        <v>29</v>
      </c>
      <c r="B29" s="44">
        <v>44062</v>
      </c>
      <c r="C29" s="44"/>
      <c r="D29" s="6" t="s">
        <v>163</v>
      </c>
      <c r="E29" s="24" t="s">
        <v>165</v>
      </c>
      <c r="F29" s="47" t="s">
        <v>221</v>
      </c>
      <c r="G29" s="6" t="s">
        <v>231</v>
      </c>
      <c r="H29" s="6" t="s">
        <v>164</v>
      </c>
      <c r="I29" s="6"/>
      <c r="J29" s="24" t="s">
        <v>193</v>
      </c>
      <c r="K29" s="6" t="s">
        <v>195</v>
      </c>
      <c r="L29" s="6"/>
      <c r="M29" s="26">
        <f t="shared" si="7"/>
        <v>14</v>
      </c>
      <c r="N29" s="26" t="str">
        <f t="array" ref="N29">_xlfn.TEXTJOIN(CHAR(10),TRUE,J29:K29)</f>
        <v>Cắt FCO Nhánh rẽ Thoại Hương 3, 4
Tiếp địa trung hạ áp tại TBA Thoại Hương 3, 4</v>
      </c>
      <c r="O29" s="26" t="str">
        <f t="shared" si="8"/>
        <v>Nhánh rẽ Thoại Hương 3, 4</v>
      </c>
      <c r="P29" s="26" t="str">
        <f t="shared" si="9"/>
        <v>Cắt FCO Nhánh rẽ Thoại Hương 3, 4
Tiếp địa trung hạ áp tại TBA Thoại Hương 3, 4Nhánh rẽ Thoại Hương 3, 4</v>
      </c>
      <c r="Q29" s="35">
        <v>44088</v>
      </c>
      <c r="R29" t="s">
        <v>136</v>
      </c>
      <c r="S29">
        <f t="shared" si="18"/>
        <v>2</v>
      </c>
      <c r="T29" s="26" t="str">
        <f t="shared" si="11"/>
        <v>Cắt FCO Nhánh rẽ Thoại Hương 3, 4
Tiếp địa trung hạ áp tại TBA Thoại Hương 3, 4Nhánh rẽ Thoại Hương 3, 4</v>
      </c>
      <c r="U29" s="26" t="str">
        <f t="shared" si="12"/>
        <v>Đấu nối trung thế trụ 021 Nhánh rẽ Thoại Hương 3, 4. Di dời TBA Thoại Hương 4cắt fco nhánh rẽ thoại hương 3, 4
tiếp địa trung hạ áp tại tba thoại hương 3, 4Nhánh rẽ Thoại Hương 3, 4</v>
      </c>
      <c r="V29" s="26" t="str">
        <f t="shared" si="13"/>
        <v>Cắt FCO Nhánh rẽ Thoại Hương 3, 4</v>
      </c>
      <c r="W29" s="26" t="str">
        <f t="shared" si="14"/>
        <v>Tiếp địa tại Tiếp địa trung hạ áp tại TBA Thoại Hương 3, 4Nhánh rẽ Thoại Hương 3, 4</v>
      </c>
    </row>
    <row r="30" spans="1:23" ht="28.8">
      <c r="A30">
        <f>ROW()</f>
        <v>30</v>
      </c>
      <c r="B30" s="44">
        <v>44062</v>
      </c>
      <c r="C30" s="44"/>
      <c r="D30" s="6" t="s">
        <v>166</v>
      </c>
      <c r="E30" s="24" t="s">
        <v>167</v>
      </c>
      <c r="F30" s="47" t="s">
        <v>222</v>
      </c>
      <c r="G30" s="6" t="s">
        <v>231</v>
      </c>
      <c r="H30" s="6" t="s">
        <v>164</v>
      </c>
      <c r="I30" s="6"/>
      <c r="J30" s="45" t="s">
        <v>194</v>
      </c>
      <c r="K30" s="6" t="s">
        <v>196</v>
      </c>
      <c r="L30" s="6"/>
      <c r="M30" s="26">
        <f t="shared" si="7"/>
        <v>14</v>
      </c>
      <c r="N30" s="26" t="str">
        <f t="array" ref="N30">_xlfn.TEXTJOIN(CHAR(10),TRUE,J30:K30)</f>
        <v>Cắt FCO Nhánh rẽ Xuân Tây 19
Tiếp địa trung hạ áp tại TBA Xuân Tây 19</v>
      </c>
      <c r="O30" s="26" t="str">
        <f t="shared" si="8"/>
        <v>Nhánh rẽ Xuân Tây 19</v>
      </c>
      <c r="P30" s="26" t="str">
        <f t="shared" si="9"/>
        <v>Cắt FCO Nhánh rẽ Xuân Tây 19
Tiếp địa trung hạ áp tại TBA Xuân Tây 19Nhánh rẽ Xuân Tây 19</v>
      </c>
      <c r="Q30" s="35">
        <v>44086</v>
      </c>
      <c r="R30" t="s">
        <v>136</v>
      </c>
      <c r="S30">
        <f t="shared" si="18"/>
        <v>7</v>
      </c>
      <c r="T30" s="26" t="str">
        <f t="shared" si="11"/>
        <v>Cắt FCO Nhánh rẽ Xuân Tây 19
Tiếp địa trung hạ áp tại TBA Xuân Tây 19Nhánh rẽ Xuân Tây 19</v>
      </c>
      <c r="U30" s="26" t="str">
        <f t="shared" si="12"/>
        <v>Đấu nối trung thế trụ 017 Nhánh rẽ Xuân Tây 19.Cấy TBA Xuân Tây 19A, tách lưới hạ thế TBA Xuân Tây 19 sang TBA Xuân Tây 19Acắt fco nhánh rẽ xuân tây 19
tiếp địa trung hạ áp tại tba xuân tây 19Nhánh rẽ Xuân Tây 19</v>
      </c>
      <c r="V30" s="26" t="str">
        <f t="shared" si="13"/>
        <v>Cắt FCO Nhánh rẽ Xuân Tây 19</v>
      </c>
      <c r="W30" s="26" t="str">
        <f t="shared" si="14"/>
        <v>Tiếp địa tại Tiếp địa trung hạ áp tại TBA Xuân Tây 19Nhánh rẽ Xuân Tây 19</v>
      </c>
    </row>
    <row r="31" spans="1:23" ht="72">
      <c r="A31">
        <f>ROW()</f>
        <v>31</v>
      </c>
      <c r="B31" s="44">
        <v>44062</v>
      </c>
      <c r="C31" s="44"/>
      <c r="D31" s="6" t="s">
        <v>168</v>
      </c>
      <c r="E31" s="24" t="s">
        <v>258</v>
      </c>
      <c r="F31" s="47" t="s">
        <v>223</v>
      </c>
      <c r="G31" s="6" t="s">
        <v>259</v>
      </c>
      <c r="H31" s="6" t="s">
        <v>155</v>
      </c>
      <c r="I31" s="6"/>
      <c r="J31" s="45" t="s">
        <v>197</v>
      </c>
      <c r="K31" s="24" t="s">
        <v>198</v>
      </c>
      <c r="L31" s="6"/>
      <c r="M31" s="26">
        <f t="shared" si="7"/>
        <v>14</v>
      </c>
      <c r="N31" s="26" t="str">
        <f t="array" ref="N31">_xlfn.TEXTJOIN(CHAR(10),TRUE,J31:K31)</f>
        <v>Cắt 3xFCO Nhánh rẽ Láng Me 5
Tiếp địa trụ trung thế 107
Tiếp địa trụ trung thế 131
 Tiếp địa hạ thế TBA Láng Me 5, 5A, 5B</v>
      </c>
      <c r="O31" s="26" t="str">
        <f t="shared" si="8"/>
        <v>Nhánh rẽ Láng Me 5</v>
      </c>
      <c r="P31" s="26" t="str">
        <f t="shared" si="9"/>
        <v>Cắt 3xFCO Nhánh rẽ Láng Me 5
Tiếp địa trụ trung thế 107
Tiếp địa trụ trung thế 131
 Tiếp địa hạ thế TBA Láng Me 5, 5A, 5BNhánh rẽ Láng Me 5</v>
      </c>
      <c r="Q31" s="35">
        <v>44089</v>
      </c>
      <c r="R31" t="s">
        <v>136</v>
      </c>
      <c r="S31">
        <f t="shared" si="18"/>
        <v>3</v>
      </c>
      <c r="T31" s="26" t="str">
        <f t="shared" si="11"/>
        <v>Cắt 3xFCO Nhánh rẽ Láng Me 5
Tiếp địa trụ trung thế 107
Tiếp địa trụ trung thế 131
 Tiếp địa hạ thế TBA Láng Me 5, 5A, 5BNhánh rẽ Láng Me 5</v>
      </c>
      <c r="U31" s="26" t="str">
        <f t="shared" si="12"/>
        <v>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cắt 3xfco nhánh rẽ láng me 5
tiếp địa trụ trung thế 107
tiếp địa trụ trung thế 131
 tiếp địa hạ thế tba láng me 5, 5a, 5bNhánh rẽ Láng Me 5</v>
      </c>
      <c r="V31" s="26" t="str">
        <f t="shared" si="13"/>
        <v>Cắt 3xFCO Nhánh rẽ Láng Me 5</v>
      </c>
      <c r="W31" s="26" t="str">
        <f t="shared" si="14"/>
        <v>Tiếp địa tại Tiếp địa trụ trung thế 131
 Tiếp địa hạ thế TBA Láng Me 5, 5A, 5BNhánh rẽ Láng Me 5</v>
      </c>
    </row>
    <row r="32" spans="1:23" ht="28.8">
      <c r="A32">
        <f>ROW()</f>
        <v>32</v>
      </c>
      <c r="B32" s="44">
        <v>44062</v>
      </c>
      <c r="C32" s="44"/>
      <c r="D32" s="6" t="s">
        <v>169</v>
      </c>
      <c r="E32" s="24" t="s">
        <v>170</v>
      </c>
      <c r="F32" s="47" t="s">
        <v>224</v>
      </c>
      <c r="G32" s="6" t="s">
        <v>231</v>
      </c>
      <c r="H32" s="6" t="s">
        <v>156</v>
      </c>
      <c r="I32" s="6"/>
      <c r="J32" s="45" t="s">
        <v>199</v>
      </c>
      <c r="K32" s="6" t="s">
        <v>200</v>
      </c>
      <c r="L32" s="6"/>
      <c r="M32" s="26">
        <f t="shared" si="7"/>
        <v>14</v>
      </c>
      <c r="N32" s="26" t="str">
        <f t="array" ref="N32">_xlfn.TEXTJOIN(CHAR(10),TRUE,J32:K32)</f>
        <v xml:space="preserve">Cắt Recloser + 3 LTD Nhánh rẽ Sông Nhạn
Tiếp địa trụ trung thế 006
Tiếp địa trụ trung thế 023A </v>
      </c>
      <c r="O32" s="26" t="str">
        <f t="shared" si="8"/>
        <v>Nhánh rẽ Sông Nhạn</v>
      </c>
      <c r="P32" s="26" t="str">
        <f t="shared" si="9"/>
        <v>Cắt Recloser + 3 LTD Nhánh rẽ Sông Nhạn
Tiếp địa trụ trung thế 006
Tiếp địa trụ trung thế 023A Nhánh rẽ Sông Nhạn</v>
      </c>
      <c r="Q32" s="35">
        <v>44095</v>
      </c>
      <c r="R32" t="s">
        <v>136</v>
      </c>
      <c r="S32">
        <f t="shared" si="18"/>
        <v>2</v>
      </c>
      <c r="T32" s="26" t="str">
        <f t="shared" si="11"/>
        <v>Cắt Recloser + 3 LTD Nhánh rẽ Sông Nhạn
Tiếp địa trụ trung thế 006
Tiếp địa trụ trung thế 023A Nhánh rẽ Sông Nhạn</v>
      </c>
      <c r="U32" s="26" t="str">
        <f t="shared" si="12"/>
        <v>Di dời TBA Suối Râm 7cắt recloser + 3 ltd nhánh rẽ sông nhạn
tiếp địa trụ trung thế 006
tiếp địa trụ trung thế 023a Nhánh rẽ Sông Nhạn</v>
      </c>
      <c r="V32" s="26" t="str">
        <f t="shared" si="13"/>
        <v>Cắt Recloser + 3 LTD Nhánh rẽ Sông Nhạn</v>
      </c>
      <c r="W32" s="26" t="str">
        <f t="shared" si="14"/>
        <v>Tiếp địa tại Tiếp địa trụ trung thế 023A Nhánh rẽ Sông Nhạn</v>
      </c>
    </row>
    <row r="33" spans="1:23" ht="43.2">
      <c r="A33">
        <f>ROW()</f>
        <v>33</v>
      </c>
      <c r="B33" s="44">
        <v>44062</v>
      </c>
      <c r="C33" s="44"/>
      <c r="D33" s="6" t="s">
        <v>171</v>
      </c>
      <c r="E33" s="24" t="s">
        <v>172</v>
      </c>
      <c r="F33" s="47" t="s">
        <v>203</v>
      </c>
      <c r="G33" s="6" t="s">
        <v>231</v>
      </c>
      <c r="H33" s="6" t="s">
        <v>156</v>
      </c>
      <c r="I33" s="6"/>
      <c r="J33" s="24" t="s">
        <v>201</v>
      </c>
      <c r="K33" s="6" t="s">
        <v>202</v>
      </c>
      <c r="L33" s="6"/>
      <c r="M33" s="26">
        <f t="shared" si="7"/>
        <v>14</v>
      </c>
      <c r="N33" s="26" t="str">
        <f t="array" ref="N33">_xlfn.TEXTJOIN(CHAR(10),TRUE,J33:K33)</f>
        <v>Cắt Recloser + 3 LTD Nhánh rẽ Nam Hà
Cắt 3 LTD Xuân Bảo - Nam Hà
Tiếp địa trụ trung thế 326
Tiếp địa trụ trung thế 351</v>
      </c>
      <c r="O33" s="26" t="str">
        <f t="shared" si="8"/>
        <v>Nhánh rẽ Nam Hà</v>
      </c>
      <c r="P33" s="26" t="str">
        <f t="shared" si="9"/>
        <v>Cắt Recloser + 3 LTD Nhánh rẽ Nam Hà
Cắt 3 LTD Xuân Bảo - Nam Hà
Tiếp địa trụ trung thế 326
Tiếp địa trụ trung thế 351Nhánh rẽ Nam Hà</v>
      </c>
      <c r="Q33" s="35">
        <v>44096</v>
      </c>
      <c r="R33" t="s">
        <v>136</v>
      </c>
      <c r="S33">
        <f t="shared" si="18"/>
        <v>3</v>
      </c>
      <c r="T33" s="26" t="str">
        <f t="shared" si="11"/>
        <v>Cắt Recloser + 3 LTD Nhánh rẽ Nam Hà
Cắt 3 LTD Xuân Bảo - Nam Hà
Tiếp địa trụ trung thế 326
Tiếp địa trụ trung thế 351Nhánh rẽ Nam Hà</v>
      </c>
      <c r="U33" s="26" t="str">
        <f t="shared" si="12"/>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V33" s="26" t="str">
        <f t="shared" si="13"/>
        <v>Cắt Recloser + 3 LTD Nhánh rẽ Nam Hà</v>
      </c>
      <c r="W33" s="26" t="str">
        <f t="shared" si="14"/>
        <v>Tiếp địa tại Tiếp địa trụ trung thế 351Nhánh rẽ Nam Hà</v>
      </c>
    </row>
    <row r="34" spans="1:23" ht="28.8">
      <c r="A34">
        <f>ROW()</f>
        <v>34</v>
      </c>
      <c r="B34" s="44">
        <v>44061</v>
      </c>
      <c r="C34" s="44"/>
      <c r="D34" s="6" t="s">
        <v>173</v>
      </c>
      <c r="E34" s="24" t="s">
        <v>174</v>
      </c>
      <c r="F34" s="47" t="s">
        <v>207</v>
      </c>
      <c r="G34" s="6" t="s">
        <v>231</v>
      </c>
      <c r="H34" s="6" t="s">
        <v>156</v>
      </c>
      <c r="I34" s="6"/>
      <c r="J34" s="24" t="s">
        <v>208</v>
      </c>
      <c r="K34" s="6" t="s">
        <v>209</v>
      </c>
      <c r="L34" s="6"/>
      <c r="M34" s="26">
        <f t="shared" si="7"/>
        <v>14</v>
      </c>
      <c r="N34" s="26" t="str">
        <f t="array" ref="N34">_xlfn.TEXTJOIN(CHAR(10),TRUE,J34:K34)</f>
        <v>Cắt Recloser + 3 LTD Nhánh rẽ Tân Bảo
Tiếp địa trụ trung thế 117
Tiếp địa trụ trung thế 147</v>
      </c>
      <c r="O34" s="26" t="str">
        <f t="shared" si="8"/>
        <v>Nhánh rẽ Tân Bảo</v>
      </c>
      <c r="P34" s="26" t="str">
        <f t="shared" si="9"/>
        <v>Cắt Recloser + 3 LTD Nhánh rẽ Tân Bảo
Tiếp địa trụ trung thế 117
Tiếp địa trụ trung thế 147Nhánh rẽ Tân Bảo</v>
      </c>
      <c r="Q34" s="35">
        <v>44097</v>
      </c>
      <c r="R34" t="s">
        <v>136</v>
      </c>
      <c r="S34">
        <f t="shared" si="18"/>
        <v>4</v>
      </c>
      <c r="T34" s="26" t="str">
        <f t="shared" si="11"/>
        <v>Cắt Recloser + 3 LTD Nhánh rẽ Tân Bảo
Tiếp địa trụ trung thế 117
Tiếp địa trụ trung thế 147Nhánh rẽ Tân Bảo</v>
      </c>
      <c r="U34" s="26" t="str">
        <f t="shared" si="12"/>
        <v>Lắp đặt trạm biến áp Tân Bảo 3A, tách lưới hạ thế trạm Tân Bảo 3 sang nhận điện trạm Tân Bảo 3Acắt recloser + 3 ltd nhánh rẽ tân bảo
tiếp địa trụ trung thế 117
tiếp địa trụ trung thế 147Nhánh rẽ Tân Bảo</v>
      </c>
      <c r="V34" s="26" t="str">
        <f t="shared" si="13"/>
        <v>Cắt Recloser + 3 LTD Nhánh rẽ Tân Bảo</v>
      </c>
      <c r="W34" s="26" t="str">
        <f t="shared" si="14"/>
        <v>Tiếp địa tại Tiếp địa trụ trung thế 147Nhánh rẽ Tân Bảo</v>
      </c>
    </row>
    <row r="35" spans="1:23" ht="57.6">
      <c r="A35">
        <f>ROW()</f>
        <v>35</v>
      </c>
      <c r="B35" s="44">
        <v>44062</v>
      </c>
      <c r="C35" s="44"/>
      <c r="D35" s="6" t="s">
        <v>171</v>
      </c>
      <c r="E35" s="45" t="s">
        <v>260</v>
      </c>
      <c r="F35" s="47" t="s">
        <v>210</v>
      </c>
      <c r="G35" s="6" t="s">
        <v>231</v>
      </c>
      <c r="H35" s="6" t="s">
        <v>156</v>
      </c>
      <c r="I35" s="6"/>
      <c r="J35" s="24" t="s">
        <v>201</v>
      </c>
      <c r="K35" s="6" t="s">
        <v>202</v>
      </c>
      <c r="L35" s="6"/>
      <c r="M35" s="26">
        <f t="shared" si="7"/>
        <v>14</v>
      </c>
      <c r="N35" s="26" t="str">
        <f t="array" ref="N35">_xlfn.TEXTJOIN(CHAR(10),TRUE,J35:K35)</f>
        <v>Cắt Recloser + 3 LTD Nhánh rẽ Nam Hà
Cắt 3 LTD Xuân Bảo - Nam Hà
Tiếp địa trụ trung thế 326
Tiếp địa trụ trung thế 351</v>
      </c>
      <c r="O35" s="26" t="str">
        <f t="shared" si="8"/>
        <v>Nhánh rẽ Nam Hà</v>
      </c>
      <c r="P35" s="26" t="str">
        <f t="shared" si="9"/>
        <v>Cắt Recloser + 3 LTD Nhánh rẽ Nam Hà
Cắt 3 LTD Xuân Bảo - Nam Hà
Tiếp địa trụ trung thế 326
Tiếp địa trụ trung thế 351Nhánh rẽ Nam Hà</v>
      </c>
      <c r="Q35" s="35">
        <v>44096</v>
      </c>
      <c r="R35" t="s">
        <v>136</v>
      </c>
      <c r="S35">
        <f t="shared" si="18"/>
        <v>3</v>
      </c>
      <c r="T35" s="26" t="str">
        <f t="shared" si="11"/>
        <v>Cắt Recloser + 3 LTD Nhánh rẽ Nam Hà
Cắt 3 LTD Xuân Bảo - Nam Hà
Tiếp địa trụ trung thế 326
Tiếp địa trụ trung thế 351Nhánh rẽ Nam Hà</v>
      </c>
      <c r="U35" s="26" t="str">
        <f t="shared" si="12"/>
        <v>Di dời TBA Nam Hà 1 từ trụ 344 trục chính tuyến 477 Xuân Bảo về trụ 344/01 XDM, Trồng đôn trụ trung thế 335A, 344, 348A; trồng đôn trụ hạ thế 339A trục chính tuyến 477 Xuân Bảo
cắt recloser + 3 ltd nhánh rẽ nam hà
cắt 3 ltd xuân bảo - nam hà
tiếp địa trụ trung thế 326
tiếp địa trụ trung thế 351Nhánh rẽ Nam Hà</v>
      </c>
      <c r="V35" s="26" t="str">
        <f t="shared" si="13"/>
        <v>Cắt Recloser + 3 LTD Nhánh rẽ Nam Hà</v>
      </c>
      <c r="W35" s="26" t="str">
        <f t="shared" si="14"/>
        <v>Tiếp địa tại Tiếp địa trụ trung thế 351Nhánh rẽ Nam Hà</v>
      </c>
    </row>
    <row r="36" spans="1:23" ht="28.8">
      <c r="A36">
        <f>ROW()</f>
        <v>36</v>
      </c>
      <c r="B36" s="44">
        <v>44062</v>
      </c>
      <c r="C36" s="44"/>
      <c r="D36" s="6" t="s">
        <v>173</v>
      </c>
      <c r="E36" s="24" t="s">
        <v>175</v>
      </c>
      <c r="F36" s="47" t="s">
        <v>211</v>
      </c>
      <c r="G36" s="6" t="s">
        <v>231</v>
      </c>
      <c r="H36" s="6" t="s">
        <v>156</v>
      </c>
      <c r="I36" s="6"/>
      <c r="J36" s="24" t="s">
        <v>208</v>
      </c>
      <c r="K36" s="6" t="s">
        <v>209</v>
      </c>
      <c r="L36" s="6"/>
      <c r="M36" s="26">
        <f t="shared" si="7"/>
        <v>14</v>
      </c>
      <c r="N36" s="26" t="str">
        <f t="array" ref="N36">_xlfn.TEXTJOIN(CHAR(10),TRUE,J36:K36)</f>
        <v>Cắt Recloser + 3 LTD Nhánh rẽ Tân Bảo
Tiếp địa trụ trung thế 117
Tiếp địa trụ trung thế 147</v>
      </c>
      <c r="O36" s="26" t="str">
        <f t="shared" si="8"/>
        <v>Nhánh rẽ Tân Bảo</v>
      </c>
      <c r="P36" s="26" t="str">
        <f t="shared" si="9"/>
        <v>Cắt Recloser + 3 LTD Nhánh rẽ Tân Bảo
Tiếp địa trụ trung thế 117
Tiếp địa trụ trung thế 147Nhánh rẽ Tân Bảo</v>
      </c>
      <c r="Q36" s="35">
        <v>44097</v>
      </c>
      <c r="R36" t="s">
        <v>136</v>
      </c>
      <c r="S36">
        <f t="shared" si="18"/>
        <v>4</v>
      </c>
      <c r="T36" s="26" t="str">
        <f t="shared" si="11"/>
        <v>Cắt Recloser + 3 LTD Nhánh rẽ Tân Bảo
Tiếp địa trụ trung thế 117
Tiếp địa trụ trung thế 147Nhánh rẽ Tân Bảo</v>
      </c>
      <c r="U36" s="26" t="str">
        <f t="shared" si="12"/>
        <v>Di dời TBA Tân Bảo 3cắt recloser + 3 ltd nhánh rẽ tân bảo
tiếp địa trụ trung thế 117
tiếp địa trụ trung thế 147Nhánh rẽ Tân Bảo</v>
      </c>
      <c r="V36" s="26" t="str">
        <f t="shared" si="13"/>
        <v>Cắt Recloser + 3 LTD Nhánh rẽ Tân Bảo</v>
      </c>
      <c r="W36" s="26" t="str">
        <f t="shared" si="14"/>
        <v>Tiếp địa tại Tiếp địa trụ trung thế 147Nhánh rẽ Tân Bảo</v>
      </c>
    </row>
    <row r="37" spans="1:23">
      <c r="A37">
        <f>ROW()</f>
        <v>37</v>
      </c>
      <c r="B37" s="44">
        <v>44082</v>
      </c>
      <c r="C37" s="44"/>
      <c r="D37" s="6" t="s">
        <v>234</v>
      </c>
      <c r="E37" s="24" t="s">
        <v>255</v>
      </c>
      <c r="F37" s="47" t="s">
        <v>237</v>
      </c>
      <c r="G37" s="6" t="s">
        <v>231</v>
      </c>
      <c r="H37" s="6" t="s">
        <v>164</v>
      </c>
      <c r="I37" s="6"/>
      <c r="J37" s="24" t="s">
        <v>236</v>
      </c>
      <c r="K37" s="6" t="s">
        <v>235</v>
      </c>
      <c r="L37" s="6"/>
      <c r="M37" s="26">
        <f t="shared" si="7"/>
        <v>14</v>
      </c>
      <c r="N37" s="26" t="str">
        <f t="array" ref="N37">_xlfn.TEXTJOIN(CHAR(10),TRUE,J37:K37)</f>
        <v>Cắt FCO + MCCB TBA Sông Ray 7
Tiếp địa hạ thế tại MCCB TBA Sông Ray 7</v>
      </c>
      <c r="O37" s="26" t="str">
        <f t="shared" si="8"/>
        <v>TBA Sông Ray 7</v>
      </c>
      <c r="P37" s="26" t="str">
        <f t="shared" si="9"/>
        <v>Cắt FCO + MCCB TBA Sông Ray 7
Tiếp địa hạ thế tại MCCB TBA Sông Ray 7TBA Sông Ray 7</v>
      </c>
      <c r="Q37" s="35">
        <v>44098</v>
      </c>
      <c r="R37" t="s">
        <v>136</v>
      </c>
      <c r="S37">
        <f>WEEKDAY(Q37)</f>
        <v>5</v>
      </c>
      <c r="T37" s="26" t="str">
        <f t="shared" si="11"/>
        <v>Cắt FCO + MCCB TBA Sông Ray 7
Tiếp địa hạ thế tại MCCB TBA Sông Ray 7TBA Sông Ray 7</v>
      </c>
      <c r="U37" s="26" t="str">
        <f t="shared" si="12"/>
        <v>Đấu nối hạ thế, Nâng cấp đường dây hạ thế sau TBA Sông Ray 7cắt fco + mccb tba sông ray 7
tiếp địa hạ thế tại mccb tba sông ray 7TBA Sông Ray 7</v>
      </c>
      <c r="V37" s="26" t="str">
        <f t="shared" si="13"/>
        <v>Cắt FCO TBA Sông Ray 7</v>
      </c>
      <c r="W37" s="26" t="str">
        <f t="shared" si="14"/>
        <v>Tiếp địa tại Tiếp địa hạ thế tại MCCB TBA Sông Ray 7TBA Sông Ray 7</v>
      </c>
    </row>
    <row r="38" spans="1:23" ht="43.2">
      <c r="A38">
        <f>ROW()</f>
        <v>38</v>
      </c>
      <c r="B38" s="44">
        <v>44082</v>
      </c>
      <c r="C38" s="44"/>
      <c r="D38" s="6" t="s">
        <v>242</v>
      </c>
      <c r="E38" s="24" t="s">
        <v>246</v>
      </c>
      <c r="F38" s="47" t="s">
        <v>245</v>
      </c>
      <c r="G38" s="6"/>
      <c r="H38" s="6" t="s">
        <v>164</v>
      </c>
      <c r="I38" s="6"/>
      <c r="J38" s="24" t="s">
        <v>243</v>
      </c>
      <c r="K38" s="6" t="s">
        <v>244</v>
      </c>
      <c r="L38" s="6"/>
      <c r="M38" s="26">
        <f t="shared" ref="M38" si="19">L38+14</f>
        <v>14</v>
      </c>
      <c r="N38" s="26" t="str">
        <f t="array" ref="N38">_xlfn.TEXTJOIN(CHAR(10),TRUE,J38:K38)</f>
        <v>Cắt 1xFCO nhánh rẽ Thừa Đức 11
Tiếp địa trụ trạm Thừa Đức 11</v>
      </c>
      <c r="O38" s="26" t="str">
        <f t="shared" si="8"/>
        <v>Nhánh rẽ Thừa Đức 11</v>
      </c>
      <c r="P38" s="26" t="str">
        <f t="shared" si="9"/>
        <v>Cắt 1xFCO nhánh rẽ Thừa Đức 11
Tiếp địa trụ trạm Thừa Đức 11Nhánh rẽ Thừa Đức 11</v>
      </c>
      <c r="Q38" s="35">
        <v>44098</v>
      </c>
      <c r="R38" t="s">
        <v>136</v>
      </c>
      <c r="S38">
        <f>WEEKDAY(Q38)</f>
        <v>5</v>
      </c>
      <c r="T38" s="26" t="str">
        <f t="shared" si="11"/>
        <v>Cắt 1xFCO nhánh rẽ Thừa Đức 11
Tiếp địa trụ trạm Thừa Đức 11Nhánh rẽ Thừa Đức 11</v>
      </c>
      <c r="U38" s="26" t="str">
        <f t="shared" si="12"/>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V38" s="26" t="str">
        <f t="shared" si="13"/>
        <v>Cắt FCO Nhánh rẽ Thừa Đức 11</v>
      </c>
      <c r="W38" s="26" t="str">
        <f t="shared" si="14"/>
        <v>Tiếp địa tại Tiếp địa trụ trạm Thừa Đức 11Nhánh rẽ Thừa Đức 11</v>
      </c>
    </row>
    <row r="39" spans="1:23" ht="43.2">
      <c r="A39">
        <f>ROW()</f>
        <v>39</v>
      </c>
      <c r="B39" s="44">
        <v>44062</v>
      </c>
      <c r="C39" s="44"/>
      <c r="D39" s="6" t="s">
        <v>248</v>
      </c>
      <c r="E39" s="24" t="s">
        <v>250</v>
      </c>
      <c r="F39" s="47" t="s">
        <v>252</v>
      </c>
      <c r="H39" s="6" t="s">
        <v>164</v>
      </c>
      <c r="I39" s="6"/>
      <c r="J39" s="45" t="s">
        <v>247</v>
      </c>
      <c r="K39" s="6" t="s">
        <v>249</v>
      </c>
      <c r="N39" s="26" t="str">
        <f t="array" ref="N39">_xlfn.TEXTJOIN(CHAR(10),TRUE,J39:K39)</f>
        <v>Cắt 1xFCO nhánh rẽ Suối Râm 7A
Tiếp địa trụ trung thế 002</v>
      </c>
    </row>
    <row r="40" spans="1:23">
      <c r="A40">
        <f>ROW()</f>
        <v>40</v>
      </c>
      <c r="B40" s="44">
        <v>44091</v>
      </c>
      <c r="C40" s="44"/>
      <c r="D40" s="6" t="s">
        <v>234</v>
      </c>
      <c r="E40" s="24" t="s">
        <v>238</v>
      </c>
      <c r="F40" s="47" t="s">
        <v>254</v>
      </c>
      <c r="G40" s="6" t="s">
        <v>231</v>
      </c>
      <c r="H40" s="6" t="s">
        <v>253</v>
      </c>
      <c r="I40" s="6"/>
      <c r="J40" s="24" t="s">
        <v>253</v>
      </c>
      <c r="K40" s="6"/>
      <c r="L40" s="6"/>
      <c r="M40" s="26">
        <f t="shared" ref="M40" si="20">L40+14</f>
        <v>14</v>
      </c>
      <c r="N40" s="26" t="str">
        <f>J40</f>
        <v>Cắt 02 MCCB phân đoạn tại trụ HTĐL 01</v>
      </c>
      <c r="O40" s="26" t="str">
        <f>D40</f>
        <v>TBA Sông Ray 7</v>
      </c>
      <c r="P40" s="26" t="str">
        <f>N40&amp;D40</f>
        <v>Cắt 02 MCCB phân đoạn tại trụ HTĐL 01TBA Sông Ray 7</v>
      </c>
      <c r="Q40" s="35">
        <f>B40+14</f>
        <v>44105</v>
      </c>
      <c r="R40" t="s">
        <v>136</v>
      </c>
      <c r="S40">
        <f>WEEKDAY(Q40)</f>
        <v>5</v>
      </c>
      <c r="T40" s="26" t="str">
        <f>N40&amp;D40</f>
        <v>Cắt 02 MCCB phân đoạn tại trụ HTĐL 01TBA Sông Ray 7</v>
      </c>
      <c r="U40" s="26" t="str">
        <f>E40&amp;LOWER(N40)&amp;D40</f>
        <v>Nâng cấp đường dây hạ thế sau TBA Sông Ray 7cắt 02 mccb phân đoạn tại trụ htđl 01TBA Sông Ray 7</v>
      </c>
      <c r="V40" s="26" t="str">
        <f>"Cắt "&amp;H40&amp;O40</f>
        <v>Cắt Cắt 02 MCCB phân đoạn tại trụ HTĐL 01TBA Sông Ray 7</v>
      </c>
      <c r="W40" s="26" t="str">
        <f>"Tiếp địa tại "&amp;K40&amp;D40</f>
        <v>Tiếp địa tại TBA Sông Ray 7</v>
      </c>
    </row>
    <row r="41" spans="1:23">
      <c r="A41">
        <f>ROW()</f>
        <v>41</v>
      </c>
      <c r="C41" s="44"/>
    </row>
    <row r="42" spans="1:23">
      <c r="A42">
        <f>ROW()</f>
        <v>42</v>
      </c>
      <c r="C42" s="44"/>
    </row>
    <row r="43" spans="1:23">
      <c r="A43">
        <f>ROW()</f>
        <v>43</v>
      </c>
      <c r="C43" s="44"/>
    </row>
    <row r="44" spans="1:23">
      <c r="A44">
        <f>ROW()</f>
        <v>44</v>
      </c>
      <c r="C44" s="44"/>
    </row>
    <row r="45" spans="1:23">
      <c r="A45">
        <f>ROW()</f>
        <v>45</v>
      </c>
      <c r="C45" s="44"/>
    </row>
    <row r="46" spans="1:23">
      <c r="A46">
        <f>ROW()</f>
        <v>46</v>
      </c>
      <c r="C46" s="44"/>
    </row>
    <row r="47" spans="1:23">
      <c r="A47">
        <f>ROW()</f>
        <v>47</v>
      </c>
      <c r="C47" s="44"/>
    </row>
    <row r="48" spans="1:23">
      <c r="A48">
        <f>ROW()</f>
        <v>48</v>
      </c>
      <c r="C48" s="44"/>
    </row>
    <row r="49" spans="1:3">
      <c r="A49">
        <f>ROW()</f>
        <v>49</v>
      </c>
      <c r="C49" s="44"/>
    </row>
    <row r="50" spans="1:3">
      <c r="A50">
        <f>ROW()</f>
        <v>50</v>
      </c>
      <c r="C50" s="44"/>
    </row>
    <row r="51" spans="1:3">
      <c r="A51">
        <f>ROW()</f>
        <v>51</v>
      </c>
      <c r="C51" s="44"/>
    </row>
    <row r="52" spans="1:3">
      <c r="A52">
        <f>ROW()</f>
        <v>52</v>
      </c>
      <c r="C52" s="44"/>
    </row>
    <row r="53" spans="1:3">
      <c r="A53">
        <f>ROW()</f>
        <v>53</v>
      </c>
      <c r="C53" s="44"/>
    </row>
    <row r="54" spans="1:3">
      <c r="A54">
        <f>ROW()</f>
        <v>54</v>
      </c>
      <c r="C54" s="44"/>
    </row>
    <row r="55" spans="1:3">
      <c r="A55">
        <f>ROW()</f>
        <v>55</v>
      </c>
      <c r="C55" s="44"/>
    </row>
    <row r="56" spans="1:3">
      <c r="A56">
        <f>ROW()</f>
        <v>56</v>
      </c>
      <c r="C56" s="44"/>
    </row>
    <row r="57" spans="1:3">
      <c r="A57">
        <f>ROW()</f>
        <v>57</v>
      </c>
      <c r="C57" s="44"/>
    </row>
    <row r="58" spans="1:3">
      <c r="A58">
        <f>ROW()</f>
        <v>58</v>
      </c>
      <c r="C58" s="44"/>
    </row>
    <row r="59" spans="1:3">
      <c r="A59">
        <f>ROW()</f>
        <v>59</v>
      </c>
      <c r="C59" s="44"/>
    </row>
    <row r="60" spans="1:3">
      <c r="A60">
        <f>ROW()</f>
        <v>60</v>
      </c>
      <c r="C60" s="44"/>
    </row>
    <row r="61" spans="1:3">
      <c r="A61">
        <f>ROW()</f>
        <v>61</v>
      </c>
      <c r="C61" s="44"/>
    </row>
    <row r="62" spans="1:3">
      <c r="A62">
        <f>ROW()</f>
        <v>62</v>
      </c>
      <c r="C62" s="44"/>
    </row>
    <row r="63" spans="1:3">
      <c r="A63">
        <f>ROW()</f>
        <v>63</v>
      </c>
      <c r="C63" s="44"/>
    </row>
    <row r="64" spans="1:3">
      <c r="A64">
        <f>ROW()</f>
        <v>64</v>
      </c>
      <c r="C64" s="44"/>
    </row>
    <row r="65" spans="1:3">
      <c r="A65">
        <f>ROW()</f>
        <v>65</v>
      </c>
      <c r="C65" s="44"/>
    </row>
    <row r="66" spans="1:3">
      <c r="A66">
        <f>ROW()</f>
        <v>66</v>
      </c>
      <c r="C66" s="44"/>
    </row>
    <row r="67" spans="1:3">
      <c r="A67">
        <f>ROW()</f>
        <v>67</v>
      </c>
      <c r="C67" s="44"/>
    </row>
    <row r="68" spans="1:3">
      <c r="A68">
        <f>ROW()</f>
        <v>68</v>
      </c>
      <c r="C68" s="44"/>
    </row>
    <row r="69" spans="1:3">
      <c r="A69">
        <f>ROW()</f>
        <v>69</v>
      </c>
      <c r="C69" s="44"/>
    </row>
    <row r="70" spans="1:3">
      <c r="A70">
        <f>ROW()</f>
        <v>70</v>
      </c>
      <c r="C70" s="44"/>
    </row>
    <row r="71" spans="1:3">
      <c r="A71">
        <f>ROW()</f>
        <v>71</v>
      </c>
      <c r="C71" s="44"/>
    </row>
    <row r="72" spans="1:3">
      <c r="A72">
        <f>ROW()</f>
        <v>72</v>
      </c>
      <c r="C72" s="44"/>
    </row>
    <row r="73" spans="1:3">
      <c r="A73">
        <f>ROW()</f>
        <v>73</v>
      </c>
      <c r="C73" s="44"/>
    </row>
    <row r="74" spans="1:3">
      <c r="A74">
        <f>ROW()</f>
        <v>74</v>
      </c>
      <c r="C74" s="44"/>
    </row>
    <row r="75" spans="1:3">
      <c r="A75">
        <f>ROW()</f>
        <v>75</v>
      </c>
      <c r="C75" s="44"/>
    </row>
    <row r="76" spans="1:3">
      <c r="A76">
        <f>ROW()</f>
        <v>76</v>
      </c>
      <c r="C76" s="44"/>
    </row>
    <row r="77" spans="1:3">
      <c r="A77">
        <f>ROW()</f>
        <v>77</v>
      </c>
      <c r="C77" s="44"/>
    </row>
    <row r="78" spans="1:3">
      <c r="A78">
        <f>ROW()</f>
        <v>78</v>
      </c>
      <c r="C78" s="44"/>
    </row>
    <row r="79" spans="1:3">
      <c r="A79">
        <f>ROW()</f>
        <v>79</v>
      </c>
      <c r="C79" s="44"/>
    </row>
    <row r="80" spans="1:3">
      <c r="A80">
        <f>ROW()</f>
        <v>80</v>
      </c>
      <c r="C80" s="44"/>
    </row>
    <row r="81" spans="1:3">
      <c r="A81">
        <f>ROW()</f>
        <v>81</v>
      </c>
      <c r="C81" s="44"/>
    </row>
    <row r="82" spans="1:3">
      <c r="A82">
        <f>ROW()</f>
        <v>82</v>
      </c>
      <c r="C82" s="44"/>
    </row>
    <row r="83" spans="1:3">
      <c r="A83">
        <f>ROW()</f>
        <v>83</v>
      </c>
      <c r="C83" s="44"/>
    </row>
    <row r="84" spans="1:3">
      <c r="A84">
        <f>ROW()</f>
        <v>84</v>
      </c>
      <c r="C84" s="44"/>
    </row>
    <row r="85" spans="1:3">
      <c r="A85">
        <f>ROW()</f>
        <v>85</v>
      </c>
      <c r="C85" s="44"/>
    </row>
    <row r="86" spans="1:3">
      <c r="A86">
        <f>ROW()</f>
        <v>86</v>
      </c>
      <c r="C86" s="44"/>
    </row>
    <row r="87" spans="1:3">
      <c r="A87">
        <f>ROW()</f>
        <v>87</v>
      </c>
      <c r="C87" s="44"/>
    </row>
    <row r="88" spans="1:3">
      <c r="A88">
        <f>ROW()</f>
        <v>88</v>
      </c>
      <c r="C88" s="44"/>
    </row>
    <row r="89" spans="1:3">
      <c r="A89">
        <f>ROW()</f>
        <v>89</v>
      </c>
      <c r="C89" s="44"/>
    </row>
    <row r="90" spans="1:3">
      <c r="A90">
        <f>ROW()</f>
        <v>90</v>
      </c>
      <c r="C90" s="44"/>
    </row>
    <row r="91" spans="1:3">
      <c r="A91">
        <f>ROW()</f>
        <v>91</v>
      </c>
      <c r="C91" s="44"/>
    </row>
    <row r="92" spans="1:3">
      <c r="A92">
        <f>ROW()</f>
        <v>92</v>
      </c>
      <c r="C92" s="44"/>
    </row>
    <row r="93" spans="1:3">
      <c r="A93">
        <f>ROW()</f>
        <v>93</v>
      </c>
      <c r="C93" s="44"/>
    </row>
    <row r="94" spans="1:3">
      <c r="A94">
        <f>ROW()</f>
        <v>94</v>
      </c>
      <c r="C94" s="44"/>
    </row>
    <row r="95" spans="1:3">
      <c r="A95">
        <f>ROW()</f>
        <v>95</v>
      </c>
      <c r="C95" s="44"/>
    </row>
    <row r="96" spans="1:3">
      <c r="A96">
        <f>ROW()</f>
        <v>96</v>
      </c>
      <c r="C96" s="44"/>
    </row>
    <row r="97" spans="1:3">
      <c r="A97">
        <f>ROW()</f>
        <v>97</v>
      </c>
      <c r="C97" s="44"/>
    </row>
    <row r="98" spans="1:3">
      <c r="A98">
        <f>ROW()</f>
        <v>98</v>
      </c>
      <c r="C98" s="44"/>
    </row>
    <row r="99" spans="1:3">
      <c r="A99">
        <f>ROW()</f>
        <v>99</v>
      </c>
      <c r="C99" s="44"/>
    </row>
    <row r="100" spans="1:3">
      <c r="A100">
        <f>ROW()</f>
        <v>100</v>
      </c>
      <c r="C100" s="44"/>
    </row>
    <row r="101" spans="1:3">
      <c r="A101">
        <f>ROW()</f>
        <v>101</v>
      </c>
      <c r="C101" s="44"/>
    </row>
    <row r="102" spans="1:3">
      <c r="A102">
        <f>ROW()</f>
        <v>102</v>
      </c>
      <c r="C102" s="44"/>
    </row>
    <row r="103" spans="1:3">
      <c r="A103">
        <f>ROW()</f>
        <v>103</v>
      </c>
      <c r="C103" s="44"/>
    </row>
    <row r="104" spans="1:3">
      <c r="A104">
        <f>ROW()</f>
        <v>104</v>
      </c>
      <c r="C104" s="44"/>
    </row>
    <row r="105" spans="1:3">
      <c r="A105">
        <f>ROW()</f>
        <v>105</v>
      </c>
      <c r="C105" s="44"/>
    </row>
    <row r="106" spans="1:3">
      <c r="A106">
        <f>ROW()</f>
        <v>106</v>
      </c>
      <c r="C106" s="44"/>
    </row>
    <row r="107" spans="1:3">
      <c r="A107">
        <f>ROW()</f>
        <v>107</v>
      </c>
      <c r="C107" s="44"/>
    </row>
    <row r="108" spans="1:3">
      <c r="A108">
        <f>ROW()</f>
        <v>108</v>
      </c>
      <c r="C108" s="44"/>
    </row>
    <row r="109" spans="1:3">
      <c r="A109">
        <f>ROW()</f>
        <v>109</v>
      </c>
      <c r="C109" s="44"/>
    </row>
  </sheetData>
  <autoFilter ref="A1:X109" xr:uid="{00000000-0009-0000-0000-000004000000}"/>
  <conditionalFormatting sqref="S1:T1 S24 S26:S33 S37 S18:S21">
    <cfRule type="cellIs" dxfId="15" priority="20" stopIfTrue="1" operator="equal">
      <formula>1</formula>
    </cfRule>
  </conditionalFormatting>
  <conditionalFormatting sqref="S22">
    <cfRule type="cellIs" dxfId="14" priority="19" stopIfTrue="1" operator="equal">
      <formula>1</formula>
    </cfRule>
  </conditionalFormatting>
  <conditionalFormatting sqref="S25">
    <cfRule type="cellIs" dxfId="13" priority="18" stopIfTrue="1" operator="equal">
      <formula>1</formula>
    </cfRule>
  </conditionalFormatting>
  <conditionalFormatting sqref="Q41:Q1048576 Q37 Q1 Q39 Q18:Q22 Q24:Q33">
    <cfRule type="duplicateValues" dxfId="12" priority="17"/>
  </conditionalFormatting>
  <conditionalFormatting sqref="S34">
    <cfRule type="cellIs" dxfId="11" priority="16" stopIfTrue="1" operator="equal">
      <formula>1</formula>
    </cfRule>
  </conditionalFormatting>
  <conditionalFormatting sqref="Q34">
    <cfRule type="duplicateValues" dxfId="10" priority="15"/>
  </conditionalFormatting>
  <conditionalFormatting sqref="S35">
    <cfRule type="cellIs" dxfId="9" priority="14" stopIfTrue="1" operator="equal">
      <formula>1</formula>
    </cfRule>
  </conditionalFormatting>
  <conditionalFormatting sqref="Q35">
    <cfRule type="duplicateValues" dxfId="8" priority="13"/>
  </conditionalFormatting>
  <conditionalFormatting sqref="S36">
    <cfRule type="cellIs" dxfId="7" priority="12" stopIfTrue="1" operator="equal">
      <formula>1</formula>
    </cfRule>
  </conditionalFormatting>
  <conditionalFormatting sqref="Q36">
    <cfRule type="duplicateValues" dxfId="6" priority="11"/>
  </conditionalFormatting>
  <conditionalFormatting sqref="S38">
    <cfRule type="cellIs" dxfId="5" priority="6" stopIfTrue="1" operator="equal">
      <formula>1</formula>
    </cfRule>
  </conditionalFormatting>
  <conditionalFormatting sqref="Q38">
    <cfRule type="duplicateValues" dxfId="4" priority="5"/>
  </conditionalFormatting>
  <conditionalFormatting sqref="S40">
    <cfRule type="cellIs" dxfId="3" priority="4" stopIfTrue="1" operator="equal">
      <formula>1</formula>
    </cfRule>
  </conditionalFormatting>
  <conditionalFormatting sqref="Q40">
    <cfRule type="duplicateValues" dxfId="2" priority="3"/>
  </conditionalFormatting>
  <conditionalFormatting sqref="S23">
    <cfRule type="cellIs" dxfId="1" priority="2" stopIfTrue="1" operator="equal">
      <formula>1</formula>
    </cfRule>
  </conditionalFormatting>
  <conditionalFormatting sqref="Q23">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pane ySplit="1" topLeftCell="A2" activePane="bottomLeft" state="frozen"/>
      <selection activeCell="C1" sqref="C1"/>
      <selection pane="bottomLeft" activeCell="B3" sqref="B3"/>
    </sheetView>
  </sheetViews>
  <sheetFormatPr defaultRowHeight="14.4"/>
  <cols>
    <col min="2" max="2" width="23.88671875" bestFit="1" customWidth="1"/>
    <col min="3" max="3" width="79.6640625" customWidth="1"/>
    <col min="4" max="4" width="75.109375" bestFit="1" customWidth="1"/>
    <col min="6" max="6" width="11.33203125" customWidth="1"/>
  </cols>
  <sheetData>
    <row r="1" spans="1:5" s="36" customFormat="1" ht="43.2">
      <c r="B1" s="36" t="s">
        <v>225</v>
      </c>
      <c r="C1" s="36" t="s">
        <v>2</v>
      </c>
      <c r="D1" s="36" t="s">
        <v>232</v>
      </c>
      <c r="E1" s="36" t="s">
        <v>233</v>
      </c>
    </row>
    <row r="2" spans="1:5" s="46" customFormat="1">
      <c r="B2" s="46" t="str">
        <f>HLOOKUP(B1,KhaoSatHienTruong!1:2,2,0)</f>
        <v>sda</v>
      </c>
      <c r="C2" s="46">
        <f>HLOOKUP(C1,KhaoSatHienTruong!1:2,2,0)</f>
        <v>5</v>
      </c>
      <c r="D2" s="46">
        <f>HLOOKUP(D1,KhaoSatHienTruong!1:2,2,0)</f>
        <v>6</v>
      </c>
      <c r="E2" s="46">
        <f>HLOOKUP(E1,KhaoSatHienTruong!1:2,2,0)</f>
        <v>14</v>
      </c>
    </row>
    <row r="3" spans="1:5">
      <c r="A3">
        <f>ROW()</f>
        <v>3</v>
      </c>
      <c r="B3" t="e">
        <f>" ngày "&amp;TEXT(VLOOKUP(ROW(),KSHT,'Merge-PATC'!B$2,0),"dd")&amp;" tháng "&amp;TEXT(VLOOKUP(ROW(),KSHT,'Merge-PATC'!B$2,0),"MM")&amp;" năm "&amp;TEXT(VLOOKUP(ROW(),KSHT,'Merge-PATC'!B$2,0),"yyyy")</f>
        <v>#N/A</v>
      </c>
      <c r="C3" t="e">
        <f>VLOOKUP(ROW(),KSHT,'Merge-PATC'!C$2,0)</f>
        <v>#N/A</v>
      </c>
      <c r="D3" t="e">
        <f>VLOOKUP(ROW(),KSHT,'Merge-PATC'!D$2,0)</f>
        <v>#N/A</v>
      </c>
      <c r="E3" t="e">
        <f>VLOOKUP(ROW(),KSHT,'Merge-PATC'!E$2,0)</f>
        <v>#N/A</v>
      </c>
    </row>
    <row r="4" spans="1:5">
      <c r="A4">
        <f>ROW()</f>
        <v>4</v>
      </c>
      <c r="B4" t="e">
        <f>" ngày "&amp;TEXT(VLOOKUP(ROW(),KSHT,'Merge-PATC'!B$2,0),"dd")&amp;" tháng "&amp;TEXT(VLOOKUP(ROW(),KSHT,'Merge-PATC'!B$2,0),"MM")&amp;" năm "&amp;TEXT(VLOOKUP(ROW(),KSHT,'Merge-PATC'!B$2,0),"yyyy")</f>
        <v>#N/A</v>
      </c>
      <c r="C4" t="e">
        <f>VLOOKUP(ROW(),KSHT,'Merge-PATC'!C$2,0)</f>
        <v>#N/A</v>
      </c>
      <c r="D4" t="e">
        <f>VLOOKUP(ROW(),KSHT,'Merge-PATC'!D$2,0)</f>
        <v>#N/A</v>
      </c>
      <c r="E4" t="e">
        <f>VLOOKUP(ROW(),KSHT,'Merge-PATC'!E$2,0)</f>
        <v>#N/A</v>
      </c>
    </row>
    <row r="5" spans="1:5">
      <c r="A5">
        <f>ROW()</f>
        <v>5</v>
      </c>
      <c r="B5" t="e">
        <f>" ngày "&amp;TEXT(VLOOKUP(ROW(),KSHT,'Merge-PATC'!B$2,0),"dd")&amp;" tháng "&amp;TEXT(VLOOKUP(ROW(),KSHT,'Merge-PATC'!B$2,0),"MM")&amp;" năm "&amp;TEXT(VLOOKUP(ROW(),KSHT,'Merge-PATC'!B$2,0),"yyyy")</f>
        <v>#N/A</v>
      </c>
      <c r="C5" t="e">
        <f>VLOOKUP(ROW(),KSHT,'Merge-PATC'!C$2,0)</f>
        <v>#N/A</v>
      </c>
      <c r="D5" t="e">
        <f>VLOOKUP(ROW(),KSHT,'Merge-PATC'!D$2,0)</f>
        <v>#N/A</v>
      </c>
      <c r="E5" t="e">
        <f>VLOOKUP(ROW(),KSHT,'Merge-PATC'!E$2,0)</f>
        <v>#N/A</v>
      </c>
    </row>
    <row r="6" spans="1:5">
      <c r="A6">
        <f>ROW()</f>
        <v>6</v>
      </c>
      <c r="B6" t="e">
        <f>" ngày "&amp;TEXT(VLOOKUP(ROW(),KSHT,'Merge-PATC'!B$2,0),"dd")&amp;" tháng "&amp;TEXT(VLOOKUP(ROW(),KSHT,'Merge-PATC'!B$2,0),"MM")&amp;" năm "&amp;TEXT(VLOOKUP(ROW(),KSHT,'Merge-PATC'!B$2,0),"yyyy")</f>
        <v>#N/A</v>
      </c>
      <c r="C6" t="e">
        <f>VLOOKUP(ROW(),KSHT,'Merge-PATC'!C$2,0)</f>
        <v>#N/A</v>
      </c>
      <c r="D6" t="e">
        <f>VLOOKUP(ROW(),KSHT,'Merge-PATC'!D$2,0)</f>
        <v>#N/A</v>
      </c>
      <c r="E6" t="e">
        <f>VLOOKUP(ROW(),KSHT,'Merge-PATC'!E$2,0)</f>
        <v>#N/A</v>
      </c>
    </row>
    <row r="7" spans="1:5">
      <c r="A7">
        <f>ROW()</f>
        <v>7</v>
      </c>
      <c r="B7" t="e">
        <f>" ngày "&amp;TEXT(VLOOKUP(ROW(),KSHT,'Merge-PATC'!B$2,0),"dd")&amp;" tháng "&amp;TEXT(VLOOKUP(ROW(),KSHT,'Merge-PATC'!B$2,0),"MM")&amp;" năm "&amp;TEXT(VLOOKUP(ROW(),KSHT,'Merge-PATC'!B$2,0),"yyyy")</f>
        <v>#N/A</v>
      </c>
      <c r="C7" t="e">
        <f>VLOOKUP(ROW(),KSHT,'Merge-PATC'!C$2,0)</f>
        <v>#N/A</v>
      </c>
      <c r="D7" t="e">
        <f>VLOOKUP(ROW(),KSHT,'Merge-PATC'!D$2,0)</f>
        <v>#N/A</v>
      </c>
      <c r="E7" t="e">
        <f>VLOOKUP(ROW(),KSHT,'Merge-PATC'!E$2,0)</f>
        <v>#N/A</v>
      </c>
    </row>
    <row r="8" spans="1:5">
      <c r="A8">
        <f>ROW()</f>
        <v>8</v>
      </c>
      <c r="B8" t="e">
        <f>" ngày "&amp;TEXT(VLOOKUP(ROW(),KSHT,'Merge-PATC'!B$2,0),"dd")&amp;" tháng "&amp;TEXT(VLOOKUP(ROW(),KSHT,'Merge-PATC'!B$2,0),"MM")&amp;" năm "&amp;TEXT(VLOOKUP(ROW(),KSHT,'Merge-PATC'!B$2,0),"yyyy")</f>
        <v>#N/A</v>
      </c>
      <c r="C8" t="e">
        <f>VLOOKUP(ROW(),KSHT,'Merge-PATC'!C$2,0)</f>
        <v>#N/A</v>
      </c>
      <c r="D8" t="e">
        <f>VLOOKUP(ROW(),KSHT,'Merge-PATC'!D$2,0)</f>
        <v>#N/A</v>
      </c>
      <c r="E8" t="e">
        <f>VLOOKUP(ROW(),KSHT,'Merge-PATC'!E$2,0)</f>
        <v>#N/A</v>
      </c>
    </row>
    <row r="9" spans="1:5">
      <c r="A9">
        <f>ROW()</f>
        <v>9</v>
      </c>
      <c r="B9" t="e">
        <f>" ngày "&amp;TEXT(VLOOKUP(ROW(),KSHT,'Merge-PATC'!B$2,0),"dd")&amp;" tháng "&amp;TEXT(VLOOKUP(ROW(),KSHT,'Merge-PATC'!B$2,0),"MM")&amp;" năm "&amp;TEXT(VLOOKUP(ROW(),KSHT,'Merge-PATC'!B$2,0),"yyyy")</f>
        <v>#N/A</v>
      </c>
      <c r="C9" t="e">
        <f>VLOOKUP(ROW(),KSHT,'Merge-PATC'!C$2,0)</f>
        <v>#N/A</v>
      </c>
      <c r="D9" t="e">
        <f>VLOOKUP(ROW(),KSHT,'Merge-PATC'!D$2,0)</f>
        <v>#N/A</v>
      </c>
      <c r="E9" t="e">
        <f>VLOOKUP(ROW(),KSHT,'Merge-PATC'!E$2,0)</f>
        <v>#N/A</v>
      </c>
    </row>
    <row r="10" spans="1:5">
      <c r="A10">
        <f>ROW()</f>
        <v>10</v>
      </c>
      <c r="B10" t="e">
        <f>" ngày "&amp;TEXT(VLOOKUP(ROW(),KSHT,'Merge-PATC'!B$2,0),"dd")&amp;" tháng "&amp;TEXT(VLOOKUP(ROW(),KSHT,'Merge-PATC'!B$2,0),"MM")&amp;" năm "&amp;TEXT(VLOOKUP(ROW(),KSHT,'Merge-PATC'!B$2,0),"yyyy")</f>
        <v>#N/A</v>
      </c>
      <c r="C10" t="e">
        <f>VLOOKUP(ROW(),KSHT,'Merge-PATC'!C$2,0)</f>
        <v>#N/A</v>
      </c>
      <c r="D10" t="e">
        <f>VLOOKUP(ROW(),KSHT,'Merge-PATC'!D$2,0)</f>
        <v>#N/A</v>
      </c>
      <c r="E10" t="e">
        <f>VLOOKUP(ROW(),KSHT,'Merge-PATC'!E$2,0)</f>
        <v>#N/A</v>
      </c>
    </row>
    <row r="11" spans="1:5">
      <c r="A11">
        <f>ROW()</f>
        <v>11</v>
      </c>
      <c r="B11" t="e">
        <f>" ngày "&amp;TEXT(VLOOKUP(ROW(),KSHT,'Merge-PATC'!B$2,0),"dd")&amp;" tháng "&amp;TEXT(VLOOKUP(ROW(),KSHT,'Merge-PATC'!B$2,0),"MM")&amp;" năm "&amp;TEXT(VLOOKUP(ROW(),KSHT,'Merge-PATC'!B$2,0),"yyyy")</f>
        <v>#N/A</v>
      </c>
      <c r="C11" t="e">
        <f>VLOOKUP(ROW(),KSHT,'Merge-PATC'!C$2,0)</f>
        <v>#N/A</v>
      </c>
      <c r="D11" t="e">
        <f>VLOOKUP(ROW(),KSHT,'Merge-PATC'!D$2,0)</f>
        <v>#N/A</v>
      </c>
      <c r="E11" t="e">
        <f>VLOOKUP(ROW(),KSHT,'Merge-PATC'!E$2,0)</f>
        <v>#N/A</v>
      </c>
    </row>
    <row r="12" spans="1:5">
      <c r="A12">
        <f>ROW()</f>
        <v>12</v>
      </c>
      <c r="B12" t="e">
        <f>" ngày "&amp;TEXT(VLOOKUP(ROW(),KSHT,'Merge-PATC'!B$2,0),"dd")&amp;" tháng "&amp;TEXT(VLOOKUP(ROW(),KSHT,'Merge-PATC'!B$2,0),"MM")&amp;" năm "&amp;TEXT(VLOOKUP(ROW(),KSHT,'Merge-PATC'!B$2,0),"yyyy")</f>
        <v>#N/A</v>
      </c>
      <c r="C12" t="e">
        <f>VLOOKUP(ROW(),KSHT,'Merge-PATC'!C$2,0)</f>
        <v>#N/A</v>
      </c>
      <c r="D12" t="e">
        <f>VLOOKUP(ROW(),KSHT,'Merge-PATC'!D$2,0)</f>
        <v>#N/A</v>
      </c>
      <c r="E12" t="e">
        <f>VLOOKUP(ROW(),KSHT,'Merge-PATC'!E$2,0)</f>
        <v>#N/A</v>
      </c>
    </row>
    <row r="13" spans="1:5">
      <c r="A13">
        <f>ROW()</f>
        <v>13</v>
      </c>
      <c r="B13" t="e">
        <f>" ngày "&amp;TEXT(VLOOKUP(ROW(),KSHT,'Merge-PATC'!B$2,0),"dd")&amp;" tháng "&amp;TEXT(VLOOKUP(ROW(),KSHT,'Merge-PATC'!B$2,0),"MM")&amp;" năm "&amp;TEXT(VLOOKUP(ROW(),KSHT,'Merge-PATC'!B$2,0),"yyyy")</f>
        <v>#N/A</v>
      </c>
      <c r="C13" t="e">
        <f>VLOOKUP(ROW(),KSHT,'Merge-PATC'!C$2,0)</f>
        <v>#N/A</v>
      </c>
      <c r="D13" t="e">
        <f>VLOOKUP(ROW(),KSHT,'Merge-PATC'!D$2,0)</f>
        <v>#N/A</v>
      </c>
      <c r="E13" t="e">
        <f>VLOOKUP(ROW(),KSHT,'Merge-PATC'!E$2,0)</f>
        <v>#N/A</v>
      </c>
    </row>
    <row r="14" spans="1:5">
      <c r="A14">
        <f>ROW()</f>
        <v>14</v>
      </c>
      <c r="B14" t="e">
        <f>" ngày "&amp;TEXT(VLOOKUP(ROW(),KSHT,'Merge-PATC'!B$2,0),"dd")&amp;" tháng "&amp;TEXT(VLOOKUP(ROW(),KSHT,'Merge-PATC'!B$2,0),"MM")&amp;" năm "&amp;TEXT(VLOOKUP(ROW(),KSHT,'Merge-PATC'!B$2,0),"yyyy")</f>
        <v>#N/A</v>
      </c>
      <c r="C14" t="e">
        <f>VLOOKUP(ROW(),KSHT,'Merge-PATC'!C$2,0)</f>
        <v>#N/A</v>
      </c>
      <c r="D14" t="e">
        <f>VLOOKUP(ROW(),KSHT,'Merge-PATC'!D$2,0)</f>
        <v>#N/A</v>
      </c>
      <c r="E14" t="e">
        <f>VLOOKUP(ROW(),KSHT,'Merge-PATC'!E$2,0)</f>
        <v>#N/A</v>
      </c>
    </row>
    <row r="15" spans="1:5">
      <c r="A15">
        <f>ROW()</f>
        <v>15</v>
      </c>
      <c r="B15" t="e">
        <f>" ngày "&amp;TEXT(VLOOKUP(ROW(),KSHT,'Merge-PATC'!B$2,0),"dd")&amp;" tháng "&amp;TEXT(VLOOKUP(ROW(),KSHT,'Merge-PATC'!B$2,0),"MM")&amp;" năm "&amp;TEXT(VLOOKUP(ROW(),KSHT,'Merge-PATC'!B$2,0),"yyyy")</f>
        <v>#N/A</v>
      </c>
      <c r="C15" t="e">
        <f>VLOOKUP(ROW(),KSHT,'Merge-PATC'!C$2,0)</f>
        <v>#N/A</v>
      </c>
      <c r="D15" t="e">
        <f>VLOOKUP(ROW(),KSHT,'Merge-PATC'!D$2,0)</f>
        <v>#N/A</v>
      </c>
      <c r="E15" t="e">
        <f>VLOOKUP(ROW(),KSHT,'Merge-PATC'!E$2,0)</f>
        <v>#N/A</v>
      </c>
    </row>
    <row r="16" spans="1:5">
      <c r="A16">
        <f>ROW()</f>
        <v>16</v>
      </c>
      <c r="B16" t="e">
        <f>" ngày "&amp;TEXT(VLOOKUP(ROW(),KSHT,'Merge-PATC'!B$2,0),"dd")&amp;" tháng "&amp;TEXT(VLOOKUP(ROW(),KSHT,'Merge-PATC'!B$2,0),"MM")&amp;" năm "&amp;TEXT(VLOOKUP(ROW(),KSHT,'Merge-PATC'!B$2,0),"yyyy")</f>
        <v>#N/A</v>
      </c>
      <c r="C16" t="e">
        <f>VLOOKUP(ROW(),KSHT,'Merge-PATC'!C$2,0)</f>
        <v>#N/A</v>
      </c>
      <c r="D16" t="e">
        <f>VLOOKUP(ROW(),KSHT,'Merge-PATC'!D$2,0)</f>
        <v>#N/A</v>
      </c>
      <c r="E16" t="e">
        <f>VLOOKUP(ROW(),KSHT,'Merge-PATC'!E$2,0)</f>
        <v>#N/A</v>
      </c>
    </row>
    <row r="17" spans="1:5">
      <c r="A17">
        <f>ROW()</f>
        <v>17</v>
      </c>
      <c r="B17" t="e">
        <f>" ngày "&amp;TEXT(VLOOKUP(ROW(),KSHT,'Merge-PATC'!B$2,0),"dd")&amp;" tháng "&amp;TEXT(VLOOKUP(ROW(),KSHT,'Merge-PATC'!B$2,0),"MM")&amp;" năm "&amp;TEXT(VLOOKUP(ROW(),KSHT,'Merge-PATC'!B$2,0),"yyyy")</f>
        <v>#N/A</v>
      </c>
      <c r="C17" t="e">
        <f>VLOOKUP(ROW(),KSHT,'Merge-PATC'!C$2,0)</f>
        <v>#N/A</v>
      </c>
      <c r="D17" t="e">
        <f>VLOOKUP(ROW(),KSHT,'Merge-PATC'!D$2,0)</f>
        <v>#N/A</v>
      </c>
      <c r="E17" t="e">
        <f>VLOOKUP(ROW(),KSHT,'Merge-PATC'!E$2,0)</f>
        <v>#N/A</v>
      </c>
    </row>
    <row r="18" spans="1:5">
      <c r="A18">
        <f>ROW()</f>
        <v>18</v>
      </c>
      <c r="B18" t="e">
        <f>" ngày "&amp;TEXT(VLOOKUP(ROW(),KSHT,'Merge-PATC'!B$2,0),"dd")&amp;" tháng "&amp;TEXT(VLOOKUP(ROW(),KSHT,'Merge-PATC'!B$2,0),"MM")&amp;" năm "&amp;TEXT(VLOOKUP(ROW(),KSHT,'Merge-PATC'!B$2,0),"yyyy")</f>
        <v>#REF!</v>
      </c>
      <c r="C18" t="str">
        <f>VLOOKUP(ROW(),KSHT,'Merge-PATC'!C$2,0)</f>
        <v>Thay dây hạ thế  sau TBA Nam Hà 1A</v>
      </c>
      <c r="D18" t="str">
        <f>VLOOKUP(ROW(),KSHT,'Merge-PATC'!D$2,0)</f>
        <v>Lưới điện hạ thế thuộc trạm Nam Hà 1A</v>
      </c>
      <c r="E18" t="str">
        <f>VLOOKUP(ROW(),KSHT,'Merge-PATC'!E$2,0)</f>
        <v>Cắt FCO + MCCB TBA Nam Hà 1A
Tiếp địa hạ thế tại MCCB TBA Nam Hà 1A</v>
      </c>
    </row>
    <row r="19" spans="1:5">
      <c r="A19">
        <f>ROW()</f>
        <v>19</v>
      </c>
      <c r="B19" t="e">
        <f>" ngày "&amp;TEXT(VLOOKUP(ROW(),KSHT,'Merge-PATC'!B$2,0),"dd")&amp;" tháng "&amp;TEXT(VLOOKUP(ROW(),KSHT,'Merge-PATC'!B$2,0),"MM")&amp;" năm "&amp;TEXT(VLOOKUP(ROW(),KSHT,'Merge-PATC'!B$2,0),"yyyy")</f>
        <v>#REF!</v>
      </c>
      <c r="C19" t="str">
        <f>VLOOKUP(ROW(),KSHT,'Merge-PATC'!C$2,0)</f>
        <v>Thay dây hạ thế  sau TBA Nam Hà 1</v>
      </c>
      <c r="D19" t="str">
        <f>VLOOKUP(ROW(),KSHT,'Merge-PATC'!D$2,0)</f>
        <v> Lưới hạ thế thuộc trạm Nam Hà 1</v>
      </c>
      <c r="E19" t="str">
        <f>VLOOKUP(ROW(),KSHT,'Merge-PATC'!E$2,0)</f>
        <v xml:space="preserve">Cắt FCO + MCCB TBA Nam Hà 1
Tiếp địa hạ thế tại MCCB TBA Nam Hà 1
 </v>
      </c>
    </row>
    <row r="20" spans="1:5">
      <c r="A20">
        <f>ROW()</f>
        <v>20</v>
      </c>
      <c r="B20" t="e">
        <f>" ngày "&amp;TEXT(VLOOKUP(ROW(),KSHT,'Merge-PATC'!B$2,0),"dd")&amp;" tháng "&amp;TEXT(VLOOKUP(ROW(),KSHT,'Merge-PATC'!B$2,0),"MM")&amp;" năm "&amp;TEXT(VLOOKUP(ROW(),KSHT,'Merge-PATC'!B$2,0),"yyyy")</f>
        <v>#REF!</v>
      </c>
      <c r="C20" t="str">
        <f>VLOOKUP(ROW(),KSHT,'Merge-PATC'!C$2,0)</f>
        <v>Thay dây hạ thế  sau TBA Nam Hà 3</v>
      </c>
      <c r="D20" t="str">
        <f>VLOOKUP(ROW(),KSHT,'Merge-PATC'!D$2,0)</f>
        <v>Lưới điện hạ thế thuộc trạm Nam Hà 3</v>
      </c>
      <c r="E20" t="str">
        <f>VLOOKUP(ROW(),KSHT,'Merge-PATC'!E$2,0)</f>
        <v>Cắt FCO + MCCB TBA Nam Hà 3
Tiếp địa hạ thế tại MCCB TBA Nam Hà 3</v>
      </c>
    </row>
    <row r="21" spans="1:5">
      <c r="A21">
        <f>ROW()</f>
        <v>21</v>
      </c>
      <c r="B21" t="e">
        <f>" ngày "&amp;TEXT(VLOOKUP(ROW(),KSHT,'Merge-PATC'!B$2,0),"dd")&amp;" tháng "&amp;TEXT(VLOOKUP(ROW(),KSHT,'Merge-PATC'!B$2,0),"MM")&amp;" năm "&amp;TEXT(VLOOKUP(ROW(),KSHT,'Merge-PATC'!B$2,0),"yyyy")</f>
        <v>#REF!</v>
      </c>
      <c r="C21" t="str">
        <f>VLOOKUP(ROW(),KSHT,'Merge-PATC'!C$2,0)</f>
        <v>Thay dây hạ thế  sau TBA Xuân Tây 10A</v>
      </c>
      <c r="D21" t="str">
        <f>VLOOKUP(ROW(),KSHT,'Merge-PATC'!D$2,0)</f>
        <v>Đường dây hạ thế thuộc trạm biến áp Xuân Tây 10A</v>
      </c>
      <c r="E21" t="str">
        <f>VLOOKUP(ROW(),KSHT,'Merge-PATC'!E$2,0)</f>
        <v>Cắt FCO + MCCB TBA Xuân Tây 10A
Tiếp địa hạ thế tại MCCB TBA Xuân Tây 10A</v>
      </c>
    </row>
    <row r="22" spans="1:5">
      <c r="A22">
        <f>ROW()</f>
        <v>22</v>
      </c>
      <c r="B22" t="e">
        <f>" ngày "&amp;TEXT(VLOOKUP(ROW(),KSHT,'Merge-PATC'!B$2,0),"dd")&amp;" tháng "&amp;TEXT(VLOOKUP(ROW(),KSHT,'Merge-PATC'!B$2,0),"MM")&amp;" năm "&amp;TEXT(VLOOKUP(ROW(),KSHT,'Merge-PATC'!B$2,0),"yyyy")</f>
        <v>#REF!</v>
      </c>
      <c r="C22" t="str">
        <f>VLOOKUP(ROW(),KSHT,'Merge-PATC'!C$2,0)</f>
        <v>Thay dây hạ thế  sau TBA Sông Ray 8A</v>
      </c>
      <c r="D22" t="str">
        <f>VLOOKUP(ROW(),KSHT,'Merge-PATC'!D$2,0)</f>
        <v>Đường dây hạ thế thuộc Trạm Sông Ray 8A</v>
      </c>
      <c r="E22" t="str">
        <f>VLOOKUP(ROW(),KSHT,'Merge-PATC'!E$2,0)</f>
        <v>Cắt FCO + MCCB TBA Sông Ray 8A
Tiếp địa hạ thế tại MCCB TBA Sông Ray 8A</v>
      </c>
    </row>
    <row r="23" spans="1:5">
      <c r="A23">
        <f>ROW()</f>
        <v>23</v>
      </c>
      <c r="B23" t="e">
        <f>" ngày "&amp;TEXT(VLOOKUP(ROW(),KSHT,'Merge-PATC'!B$2,0),"dd")&amp;" tháng "&amp;TEXT(VLOOKUP(ROW(),KSHT,'Merge-PATC'!B$2,0),"MM")&amp;" năm "&amp;TEXT(VLOOKUP(ROW(),KSHT,'Merge-PATC'!B$2,0),"yyyy")</f>
        <v>#REF!</v>
      </c>
      <c r="C23" t="str">
        <f>VLOOKUP(ROW(),KSHT,'Merge-PATC'!C$2,0)</f>
        <v>Nâng cấp đường dây hạ thế và TBA Sông Ray 7 từ 1 pha lên 3 pha, cấy TBA Sông Ray 7A</v>
      </c>
      <c r="D23" t="str">
        <f>VLOOKUP(ROW(),KSHT,'Merge-PATC'!D$2,0)</f>
        <v>Tại trạm biến áp Sông Ray 7</v>
      </c>
      <c r="E23" t="str">
        <f>VLOOKUP(ROW(),KSHT,'Merge-PATC'!E$2,0)</f>
        <v>Cắt LBS khí Đồng Tâm 1 + 3 LTD Đồng Tâm 1
Cắt LBS khí Sông Ray + 3 LTD Sông Ray 1
Tiếp địa trụ trung thế 357 
Tiếp địa trụ trung thế 381 
Tiếp địa hạ thế TBA Sông Ray 7</v>
      </c>
    </row>
    <row r="24" spans="1:5">
      <c r="A24">
        <f>ROW()</f>
        <v>24</v>
      </c>
      <c r="B24" t="e">
        <f>" ngày "&amp;TEXT(VLOOKUP(ROW(),KSHT,'Merge-PATC'!B$2,0),"dd")&amp;" tháng "&amp;TEXT(VLOOKUP(ROW(),KSHT,'Merge-PATC'!B$2,0),"MM")&amp;" năm "&amp;TEXT(VLOOKUP(ROW(),KSHT,'Merge-PATC'!B$2,0),"yyyy")</f>
        <v>#REF!</v>
      </c>
      <c r="C24" t="str">
        <f>VLOOKUP(ROW(),KSHT,'Merge-PATC'!C$2,0)</f>
        <v>Tách lưới, sang tải TBA  Sông Ray 7 sang TBA  Sông Ray 7A, đấu nối máy biến áp</v>
      </c>
      <c r="D24" t="str">
        <f>VLOOKUP(ROW(),KSHT,'Merge-PATC'!D$2,0)</f>
        <v>Tại trạm biến áp Sông Ray 7A</v>
      </c>
      <c r="E24" t="str">
        <f>VLOOKUP(ROW(),KSHT,'Merge-PATC'!E$2,0)</f>
        <v>Cắt FCO + MCCB TBA Sông Ray 7A
Cắt 3xFCO nhánh rẽ Sông Ray 7A
Tiếp địa trung hạ thế  trạm biến áp Sông Ray 7A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2020-10-30T03:26:30Z</dcterms:modified>
</cp:coreProperties>
</file>