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BE85F276-9F1E-4624-A6DE-45B77B27196E}" xr6:coauthVersionLast="45" xr6:coauthVersionMax="45" xr10:uidLastSave="{00000000-0000-0000-0000-000000000000}"/>
  <bookViews>
    <workbookView xWindow="-108" yWindow="-108" windowWidth="23256" windowHeight="12576" tabRatio="917"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H7" i="26"/>
  <c r="F11" i="78" s="1"/>
  <c r="I8" i="26"/>
  <c r="G12" i="78" s="1"/>
  <c r="F9" i="79" s="1"/>
  <c r="H6" i="26"/>
  <c r="F10" i="78" s="1"/>
  <c r="L11" i="26"/>
  <c r="L15" i="78" s="1"/>
  <c r="H11" i="26"/>
  <c r="F15" i="78" s="1"/>
  <c r="I12" i="26"/>
  <c r="G16" i="78" s="1"/>
  <c r="F12" i="117" s="1"/>
  <c r="O16" i="26"/>
  <c r="I3" i="26"/>
  <c r="O4" i="26"/>
  <c r="L4" i="26" s="1"/>
  <c r="L8" i="78" s="1"/>
  <c r="O5" i="26"/>
  <c r="L5" i="26" s="1"/>
  <c r="L9" i="78" s="1"/>
  <c r="L13" i="26"/>
  <c r="L17" i="78" s="1"/>
  <c r="M16" i="26"/>
  <c r="I5" i="26"/>
  <c r="G9" i="78" s="1"/>
  <c r="I13" i="26"/>
  <c r="G17" i="78" s="1"/>
  <c r="F13" i="117" s="1"/>
  <c r="H15" i="26"/>
  <c r="F19" i="78" s="1"/>
  <c r="O3" i="26"/>
  <c r="L3" i="26"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J11" i="106" l="1"/>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<sst xmlns="http://schemas.openxmlformats.org/spreadsheetml/2006/main" count="30318" uniqueCount="6604">
  <si>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</si>
  <si>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</si>
  <si>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</si>
  <si>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</si>
  <si>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</si>
  <si>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</si>
  <si>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</si>
  <si>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</si>
  <si>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</si>
  <si>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</si>
  <si>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</si>
  <si>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</si>
  <si>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</si>
  <si>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</si>
  <si>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</si>
  <si>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</si>
  <si>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</si>
  <si>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</si>
  <si>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</si>
  <si>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</si>
  <si>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</si>
  <si>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</si>
  <si>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</si>
  <si>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</si>
  <si>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</si>
  <si>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</si>
  <si>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</si>
  <si>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</si>
  <si>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</si>
  <si>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</si>
  <si>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</si>
  <si>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</si>
  <si>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</si>
  <si>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</si>
  <si>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</si>
  <si>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</si>
  <si>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</si>
  <si>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</si>
  <si>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</si>
  <si>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</si>
  <si>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</si>
  <si>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</si>
  <si>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</si>
  <si>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</si>
  <si>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</si>
  <si>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</si>
  <si>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</si>
  <si>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</si>
  <si>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</si>
  <si>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</si>
  <si>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</si>
  <si>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</si>
  <si>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</si>
  <si>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</si>
  <si>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</si>
  <si>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</si>
  <si>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</si>
  <si>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</si>
  <si>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</si>
  <si>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</si>
  <si>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</si>
  <si>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</si>
  <si>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</si>
  <si>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</si>
  <si>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</si>
  <si>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</si>
  <si>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</si>
  <si>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</si>
  <si>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</si>
  <si>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</si>
  <si>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</si>
  <si>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</si>
  <si>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</si>
  <si>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</si>
  <si>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</si>
  <si>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</si>
  <si>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</si>
  <si>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</si>
  <si>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</si>
  <si>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</si>
  <si>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</si>
  <si>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</si>
  <si>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</si>
  <si>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</si>
  <si>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</si>
  <si>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</si>
  <si>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</si>
  <si>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</si>
  <si>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</si>
  <si>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</si>
  <si>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</si>
  <si>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</si>
  <si>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</si>
  <si>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</si>
  <si>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</si>
  <si>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</si>
  <si>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</si>
  <si>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</si>
  <si>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</si>
  <si>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</si>
  <si>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</si>
  <si>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</si>
  <si>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</si>
  <si>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</si>
  <si>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</si>
  <si>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</si>
  <si>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</si>
  <si>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</si>
  <si>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</si>
  <si>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</si>
  <si>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</si>
  <si>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</si>
  <si>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</si>
  <si>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</si>
  <si>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</si>
  <si>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</si>
  <si>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</si>
  <si>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</si>
  <si>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</si>
  <si>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</si>
  <si>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</si>
  <si>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</si>
  <si>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</si>
  <si>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</si>
  <si>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</si>
  <si>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</si>
  <si>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</si>
  <si>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</si>
  <si>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</si>
  <si>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</si>
  <si>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</si>
  <si>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</si>
  <si>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</si>
  <si>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</si>
  <si>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</si>
  <si>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</si>
  <si>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</si>
  <si>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</si>
  <si>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</si>
  <si>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</si>
  <si>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</si>
  <si>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</si>
  <si>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</si>
  <si>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</si>
  <si>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</si>
  <si>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</si>
  <si>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</si>
  <si>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</si>
  <si>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</si>
  <si>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</si>
  <si>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</si>
  <si>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</si>
  <si>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</si>
  <si>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</si>
  <si>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</si>
  <si>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</si>
  <si>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</si>
  <si>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</si>
  <si>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</si>
  <si>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</si>
  <si>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</si>
  <si>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</si>
  <si>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</si>
  <si>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</si>
  <si>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</si>
  <si>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</si>
  <si>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</si>
  <si>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</si>
  <si>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</si>
  <si>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</si>
  <si>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</si>
  <si>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</si>
  <si>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</si>
  <si>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</si>
  <si>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</si>
  <si>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</si>
  <si>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</si>
  <si>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</si>
  <si>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</si>
  <si>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</si>
  <si>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</si>
  <si>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</si>
  <si>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</si>
  <si>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</si>
  <si>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</si>
  <si>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</si>
  <si>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</si>
  <si>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</si>
  <si>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</si>
  <si>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</si>
  <si>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</si>
  <si>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</si>
  <si>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</si>
  <si>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</si>
  <si>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</si>
  <si>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</si>
  <si>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</si>
  <si>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</si>
  <si>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</si>
  <si>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</si>
  <si>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</si>
  <si>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</si>
  <si>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</si>
  <si>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</si>
  <si>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</si>
  <si>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</si>
  <si>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</si>
  <si>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</si>
  <si>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</si>
  <si>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</si>
  <si>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</si>
  <si>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</si>
  <si>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</si>
  <si>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</si>
  <si>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</si>
  <si>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</si>
  <si>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</si>
  <si>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</si>
  <si>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</si>
  <si>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</si>
  <si>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</si>
  <si>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</si>
  <si>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</si>
  <si>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</si>
  <si>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</si>
  <si>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</si>
  <si>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</si>
  <si>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</si>
  <si>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</si>
  <si>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</si>
  <si>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</si>
  <si>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</si>
  <si>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</si>
  <si>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</si>
  <si>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</si>
  <si>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</si>
  <si>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</si>
  <si>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</si>
  <si>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</si>
  <si>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</si>
  <si>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</si>
  <si>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</si>
  <si>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</si>
  <si>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</si>
  <si>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</si>
  <si>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</si>
  <si>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</si>
  <si>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</si>
  <si>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</si>
  <si>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</si>
  <si>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</si>
  <si>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</si>
  <si>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</si>
  <si>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</si>
  <si>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</si>
  <si>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</si>
  <si>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</si>
  <si>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</si>
  <si>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</si>
  <si>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</si>
  <si>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</si>
  <si>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</si>
  <si>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</si>
  <si>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</si>
  <si>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</si>
  <si>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</si>
  <si>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</si>
  <si>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</si>
  <si>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</si>
  <si>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</si>
  <si>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</si>
  <si>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</si>
  <si>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</si>
  <si>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</si>
  <si>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</si>
  <si>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</si>
  <si>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</si>
  <si>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</si>
  <si>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</si>
  <si>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</si>
  <si>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</si>
  <si>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</si>
  <si>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</si>
  <si>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</si>
  <si>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</si>
  <si>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</si>
  <si>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</si>
  <si>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</si>
  <si>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</si>
  <si>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</si>
  <si>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</si>
  <si>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</si>
  <si>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</si>
  <si>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</si>
  <si>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</si>
  <si>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</si>
  <si>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</si>
  <si>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</si>
  <si>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</si>
  <si>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</si>
  <si>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</si>
  <si>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</si>
  <si>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</si>
  <si>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</si>
  <si>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</si>
  <si>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</si>
  <si>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</si>
  <si>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</si>
  <si>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</si>
  <si>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</si>
  <si>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</si>
  <si>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</si>
  <si>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</si>
  <si>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</si>
  <si>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</si>
  <si>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</si>
  <si>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</si>
  <si>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</si>
  <si>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</si>
  <si>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</si>
  <si>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</si>
  <si>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</si>
  <si>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</si>
  <si>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</si>
  <si>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</si>
  <si>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</si>
  <si>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</si>
  <si>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</si>
  <si>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</si>
  <si>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</si>
  <si>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</si>
  <si>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</si>
  <si>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</si>
  <si>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</si>
  <si>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</si>
  <si>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</si>
  <si>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</si>
  <si>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</si>
  <si>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</si>
  <si>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</si>
  <si>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</si>
  <si>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</si>
  <si>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</si>
  <si>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</si>
  <si>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</si>
  <si>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</si>
  <si>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</si>
  <si>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</si>
  <si>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</si>
  <si>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</si>
  <si>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</si>
  <si>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</si>
  <si>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</si>
  <si>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</si>
  <si>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</si>
  <si>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</si>
  <si>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</si>
  <si>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</si>
  <si>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</si>
  <si>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</si>
  <si>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</si>
  <si>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</si>
  <si>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</si>
  <si>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</si>
  <si>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</si>
  <si>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</si>
  <si>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</si>
  <si>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</si>
  <si>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</si>
  <si>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</si>
  <si>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</si>
  <si>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</si>
  <si>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</si>
  <si>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</si>
  <si>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</si>
  <si>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</si>
  <si>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</si>
  <si>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</si>
  <si>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</si>
  <si>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</si>
  <si>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</si>
  <si>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</si>
  <si>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</si>
  <si>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</si>
  <si>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</si>
  <si>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</si>
  <si>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</si>
  <si>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</si>
  <si>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</si>
  <si>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</si>
  <si>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</si>
  <si>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</si>
  <si>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</si>
  <si>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</si>
  <si>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</si>
  <si>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</si>
  <si>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</si>
  <si>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</si>
  <si>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</si>
  <si>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</si>
  <si>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</si>
  <si>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</si>
  <si>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</si>
  <si>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</si>
  <si>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</si>
  <si>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</si>
  <si>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</si>
  <si>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</si>
  <si>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</si>
  <si>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</si>
  <si>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</si>
  <si>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</si>
  <si>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</si>
  <si>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</si>
  <si>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</si>
  <si>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</si>
  <si>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</si>
  <si>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</si>
  <si>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</si>
  <si>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</si>
  <si>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</si>
  <si>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</si>
  <si>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</si>
  <si>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</si>
  <si>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</si>
  <si>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</si>
  <si>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</si>
  <si>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</si>
  <si>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</si>
  <si>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</si>
  <si>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</si>
  <si>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</si>
  <si>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</si>
  <si>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</si>
  <si>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</si>
  <si>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</si>
  <si>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</si>
  <si>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</si>
  <si>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</si>
  <si>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</si>
  <si>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</si>
  <si>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</si>
  <si>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</si>
  <si>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</si>
  <si>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</si>
  <si>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</si>
  <si>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</si>
  <si>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</si>
  <si>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</si>
  <si>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</si>
  <si>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</si>
  <si>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</si>
  <si>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</si>
  <si>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</si>
  <si>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</si>
  <si>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</si>
  <si>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</si>
  <si>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</si>
  <si>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</si>
  <si>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</si>
  <si>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</si>
  <si>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</si>
  <si>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</si>
  <si>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</si>
  <si>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</si>
  <si>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</si>
  <si>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</si>
  <si>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</si>
  <si>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</si>
  <si>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</si>
  <si>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</si>
  <si>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</si>
  <si>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</si>
  <si>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</si>
  <si>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</si>
  <si>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</si>
  <si>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</si>
  <si>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</si>
  <si>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</si>
  <si>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</si>
  <si>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</si>
  <si>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</si>
  <si>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</si>
  <si>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</si>
  <si>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</si>
  <si>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</si>
  <si>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</si>
  <si>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</si>
  <si>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</si>
  <si>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</si>
  <si>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</si>
  <si>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</si>
  <si>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</si>
  <si>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</si>
  <si>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</si>
  <si>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</si>
  <si>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</si>
  <si>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</si>
  <si>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</si>
  <si>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</si>
  <si>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</si>
  <si>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</si>
  <si>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</si>
  <si>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</si>
  <si>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</si>
  <si>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</si>
  <si>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</si>
  <si>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</si>
  <si>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</si>
  <si>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</si>
  <si>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</si>
  <si>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</si>
  <si>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</si>
  <si>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</si>
  <si>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</si>
  <si>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</si>
  <si>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</si>
  <si>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</si>
  <si>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</si>
  <si>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</si>
  <si>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</si>
  <si>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</si>
  <si>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</si>
  <si>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</si>
  <si>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</si>
  <si>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</si>
  <si>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</si>
  <si>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</si>
  <si>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</si>
  <si>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</si>
  <si>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</si>
  <si>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</si>
  <si>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</si>
  <si>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</si>
  <si>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</si>
  <si>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</si>
  <si>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</si>
  <si>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</si>
  <si>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</si>
  <si>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</si>
  <si>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</si>
  <si>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</si>
  <si>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</si>
  <si>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</si>
  <si>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</si>
  <si>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</si>
  <si>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</si>
  <si>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</si>
  <si>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</si>
  <si>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</si>
  <si>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</si>
  <si>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</si>
  <si>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</si>
  <si>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</si>
  <si>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</si>
  <si>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</si>
  <si>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</si>
  <si>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</si>
  <si>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</si>
  <si>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</si>
  <si>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</si>
  <si>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</si>
  <si>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</si>
  <si>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</si>
  <si>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</si>
  <si>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</si>
  <si>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</si>
  <si>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</si>
  <si>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</si>
  <si>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</si>
  <si>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</si>
  <si>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</si>
  <si>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</si>
  <si>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</si>
  <si>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</si>
  <si>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</si>
  <si>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</si>
  <si>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</si>
  <si>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</si>
  <si>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</si>
  <si>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</si>
  <si>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</si>
  <si>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</si>
  <si>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</si>
  <si>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</si>
  <si>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</si>
  <si>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</si>
  <si>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</si>
  <si>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</si>
  <si>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</si>
  <si>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</si>
  <si>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</si>
  <si>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</si>
  <si>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</si>
  <si>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</si>
  <si>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</si>
  <si>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</si>
  <si>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</si>
  <si>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</si>
  <si>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</si>
  <si>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</si>
  <si>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</si>
  <si>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</si>
  <si>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</si>
  <si>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</si>
  <si>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</si>
  <si>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</si>
  <si>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</si>
  <si>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</si>
  <si>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</si>
  <si>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</si>
  <si>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</si>
  <si>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</si>
  <si>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</si>
  <si>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</si>
  <si>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</si>
  <si>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</si>
  <si>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</si>
  <si>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</si>
  <si>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</si>
  <si>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</si>
  <si>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</si>
  <si>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</si>
  <si>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</si>
  <si>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</si>
  <si>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</si>
  <si>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</si>
  <si>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</si>
  <si>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</si>
  <si>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</si>
  <si>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</si>
  <si>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</si>
  <si>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</si>
  <si>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</si>
  <si>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</si>
  <si>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</si>
  <si>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</si>
  <si>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</si>
  <si>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</si>
  <si>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</si>
  <si>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</si>
  <si>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</si>
  <si>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</si>
  <si>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</si>
  <si>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</si>
  <si>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</si>
  <si>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</si>
  <si>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</si>
  <si>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</si>
  <si>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</si>
  <si>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</si>
  <si>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</si>
  <si>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</si>
  <si>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</si>
  <si>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</si>
  <si>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</si>
  <si>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</si>
  <si>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</si>
  <si>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</si>
  <si>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</si>
  <si>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</si>
  <si>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</si>
  <si>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</si>
  <si>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</si>
  <si>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</si>
  <si>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</si>
  <si>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</si>
  <si>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</si>
  <si>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</si>
  <si>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</si>
  <si>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</si>
  <si>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</si>
  <si>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</si>
  <si>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</si>
  <si>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</si>
  <si>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</si>
  <si>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</si>
  <si>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</si>
  <si>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</si>
  <si>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</si>
  <si>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</si>
  <si>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</si>
  <si>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</si>
  <si>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</si>
  <si>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</si>
  <si>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</si>
  <si>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</si>
  <si>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</si>
  <si>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</si>
  <si>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</si>
  <si>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</si>
  <si>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</si>
  <si>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</si>
  <si>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</si>
  <si>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</si>
  <si>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</si>
  <si>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</si>
  <si>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</si>
  <si>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</si>
  <si>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</si>
  <si>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</si>
  <si>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</si>
  <si>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</si>
  <si>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</si>
  <si>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</si>
  <si>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</si>
  <si>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</si>
  <si>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</si>
  <si>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</si>
  <si>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</si>
  <si>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</si>
  <si>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</si>
  <si>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</si>
  <si>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</si>
  <si>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</si>
  <si>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</si>
  <si>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</si>
  <si>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</si>
  <si>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</si>
  <si>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</si>
  <si>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</si>
  <si>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</si>
  <si>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</si>
  <si>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</si>
  <si>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</si>
  <si>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</si>
  <si>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</si>
  <si>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</si>
  <si>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</si>
  <si>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</si>
  <si>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</si>
  <si>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</si>
  <si>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</si>
  <si>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</si>
  <si>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</si>
  <si>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</si>
  <si>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</si>
  <si>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</si>
  <si>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</si>
  <si>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</si>
  <si>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</si>
  <si>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</si>
  <si>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</si>
  <si>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</si>
  <si>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</si>
  <si>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</si>
  <si>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</si>
  <si>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</si>
  <si>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</si>
  <si>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</si>
  <si>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</si>
  <si>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</si>
  <si>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</si>
  <si>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</si>
  <si>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</si>
  <si>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</si>
  <si>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</si>
  <si>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</si>
  <si>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</si>
  <si>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</si>
  <si>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</si>
  <si>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</si>
  <si>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</si>
  <si>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</si>
  <si>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</si>
  <si>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</si>
  <si>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</si>
  <si>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</si>
  <si>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</si>
  <si>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</si>
  <si>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</si>
  <si>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</si>
  <si>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</si>
  <si>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</si>
  <si>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</si>
  <si>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</si>
  <si>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</si>
  <si>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</si>
  <si>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</si>
  <si>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</si>
  <si>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</si>
  <si>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</si>
  <si>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</si>
  <si>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</si>
  <si>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</si>
  <si>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</si>
  <si>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</si>
  <si>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</si>
  <si>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</si>
  <si>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</si>
  <si>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</si>
  <si>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</si>
  <si>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</si>
  <si>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</si>
  <si>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</si>
  <si>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</si>
  <si>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</si>
  <si>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</si>
  <si>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</si>
  <si>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</si>
  <si>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</si>
  <si>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</si>
  <si>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</si>
  <si>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</si>
  <si>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</si>
  <si>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</si>
  <si>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</si>
  <si>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</si>
  <si>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</si>
  <si>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</si>
  <si>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</si>
  <si>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</si>
  <si>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</si>
  <si>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</si>
  <si>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</si>
  <si>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</si>
  <si>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</si>
  <si>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</si>
  <si>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</si>
  <si>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</si>
  <si>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</si>
  <si>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</si>
  <si>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</si>
  <si>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</si>
  <si>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</si>
  <si>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</si>
  <si>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</si>
  <si>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</si>
  <si>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</si>
  <si>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</si>
  <si>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</si>
  <si>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</si>
  <si>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</si>
  <si>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</si>
  <si>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</si>
  <si>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</si>
  <si>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</si>
  <si>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</si>
  <si>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</si>
  <si>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</si>
  <si>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</si>
  <si>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</si>
  <si>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</si>
  <si>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</si>
  <si>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</si>
  <si>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</si>
  <si>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</si>
  <si>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</si>
  <si>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</si>
  <si>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</si>
  <si>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</si>
  <si>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</si>
  <si>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</si>
  <si>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</si>
  <si>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</si>
  <si>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</si>
  <si>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</si>
  <si>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</si>
  <si>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</si>
  <si>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</si>
  <si>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</si>
  <si>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</si>
  <si>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</si>
  <si>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</si>
  <si>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</si>
  <si>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</si>
  <si>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</si>
  <si>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</si>
  <si>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</si>
  <si>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</si>
  <si>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</si>
  <si>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</si>
  <si>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</si>
  <si>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</si>
  <si>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</si>
  <si>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</si>
  <si>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</si>
  <si>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</si>
  <si>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</si>
  <si>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</si>
  <si>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</si>
  <si>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</si>
  <si>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</si>
  <si>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</si>
  <si>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</si>
  <si>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</si>
  <si>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</si>
  <si>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</si>
  <si>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</si>
  <si>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</si>
  <si>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</si>
  <si>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</si>
  <si>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</si>
  <si>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</si>
  <si>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</si>
  <si>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</si>
  <si>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</si>
  <si>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</si>
  <si>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</si>
  <si>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</si>
  <si>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</si>
  <si>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</si>
  <si>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</si>
  <si>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</si>
  <si>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</si>
  <si>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</si>
  <si>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</si>
  <si>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</si>
  <si>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</si>
  <si>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</si>
  <si>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</si>
  <si>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</si>
  <si>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</si>
  <si>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</si>
  <si>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</si>
  <si>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</si>
  <si>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</si>
  <si>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</si>
  <si>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</si>
  <si>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</si>
  <si>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</si>
  <si>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</si>
  <si>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</si>
  <si>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</si>
  <si>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</si>
  <si>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</si>
  <si>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</si>
  <si>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</si>
  <si>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</si>
  <si>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</si>
  <si>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</si>
  <si>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</si>
  <si>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</si>
  <si>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</si>
  <si>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</si>
  <si>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</si>
  <si>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</si>
  <si>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</si>
  <si>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</si>
  <si>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</si>
  <si>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</si>
  <si>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</si>
  <si>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</si>
  <si>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</si>
  <si>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</si>
  <si>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</si>
  <si>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</si>
  <si>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</si>
  <si>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</si>
  <si>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</si>
  <si>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</si>
  <si>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</si>
  <si>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</si>
  <si>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</si>
  <si>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</si>
  <si>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</si>
  <si>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</si>
  <si>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</si>
  <si>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</si>
  <si>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</si>
  <si>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</si>
  <si>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</si>
  <si>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</si>
  <si>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</si>
  <si>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</si>
  <si>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</si>
  <si>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</si>
  <si>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</si>
  <si>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</si>
  <si>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</si>
  <si>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</si>
  <si>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</si>
  <si>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</si>
  <si>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</si>
  <si>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</si>
  <si>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</si>
  <si>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</si>
  <si>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</si>
  <si>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</si>
  <si>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</si>
  <si>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</si>
  <si>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</si>
  <si>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</si>
  <si>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</si>
  <si>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</si>
  <si>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</si>
  <si>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</si>
  <si>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</si>
  <si>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</si>
  <si>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</si>
  <si>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</si>
  <si>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</si>
  <si>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</si>
  <si>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</si>
  <si>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</si>
  <si>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</si>
  <si>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</si>
  <si>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</si>
  <si>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</si>
  <si>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</si>
  <si>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</si>
  <si>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</si>
  <si>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</si>
  <si>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</si>
  <si>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</si>
  <si>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</si>
  <si>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</si>
  <si>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</si>
  <si>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</si>
  <si>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</si>
  <si>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</si>
  <si>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</si>
  <si>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</si>
  <si>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</si>
  <si>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</si>
  <si>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</si>
  <si>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</si>
  <si>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</si>
  <si>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</si>
  <si>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</si>
  <si>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</si>
  <si>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</si>
  <si>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</si>
  <si>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</si>
  <si>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</si>
  <si>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</si>
  <si>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</si>
  <si>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</si>
  <si>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</si>
  <si>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</si>
  <si>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</si>
  <si>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</si>
  <si>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</si>
  <si>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</si>
  <si>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</si>
  <si>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</si>
  <si>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</si>
  <si>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</si>
  <si>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</si>
  <si>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</si>
  <si>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</si>
  <si>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</si>
  <si>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</si>
  <si>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</si>
  <si>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</si>
  <si>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</si>
  <si>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</si>
  <si>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</si>
  <si>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</si>
  <si>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</si>
  <si>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</si>
  <si>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</si>
  <si>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</si>
  <si>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</si>
  <si>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</si>
  <si>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</si>
  <si>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</si>
  <si>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</si>
  <si>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</si>
  <si>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</si>
  <si>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</si>
  <si>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</si>
  <si>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</si>
  <si>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</si>
  <si>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</si>
  <si>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</si>
  <si>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</si>
  <si>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</si>
  <si>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</si>
  <si>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</si>
  <si>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</si>
  <si>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</si>
  <si>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</si>
  <si>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</si>
  <si>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</si>
  <si>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</si>
  <si>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</si>
  <si>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</si>
  <si>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</si>
  <si>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</si>
  <si>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</si>
  <si>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</si>
  <si>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</si>
  <si>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</si>
  <si>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</si>
  <si>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</si>
  <si>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</si>
  <si>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</si>
  <si>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</si>
  <si>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</si>
  <si>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</si>
  <si>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</si>
  <si>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</si>
  <si>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</si>
  <si>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</si>
  <si>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</si>
  <si>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</si>
  <si>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</si>
  <si>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</si>
  <si>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</si>
  <si>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</si>
  <si>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</si>
  <si>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</si>
  <si>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</si>
  <si>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</si>
  <si>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</si>
  <si>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</si>
  <si>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</si>
  <si>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</si>
  <si>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</si>
  <si>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</si>
  <si>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</si>
  <si>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</si>
  <si>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</si>
  <si>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</si>
  <si>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</si>
  <si>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</si>
  <si>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</si>
  <si>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</si>
  <si>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</si>
  <si>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</si>
  <si>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</si>
  <si>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</si>
  <si>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</si>
  <si>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</si>
  <si>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</si>
  <si>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</si>
  <si>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</si>
  <si>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</si>
  <si>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</si>
  <si>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</si>
  <si>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</si>
  <si>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</si>
  <si>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</si>
  <si>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</si>
  <si>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</si>
  <si>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</si>
  <si>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</si>
  <si>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</si>
  <si>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</si>
  <si>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</si>
  <si>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</si>
  <si>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</si>
  <si>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</si>
  <si>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</si>
  <si>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</si>
  <si>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</si>
  <si>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</si>
  <si>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</si>
  <si>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</si>
  <si>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</si>
  <si>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</si>
  <si>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</si>
  <si>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</si>
  <si>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</si>
  <si>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</si>
  <si>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</si>
  <si>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</si>
  <si>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</si>
  <si>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</si>
  <si>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</si>
  <si>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</si>
  <si>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</si>
  <si>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</si>
  <si>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</si>
  <si>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</si>
  <si>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</si>
  <si>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</si>
  <si>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</si>
  <si>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</si>
  <si>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</si>
  <si>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</si>
  <si>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</si>
  <si>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</si>
  <si>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</si>
  <si>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</si>
  <si>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</si>
  <si>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</si>
  <si>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</si>
  <si>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</si>
  <si>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</si>
  <si>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</si>
  <si>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</si>
  <si>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</si>
  <si>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</si>
  <si>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</si>
  <si>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</si>
  <si>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</si>
  <si>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</si>
  <si>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</si>
  <si>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</si>
  <si>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</si>
  <si>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</si>
  <si>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</si>
  <si>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</si>
  <si>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</si>
  <si>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</si>
  <si>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</si>
  <si>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</si>
  <si>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</si>
  <si>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</si>
  <si>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</si>
  <si>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</si>
  <si>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</si>
  <si>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</si>
  <si>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</si>
  <si>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</si>
  <si>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</si>
  <si>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</si>
  <si>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</si>
  <si>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</si>
  <si>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</si>
  <si>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</si>
  <si>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</si>
  <si>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</si>
  <si>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</si>
  <si>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</si>
  <si>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</si>
  <si>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</si>
  <si>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</si>
  <si>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</si>
  <si>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</si>
  <si>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</si>
  <si>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</si>
  <si>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</si>
  <si>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</si>
  <si>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</si>
  <si>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</si>
  <si>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</si>
  <si>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</si>
  <si>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</si>
  <si>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</si>
  <si>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</si>
  <si>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</si>
  <si>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</si>
  <si>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</si>
  <si>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</si>
  <si>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</si>
  <si>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</si>
  <si>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</si>
  <si>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</si>
  <si>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</si>
  <si>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</si>
  <si>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</si>
  <si>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</si>
  <si>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</si>
  <si>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</si>
  <si>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</si>
  <si>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</si>
  <si>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</si>
  <si>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</si>
  <si>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</si>
  <si>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</si>
  <si>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</si>
  <si>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</si>
  <si>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</si>
  <si>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</si>
  <si>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</si>
  <si>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</si>
  <si>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</si>
  <si>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</si>
  <si>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</si>
  <si>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</si>
  <si>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</si>
  <si>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</si>
  <si>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</si>
  <si>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</si>
  <si>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</si>
  <si>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</si>
  <si>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</si>
  <si>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</si>
  <si>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</si>
  <si>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</si>
  <si>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</si>
  <si>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</si>
  <si>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</si>
  <si>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</si>
  <si>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</si>
  <si>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</si>
  <si>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</si>
  <si>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</si>
  <si>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</si>
  <si>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</si>
  <si>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</si>
  <si>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</si>
  <si>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</si>
  <si>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</si>
  <si>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</si>
  <si>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</si>
  <si>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</si>
  <si>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</si>
  <si>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</si>
  <si>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</si>
  <si>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</si>
  <si>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</si>
  <si>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</si>
  <si>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</si>
  <si>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</si>
  <si>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</si>
  <si>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</si>
  <si>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</si>
  <si>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</si>
  <si>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</si>
  <si>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</si>
  <si>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</si>
  <si>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</si>
  <si>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</si>
  <si>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</si>
  <si>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</si>
  <si>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</si>
  <si>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</si>
  <si>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</si>
  <si>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</si>
  <si>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</si>
  <si>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</si>
  <si>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</si>
  <si>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</si>
  <si>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</si>
  <si>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</si>
  <si>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</si>
  <si>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</si>
  <si>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</si>
  <si>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</si>
  <si>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</si>
  <si>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</si>
  <si>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</si>
  <si>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</si>
  <si>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</si>
  <si>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</si>
  <si>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</si>
  <si>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</si>
  <si>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</si>
  <si>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</si>
  <si>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</si>
  <si>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</si>
  <si>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</si>
  <si>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</si>
  <si>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</si>
  <si>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</si>
  <si>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</si>
  <si>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</si>
  <si>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</si>
  <si>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</si>
  <si>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</si>
  <si>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</si>
  <si>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</si>
  <si>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</si>
  <si>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</si>
  <si>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</si>
  <si>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</si>
  <si>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</si>
  <si>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</si>
  <si>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</si>
  <si>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</si>
  <si>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</si>
  <si>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</si>
  <si>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</si>
  <si>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</si>
  <si>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</si>
  <si>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</si>
  <si>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</si>
  <si>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</si>
  <si>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</si>
  <si>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</si>
  <si>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</si>
  <si>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</si>
  <si>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</si>
  <si>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</si>
  <si>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</si>
  <si>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</si>
  <si>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</si>
  <si>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</si>
  <si>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</si>
  <si>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</si>
  <si>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</si>
  <si>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</si>
  <si>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</si>
  <si>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</si>
  <si>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</si>
  <si>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</si>
  <si>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</si>
  <si>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</si>
  <si>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</si>
  <si>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</si>
  <si>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</si>
  <si>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</si>
  <si>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</si>
  <si>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</si>
  <si>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</si>
  <si>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</si>
  <si>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</si>
  <si>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</si>
  <si>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</si>
  <si>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</si>
  <si>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</si>
  <si>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</si>
  <si>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</si>
  <si>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</si>
  <si>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</si>
  <si>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</si>
  <si>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</si>
  <si>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</si>
  <si>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</si>
  <si>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</si>
  <si>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</si>
  <si>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</si>
  <si>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</si>
  <si>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</si>
  <si>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</si>
  <si>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</si>
  <si>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</si>
  <si>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</si>
  <si>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</si>
  <si>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</si>
  <si>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</si>
  <si>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</si>
  <si>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</si>
  <si>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</si>
  <si>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</si>
  <si>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</si>
  <si>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</si>
  <si>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</si>
  <si>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</si>
  <si>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</si>
  <si>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</si>
  <si>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</si>
  <si>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</si>
  <si>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</si>
  <si>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</si>
  <si>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</si>
  <si>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</si>
  <si>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</si>
  <si>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</si>
  <si>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</si>
  <si>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</si>
  <si>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</si>
  <si>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</si>
  <si>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</si>
  <si>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</si>
  <si>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</si>
  <si>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</si>
  <si>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</si>
  <si>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</si>
  <si>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</si>
  <si>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</si>
  <si>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</si>
  <si>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</si>
  <si>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</si>
  <si>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</si>
  <si>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</si>
  <si>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</si>
  <si>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</si>
  <si>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</si>
  <si>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</si>
  <si>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</si>
  <si>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</si>
  <si>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</si>
  <si>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</si>
  <si>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</si>
  <si>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</si>
  <si>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</si>
  <si>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</si>
  <si>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</si>
  <si>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</si>
  <si>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</si>
  <si>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</si>
  <si>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</si>
  <si>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</si>
  <si>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</si>
  <si>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</si>
  <si>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</si>
  <si>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</si>
  <si>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</si>
  <si>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</si>
  <si>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</si>
  <si>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</si>
  <si>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</si>
  <si>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</si>
  <si>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</si>
  <si>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</si>
  <si>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</si>
  <si>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</si>
  <si>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</si>
  <si>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</si>
  <si>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</si>
  <si>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</si>
  <si>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</si>
  <si>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</si>
  <si>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</si>
  <si>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</si>
  <si>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</si>
  <si>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</si>
  <si>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</si>
  <si>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</si>
  <si>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</si>
  <si>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</si>
  <si>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</si>
  <si>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</si>
  <si>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</si>
  <si>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</si>
  <si>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</si>
  <si>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</si>
  <si>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</si>
  <si>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</si>
  <si>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</si>
  <si>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</si>
  <si>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</si>
  <si>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</si>
  <si>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</si>
  <si>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</si>
  <si>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</si>
  <si>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</si>
  <si>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</si>
  <si>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</si>
  <si>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</si>
  <si>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</si>
  <si>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</si>
  <si>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</si>
  <si>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</si>
  <si>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</si>
  <si>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</si>
  <si>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</si>
  <si>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</si>
  <si>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</si>
  <si>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</si>
  <si>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</si>
  <si>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</si>
  <si>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</si>
  <si>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</si>
  <si>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</si>
  <si>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</si>
  <si>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</si>
  <si>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</si>
  <si>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</si>
  <si>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</si>
  <si>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</si>
  <si>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</si>
  <si>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</si>
  <si>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</si>
  <si>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</si>
  <si>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</si>
  <si>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</si>
  <si>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</si>
  <si>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</si>
  <si>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</si>
  <si>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</si>
  <si>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</si>
  <si>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</si>
  <si>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</si>
  <si>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</si>
  <si>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</si>
  <si>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</si>
  <si>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</si>
  <si>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</si>
  <si>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</si>
  <si>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</si>
  <si>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</si>
  <si>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</si>
  <si>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</si>
  <si>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</si>
  <si>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</si>
  <si>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</si>
  <si>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</si>
  <si>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</si>
  <si>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</si>
  <si>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</si>
  <si>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</si>
  <si>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</si>
  <si>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</si>
  <si>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</si>
  <si>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</si>
  <si>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</si>
  <si>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</si>
  <si>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</si>
  <si>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</si>
  <si>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</si>
  <si>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</si>
  <si>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</si>
  <si>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</si>
  <si>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</si>
  <si>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</si>
  <si>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</si>
  <si>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</si>
  <si>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</si>
  <si>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</si>
  <si>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</si>
  <si>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</si>
  <si>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</si>
  <si>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</si>
  <si>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</si>
  <si>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</si>
  <si>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</si>
  <si>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</si>
  <si>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</si>
  <si>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</si>
  <si>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</si>
  <si>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</si>
  <si>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</si>
  <si>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</si>
  <si>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</si>
  <si>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</si>
  <si>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</si>
  <si>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</si>
  <si>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</si>
  <si>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</si>
  <si>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</si>
  <si>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</si>
  <si>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</si>
  <si>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</si>
  <si>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</si>
  <si>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</si>
  <si>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</si>
  <si>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</si>
  <si>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</si>
  <si>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</si>
  <si>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</si>
  <si>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</si>
  <si>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</si>
  <si>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</si>
  <si>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</si>
  <si>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</si>
  <si>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</si>
  <si>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</si>
  <si>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</si>
  <si>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</si>
  <si>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</si>
  <si>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</si>
  <si>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</si>
  <si>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</si>
  <si>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</si>
  <si>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</si>
  <si>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</si>
  <si>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</si>
  <si>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</si>
  <si>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</si>
  <si>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</si>
  <si>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</si>
  <si>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</si>
  <si>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</si>
  <si>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</si>
  <si>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</si>
  <si>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</si>
  <si>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</si>
  <si>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</si>
  <si>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</si>
  <si>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</si>
  <si>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</si>
  <si>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</si>
  <si>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</si>
  <si>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</si>
  <si>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</si>
  <si>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</si>
  <si>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</si>
  <si>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</si>
  <si>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</si>
  <si>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</si>
  <si>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</si>
  <si>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</si>
  <si>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</si>
  <si>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</si>
  <si>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</si>
  <si>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</si>
  <si>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</si>
  <si>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</si>
  <si>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</si>
  <si>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</si>
  <si>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</si>
  <si>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</si>
  <si>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</si>
  <si>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</si>
  <si>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</si>
  <si>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</si>
  <si>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</si>
  <si>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</si>
  <si>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</si>
  <si>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</si>
  <si>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</si>
  <si>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</si>
  <si>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</si>
  <si>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</si>
  <si>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</si>
  <si>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</si>
  <si>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</si>
  <si>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</si>
  <si>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</si>
  <si>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</si>
  <si>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</si>
  <si>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</si>
  <si>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</si>
  <si>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</si>
  <si>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</si>
  <si>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</si>
  <si>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</si>
  <si>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</si>
  <si>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</si>
  <si>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</si>
  <si>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</si>
  <si>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</si>
  <si>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</si>
  <si>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</si>
  <si>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</si>
  <si>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</si>
  <si>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</si>
  <si>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</si>
  <si>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</si>
  <si>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</si>
  <si>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</si>
  <si>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</si>
  <si>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</si>
  <si>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</si>
  <si>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</si>
  <si>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</si>
  <si>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</si>
  <si>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</si>
  <si>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</si>
  <si>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</si>
  <si>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</si>
  <si>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</si>
  <si>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</si>
  <si>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</si>
  <si>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</si>
  <si>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</si>
  <si>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</si>
  <si>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</si>
  <si>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</si>
  <si>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</si>
  <si>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</si>
  <si>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</si>
  <si>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</si>
  <si>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</si>
  <si>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</si>
  <si>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</si>
  <si>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</si>
  <si>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</si>
  <si>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</si>
  <si>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</si>
  <si>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</si>
  <si>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</si>
  <si>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</si>
  <si>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</si>
  <si>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</si>
  <si>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</si>
  <si>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</si>
  <si>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</si>
  <si>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</si>
  <si>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</si>
  <si>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</si>
  <si>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</si>
  <si>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</si>
  <si>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</si>
  <si>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</si>
  <si>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</si>
  <si>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</si>
  <si>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</si>
  <si>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</si>
  <si>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</si>
  <si>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</si>
  <si>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</si>
  <si>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</si>
  <si>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</si>
  <si>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</si>
  <si>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</si>
  <si>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</si>
  <si>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</si>
  <si>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</si>
  <si>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</si>
  <si>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</si>
  <si>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</si>
  <si>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</si>
  <si>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</si>
  <si>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</si>
  <si>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</si>
  <si>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</si>
  <si>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</si>
  <si>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</si>
  <si>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</si>
  <si>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</si>
  <si>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</si>
  <si>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</si>
  <si>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</si>
  <si>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</si>
  <si>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</si>
  <si>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</si>
  <si>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</si>
  <si>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</si>
  <si>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</si>
  <si>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</si>
  <si>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</si>
  <si>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</si>
  <si>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</si>
  <si>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</si>
  <si>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</si>
  <si>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</si>
  <si>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</si>
  <si>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</si>
  <si>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</si>
  <si>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</si>
  <si>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</si>
  <si>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</si>
  <si>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</si>
  <si>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</si>
  <si>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</si>
  <si>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</si>
  <si>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</si>
  <si>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</si>
  <si>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</si>
  <si>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</si>
  <si>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</si>
  <si>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</si>
  <si>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</si>
  <si>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</si>
  <si>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</si>
  <si>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</si>
  <si>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</si>
  <si>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</si>
  <si>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</si>
  <si>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</si>
  <si>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</si>
  <si>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</si>
  <si>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</si>
  <si>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</si>
  <si>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</si>
  <si>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</si>
  <si>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</si>
  <si>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</si>
  <si>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</si>
  <si>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</si>
  <si>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</si>
  <si>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</si>
  <si>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</si>
  <si>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</si>
  <si>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</si>
  <si>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</si>
  <si>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</si>
  <si>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</si>
  <si>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</si>
  <si>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</si>
  <si>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</si>
  <si>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</si>
  <si>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</si>
  <si>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</si>
  <si>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</si>
  <si>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</si>
  <si>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</si>
  <si>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</si>
  <si>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</si>
  <si>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</si>
  <si>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</si>
  <si>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</si>
  <si>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</si>
  <si>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</si>
  <si>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</si>
  <si>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</si>
  <si>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</si>
  <si>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</si>
  <si>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</si>
  <si>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</si>
  <si>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</si>
  <si>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</si>
  <si>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</si>
  <si>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</si>
  <si>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</si>
  <si>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</si>
  <si>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</si>
  <si>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</si>
  <si>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</si>
  <si>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</si>
  <si>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</si>
  <si>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</si>
  <si>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</si>
  <si>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</si>
  <si>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</si>
  <si>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</si>
  <si>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</si>
  <si>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</si>
  <si>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</si>
  <si>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</si>
  <si>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</si>
  <si>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</si>
  <si>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</si>
  <si>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</si>
  <si>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</si>
  <si>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</si>
  <si>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</si>
  <si>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</si>
  <si>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</si>
  <si>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</si>
  <si>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</si>
  <si>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</si>
  <si>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</si>
  <si>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</si>
  <si>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</si>
  <si>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</si>
  <si>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</si>
  <si>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</si>
  <si>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</si>
  <si>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</si>
  <si>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</si>
  <si>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</si>
  <si>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</si>
  <si>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</si>
  <si>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</si>
  <si>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</si>
  <si>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</si>
  <si>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</si>
  <si>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</si>
  <si>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</si>
  <si>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</si>
  <si>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</si>
  <si>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</si>
  <si>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</si>
  <si>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</si>
  <si>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</si>
  <si>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</si>
  <si>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</si>
  <si>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</si>
  <si>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</si>
  <si>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</si>
  <si>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</si>
  <si>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</si>
  <si>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</si>
  <si>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</si>
  <si>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</si>
  <si>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</si>
  <si>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</si>
  <si>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</si>
  <si>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</si>
  <si>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</si>
  <si>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</si>
  <si>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</si>
  <si>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</si>
  <si>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</si>
  <si>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</si>
  <si>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</si>
  <si>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</si>
  <si>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</si>
  <si>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</si>
  <si>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</si>
  <si>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</si>
  <si>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</si>
  <si>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</si>
  <si>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</si>
  <si>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</si>
  <si>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</si>
  <si>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</si>
  <si>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</si>
  <si>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</si>
  <si>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</si>
  <si>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</si>
  <si>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</si>
  <si>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</si>
  <si>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</si>
  <si>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</si>
  <si>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</si>
  <si>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</si>
  <si>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</si>
  <si>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</si>
  <si>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</si>
  <si>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</si>
  <si>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</si>
  <si>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</si>
  <si>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</si>
  <si>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</si>
  <si>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</si>
  <si>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</si>
  <si>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</si>
  <si>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</si>
  <si>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</si>
  <si>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</si>
  <si>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</si>
  <si>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</si>
  <si>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</si>
  <si>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</si>
  <si>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</si>
  <si>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</si>
  <si>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</si>
  <si>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</si>
  <si>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</si>
  <si>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</si>
  <si>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</si>
  <si>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</si>
  <si>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</si>
  <si>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</si>
  <si>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</si>
  <si>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</si>
  <si>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</si>
  <si>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</si>
  <si>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</si>
  <si>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</si>
  <si>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</si>
  <si>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</si>
  <si>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</si>
  <si>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</si>
  <si>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</si>
  <si>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</si>
  <si>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</si>
  <si>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</si>
  <si>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</si>
  <si>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</si>
  <si>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</si>
  <si>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</si>
  <si>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</si>
  <si>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</si>
  <si>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</si>
  <si>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</si>
  <si>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</si>
  <si>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</si>
  <si>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</si>
  <si>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</si>
  <si>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</si>
  <si>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</si>
  <si>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</si>
  <si>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</si>
  <si>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</si>
  <si>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</si>
  <si>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</si>
  <si>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</si>
  <si>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</si>
  <si>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</si>
  <si>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</si>
  <si>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</si>
  <si>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</si>
  <si>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</si>
  <si>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</si>
  <si>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</si>
  <si>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</si>
  <si>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</si>
  <si>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</si>
  <si>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</si>
  <si>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</si>
  <si>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</si>
  <si>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</si>
  <si>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</si>
  <si>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</si>
  <si>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</si>
  <si>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</si>
  <si>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</si>
  <si>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</si>
  <si>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</si>
  <si>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</si>
  <si>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</si>
  <si>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</si>
  <si>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</si>
  <si>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</si>
  <si>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</si>
  <si>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</si>
  <si>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</si>
  <si>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</si>
  <si>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</si>
  <si>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</si>
  <si>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</si>
  <si>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</si>
  <si>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</si>
  <si>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</si>
  <si>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</si>
  <si>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</si>
  <si>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</si>
  <si>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</si>
  <si>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</si>
  <si>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</si>
  <si>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</si>
  <si>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</si>
  <si>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</si>
  <si>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</si>
  <si>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</si>
  <si>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</si>
  <si>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</si>
  <si>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</si>
  <si>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</si>
  <si>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</si>
  <si>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</si>
  <si>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</si>
  <si>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</si>
  <si>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</si>
  <si>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</si>
  <si>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</si>
  <si>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</si>
  <si>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</si>
  <si>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</si>
  <si>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</si>
  <si>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</si>
  <si>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</si>
  <si>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</si>
  <si>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</si>
  <si>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</si>
  <si>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</si>
  <si>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</si>
  <si>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</si>
  <si>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</si>
  <si>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</si>
  <si>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</si>
  <si>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</si>
  <si>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</si>
  <si>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</si>
  <si>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</si>
  <si>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</si>
  <si>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</si>
  <si>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</si>
  <si>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</si>
  <si>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</si>
  <si>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</si>
  <si>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</si>
  <si>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</si>
  <si>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</si>
  <si>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</si>
  <si>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</si>
  <si>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</si>
  <si>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</si>
  <si>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</si>
  <si>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</si>
  <si>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</si>
  <si>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</si>
  <si>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</si>
  <si>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</si>
  <si>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</si>
  <si>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</si>
  <si>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</si>
  <si>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</si>
  <si>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</si>
  <si>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</si>
  <si>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</si>
  <si>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</si>
  <si>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</si>
  <si>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</si>
  <si>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</si>
  <si>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</si>
  <si>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</si>
  <si>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</si>
  <si>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</si>
  <si>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</si>
  <si>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</si>
  <si>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</si>
  <si>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</si>
  <si>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</si>
  <si>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</si>
  <si>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</si>
  <si>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</si>
  <si>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</si>
  <si>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</si>
  <si>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</si>
  <si>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</si>
  <si>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</si>
  <si>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</si>
  <si>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</si>
  <si>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</si>
  <si>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</si>
  <si>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</si>
  <si>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</si>
  <si>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</si>
  <si>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</si>
  <si>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</si>
  <si>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</si>
  <si>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</si>
  <si>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</si>
  <si>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</si>
  <si>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</si>
  <si>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</si>
  <si>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</si>
  <si>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</si>
  <si>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</si>
  <si>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</si>
  <si>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</si>
  <si>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</si>
  <si>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</si>
  <si>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</si>
  <si>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</si>
  <si>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</si>
  <si>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</si>
  <si>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</si>
  <si>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</si>
  <si>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</si>
  <si>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</si>
  <si>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</si>
  <si>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</si>
  <si>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</si>
  <si>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</si>
  <si>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</si>
  <si>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</si>
  <si>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</si>
  <si>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</si>
  <si>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</si>
  <si>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</si>
  <si>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</si>
  <si>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</si>
  <si>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</si>
  <si>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</si>
  <si>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</si>
  <si>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</si>
  <si>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</si>
  <si>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</si>
  <si>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</si>
  <si>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</si>
  <si>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</si>
  <si>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</si>
  <si>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</si>
  <si>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</si>
  <si>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</si>
  <si>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</si>
  <si>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</si>
  <si>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</si>
  <si>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</si>
  <si>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</si>
  <si>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</si>
  <si>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</si>
  <si>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</si>
  <si>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</si>
  <si>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</si>
  <si>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</si>
  <si>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</si>
  <si>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</si>
  <si>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</si>
  <si>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</si>
  <si>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</si>
  <si>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</si>
  <si>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</si>
  <si>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</si>
  <si>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</si>
  <si>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</si>
  <si>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</si>
  <si>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</si>
  <si>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</si>
  <si>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</si>
  <si>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</si>
  <si>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</si>
  <si>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</si>
  <si>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</si>
  <si>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</si>
  <si>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</si>
  <si>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</si>
  <si>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</si>
  <si>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</si>
  <si>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</si>
  <si>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</si>
  <si>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</si>
  <si>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</si>
  <si>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</si>
  <si>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</si>
  <si>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</si>
  <si>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</si>
  <si>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</si>
  <si>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</si>
  <si>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</si>
  <si>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</si>
  <si>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</si>
  <si>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</si>
  <si>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</si>
  <si>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</si>
  <si>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</si>
  <si>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</si>
  <si>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</si>
  <si>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</si>
  <si>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</si>
  <si>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</si>
  <si>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</si>
  <si>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</si>
  <si>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</si>
  <si>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</si>
  <si>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</si>
  <si>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</si>
  <si>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</si>
  <si>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</si>
  <si>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</si>
  <si>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</si>
  <si>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</si>
  <si>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</si>
  <si>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</si>
  <si>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</si>
  <si>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</si>
  <si>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</si>
  <si>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</si>
  <si>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</si>
  <si>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</si>
  <si>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</si>
  <si>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</si>
  <si>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</si>
  <si>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</si>
  <si>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</si>
  <si>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</si>
  <si>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</si>
  <si>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</si>
  <si>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</si>
  <si>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</si>
  <si>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</si>
  <si>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</si>
  <si>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</si>
  <si>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</si>
  <si>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</si>
  <si>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</si>
  <si>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</si>
  <si>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</si>
  <si>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</si>
  <si>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</si>
  <si>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</si>
  <si>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</si>
  <si>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</si>
  <si>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</si>
  <si>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</si>
  <si>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</si>
  <si>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</si>
  <si>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</si>
  <si>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</si>
  <si>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</si>
  <si>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</si>
  <si>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</si>
  <si>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</si>
  <si>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</si>
  <si>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</si>
  <si>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</si>
  <si>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</si>
  <si>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</si>
  <si>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</si>
  <si>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</si>
  <si>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</si>
  <si>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</si>
  <si>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</si>
  <si>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</si>
  <si>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</si>
  <si>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</si>
  <si>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</si>
  <si>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</si>
  <si>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</si>
  <si>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</si>
  <si>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</si>
  <si>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</si>
  <si>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</si>
  <si>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</si>
  <si>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</si>
  <si>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</si>
  <si>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</si>
  <si>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</si>
  <si>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</si>
  <si>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</si>
  <si>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</si>
  <si>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</si>
  <si>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</si>
  <si>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</si>
  <si>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</si>
  <si>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</si>
  <si>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</si>
  <si>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</si>
  <si>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</si>
  <si>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</si>
  <si>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</si>
  <si>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</si>
  <si>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</si>
  <si>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</si>
  <si>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</si>
  <si>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</si>
  <si>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</si>
  <si>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</si>
  <si>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</si>
  <si>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</si>
  <si>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</si>
  <si>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</si>
  <si>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</si>
  <si>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</si>
  <si>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</si>
  <si>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</si>
  <si>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</si>
  <si>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</si>
  <si>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</si>
  <si>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</si>
  <si>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</si>
  <si>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</si>
  <si>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</si>
  <si>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</si>
  <si>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</si>
  <si>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</si>
  <si>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</si>
  <si>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</si>
  <si>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</si>
  <si>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</si>
  <si>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</si>
  <si>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</si>
  <si>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</si>
  <si>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</si>
  <si>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</si>
  <si>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</si>
  <si>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</si>
  <si>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</si>
  <si>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</si>
  <si>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</si>
  <si>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</si>
  <si>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</si>
  <si>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</si>
  <si>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</si>
  <si>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</si>
  <si>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</si>
  <si>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</si>
  <si>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</si>
  <si>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</si>
  <si>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</si>
  <si>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</si>
  <si>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</si>
  <si>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</si>
  <si>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</si>
  <si>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</si>
  <si>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</si>
  <si>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</si>
  <si>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</si>
  <si>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</si>
  <si>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</si>
  <si>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</si>
  <si>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</si>
  <si>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</si>
  <si>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</si>
  <si>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</si>
  <si>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</si>
  <si>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</si>
  <si>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</si>
  <si>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</si>
  <si>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</si>
  <si>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</si>
  <si>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</si>
  <si>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</si>
  <si>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</si>
  <si>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</si>
  <si>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</si>
  <si>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</si>
  <si>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</si>
  <si>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</si>
  <si>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</si>
  <si>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</si>
  <si>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</si>
  <si>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</si>
  <si>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</si>
  <si>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</si>
  <si>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</si>
  <si>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</si>
  <si>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</si>
  <si>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</si>
  <si>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</si>
  <si>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</si>
  <si>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</si>
  <si>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</si>
  <si>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</si>
  <si>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</si>
  <si>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</si>
  <si>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</si>
  <si>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</si>
  <si>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</si>
  <si>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</si>
  <si>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</si>
  <si>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</si>
  <si>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</si>
  <si>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</si>
  <si>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</si>
  <si>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</si>
  <si>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</si>
  <si>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</si>
  <si>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</si>
  <si>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</si>
  <si>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</si>
  <si>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</si>
  <si>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</si>
  <si>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</si>
  <si>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</si>
  <si>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</si>
  <si>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</si>
  <si>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</si>
  <si>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</si>
  <si>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</si>
  <si>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</si>
  <si>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</si>
  <si>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</si>
  <si>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</si>
  <si>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</si>
  <si>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</si>
  <si>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</si>
  <si>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</si>
  <si>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</si>
  <si>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</si>
  <si>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</si>
  <si>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</si>
  <si>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</si>
  <si>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</si>
  <si>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</si>
  <si>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</si>
  <si>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</si>
  <si>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</si>
  <si>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</si>
  <si>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</si>
  <si>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</si>
  <si>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</si>
  <si>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</si>
  <si>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</si>
  <si>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</si>
  <si>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</si>
  <si>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</si>
  <si>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</si>
  <si>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</si>
  <si>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</si>
  <si>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</si>
  <si>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</si>
  <si>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</si>
  <si>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</si>
  <si>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</si>
  <si>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</si>
  <si>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</si>
  <si>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</si>
  <si>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</si>
  <si>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</si>
  <si>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</si>
  <si>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</si>
  <si>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</si>
  <si>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</si>
  <si>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</si>
  <si>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</si>
  <si>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</si>
  <si>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</si>
  <si>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</si>
  <si>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</si>
  <si>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</si>
  <si>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</si>
  <si>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</si>
  <si>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</si>
  <si>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</si>
  <si>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</si>
  <si>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</si>
  <si>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</si>
  <si>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</si>
  <si>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</si>
  <si>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</si>
  <si>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</si>
  <si>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</si>
  <si>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</si>
  <si>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</si>
  <si>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</si>
  <si>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</si>
  <si>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</si>
  <si>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</si>
  <si>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</si>
  <si>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</si>
  <si>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</si>
  <si>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</si>
  <si>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</si>
  <si>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</si>
  <si>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</si>
  <si>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</si>
  <si>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</si>
  <si>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</si>
  <si>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</si>
  <si>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</si>
  <si>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</si>
  <si>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</si>
  <si>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</si>
  <si>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</si>
  <si>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</si>
  <si>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</si>
  <si>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</si>
  <si>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</si>
  <si>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</si>
  <si>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</si>
  <si>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</si>
  <si>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</si>
  <si>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</si>
  <si>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</si>
  <si>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</si>
  <si>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</si>
  <si>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</si>
  <si>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</si>
  <si>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</si>
  <si>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</si>
  <si>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</si>
  <si>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</si>
  <si>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</si>
  <si>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</si>
  <si>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</si>
  <si>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</si>
  <si>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</si>
  <si>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</si>
  <si>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</si>
  <si>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</si>
  <si>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</si>
  <si>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</si>
  <si>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</si>
  <si>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</si>
  <si>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</si>
  <si>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</si>
  <si>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</si>
  <si>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</si>
  <si>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</si>
  <si>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</si>
  <si>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</si>
  <si>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</si>
  <si>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</si>
  <si>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</si>
  <si>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</si>
  <si>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</si>
  <si>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</si>
  <si>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</si>
  <si>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</si>
  <si>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</si>
  <si>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</si>
  <si>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</si>
  <si>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</si>
  <si>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</si>
  <si>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</si>
  <si>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</si>
  <si>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</si>
  <si>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</si>
  <si>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</si>
  <si>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</si>
  <si>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</si>
  <si>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</si>
  <si>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</si>
  <si>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</si>
  <si>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</si>
  <si>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</si>
  <si>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</si>
  <si>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</si>
  <si>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</si>
  <si>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</si>
  <si>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</si>
  <si>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</si>
  <si>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</si>
  <si>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</si>
  <si>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</si>
  <si>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</si>
  <si>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</si>
  <si>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</si>
  <si>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</si>
  <si>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</si>
  <si>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</si>
  <si>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</si>
  <si>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</si>
  <si>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</si>
  <si>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</si>
  <si>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</si>
  <si>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</si>
  <si>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</si>
  <si>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</si>
  <si>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</si>
  <si>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</si>
  <si>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</si>
  <si>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</si>
  <si>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</si>
  <si>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</si>
  <si>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</si>
  <si>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</si>
  <si>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</si>
  <si>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</si>
  <si>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</si>
  <si>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</si>
  <si>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</si>
  <si>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</si>
  <si>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</si>
  <si>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</si>
  <si>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</si>
  <si>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</si>
  <si>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</si>
  <si>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</si>
  <si>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</si>
  <si>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</si>
  <si>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</si>
  <si>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</si>
  <si>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</si>
  <si>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</si>
  <si>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</si>
  <si>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</si>
  <si>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</si>
  <si>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</si>
  <si>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</si>
  <si>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</si>
  <si>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</si>
  <si>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</si>
  <si>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</si>
  <si>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</si>
  <si>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</si>
  <si>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</si>
  <si>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</si>
  <si>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</si>
  <si>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</si>
  <si>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</si>
  <si>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</si>
  <si>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</si>
  <si>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</si>
  <si>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</si>
  <si>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</si>
  <si>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</si>
  <si>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</si>
  <si>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</si>
  <si>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</si>
  <si>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</si>
  <si>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</si>
  <si>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</si>
  <si>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</si>
  <si>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</si>
  <si>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</si>
  <si>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</si>
  <si>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</si>
  <si>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</si>
  <si>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</si>
  <si>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</si>
  <si>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</si>
  <si>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</si>
  <si>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</si>
  <si>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</si>
  <si>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</si>
  <si>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</si>
  <si>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</si>
  <si>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</si>
  <si>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</si>
  <si>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</si>
  <si>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</si>
  <si>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</si>
  <si>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</si>
  <si>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</si>
  <si>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</si>
  <si>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</si>
  <si>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</si>
  <si>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</si>
  <si>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</si>
  <si>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</si>
  <si>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</si>
  <si>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</si>
  <si>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</si>
  <si>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</si>
  <si>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</si>
  <si>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</si>
  <si>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</si>
  <si>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</si>
  <si>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</si>
  <si>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</si>
  <si>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</si>
  <si>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</si>
  <si>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</si>
  <si>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</si>
  <si>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</si>
  <si>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</si>
  <si>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</si>
  <si>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</si>
  <si>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</si>
  <si>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</si>
  <si>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</si>
  <si>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</si>
  <si>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</si>
  <si>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</si>
  <si>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</si>
  <si>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</si>
  <si>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</si>
  <si>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</si>
  <si>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</si>
  <si>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</si>
  <si>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</si>
  <si>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</si>
  <si>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</si>
  <si>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</si>
  <si>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</si>
  <si>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</si>
  <si>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</si>
  <si>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</si>
  <si>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</si>
  <si>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</si>
  <si>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</si>
  <si>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</si>
  <si>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</si>
  <si>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</si>
  <si>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</si>
  <si>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</si>
  <si>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</si>
  <si>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</si>
  <si>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</si>
  <si>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</si>
  <si>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</si>
  <si>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</si>
  <si>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</si>
  <si>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</si>
  <si>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</si>
  <si>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</si>
  <si>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</si>
  <si>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</si>
  <si>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</si>
  <si>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</si>
  <si>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</si>
  <si>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</si>
  <si>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</si>
  <si>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</si>
  <si>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</si>
  <si>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</si>
  <si>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</si>
  <si>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</si>
  <si>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</si>
  <si>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</si>
  <si>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</si>
  <si>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</si>
  <si>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</si>
  <si>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</si>
  <si>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</si>
  <si>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</si>
  <si>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</si>
  <si>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</si>
  <si>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</si>
  <si>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</si>
  <si>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</si>
  <si>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</si>
  <si>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</si>
  <si>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</si>
  <si>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</si>
  <si>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</si>
  <si>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</si>
  <si>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</si>
  <si>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</si>
  <si>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</si>
  <si>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</si>
  <si>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</si>
  <si>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</si>
  <si>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</si>
  <si>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</si>
  <si>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</si>
  <si>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</si>
  <si>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</si>
  <si>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</si>
  <si>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</si>
  <si>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</si>
  <si>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</si>
  <si>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</si>
  <si>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</si>
  <si>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</si>
  <si>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</si>
  <si>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</si>
  <si>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</si>
  <si>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</si>
  <si>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</si>
  <si>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</si>
  <si>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</si>
  <si>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</si>
  <si>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</si>
  <si>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</si>
  <si>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</si>
  <si>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</si>
  <si>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</si>
  <si>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</si>
  <si>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</si>
  <si>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</si>
  <si>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</si>
  <si>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</si>
  <si>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</si>
  <si>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</si>
  <si>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</si>
  <si>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</si>
  <si>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</si>
  <si>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</si>
  <si>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</si>
  <si>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</si>
  <si>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</si>
  <si>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</si>
  <si>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</si>
  <si>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</si>
  <si>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</si>
  <si>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</si>
  <si>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</si>
  <si>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</si>
  <si>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</si>
  <si>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</si>
  <si>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</si>
  <si>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</si>
  <si>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</si>
  <si>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</si>
  <si>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</si>
  <si>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</si>
  <si>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</si>
  <si>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</si>
  <si>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</si>
  <si>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</si>
  <si>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</si>
  <si>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</si>
  <si>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</si>
  <si>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</si>
  <si>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</si>
  <si>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</si>
  <si>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</si>
  <si>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</si>
  <si>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</si>
  <si>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</si>
  <si>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</si>
  <si>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</si>
  <si>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</si>
  <si>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</si>
  <si>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</si>
  <si>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</si>
  <si>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</si>
  <si>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</si>
  <si>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</si>
  <si>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</si>
  <si>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</si>
  <si>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</si>
  <si>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</si>
  <si>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</si>
  <si>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</si>
  <si>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</si>
  <si>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</si>
  <si>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</si>
  <si>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</si>
  <si>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</si>
  <si>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</si>
  <si>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</si>
  <si>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</si>
  <si>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</si>
  <si>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</si>
  <si>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</si>
  <si>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</si>
  <si>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</si>
  <si>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</si>
  <si>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</si>
  <si>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</si>
  <si>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</si>
  <si>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</si>
  <si>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</si>
  <si>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</si>
  <si>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</si>
  <si>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</si>
  <si>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</si>
  <si>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</si>
  <si>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</si>
  <si>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</si>
  <si>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</si>
  <si>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</si>
  <si>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</si>
  <si>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</si>
  <si>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</si>
  <si>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</si>
  <si>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</si>
  <si>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</si>
  <si>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</si>
  <si>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</si>
  <si>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</si>
  <si>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</si>
  <si>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</si>
  <si>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</si>
  <si>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</si>
  <si>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</si>
  <si>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</si>
  <si>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</si>
  <si>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</si>
  <si>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</si>
  <si>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</si>
  <si>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</si>
  <si>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</si>
  <si>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</si>
  <si>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</si>
  <si>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</si>
  <si>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</si>
  <si>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</si>
  <si>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</si>
  <si>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</si>
  <si>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</si>
  <si>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</si>
  <si>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</si>
  <si>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</si>
  <si>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</si>
  <si>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</si>
  <si>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</si>
  <si>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</si>
  <si>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</si>
  <si>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</si>
  <si>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</si>
  <si>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</si>
  <si>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</si>
  <si>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</si>
  <si>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</si>
  <si>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</si>
  <si>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</si>
  <si>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</si>
  <si>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</si>
  <si>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</si>
  <si>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</si>
  <si>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</si>
  <si>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</si>
  <si>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</si>
  <si>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</si>
  <si>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</si>
  <si>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</si>
  <si>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</si>
  <si>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</si>
  <si>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</si>
  <si>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</si>
  <si>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</si>
  <si>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</si>
  <si>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</si>
  <si>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</si>
  <si>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</si>
  <si>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</si>
  <si>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</si>
  <si>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</si>
  <si>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</si>
  <si>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</si>
  <si>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</si>
  <si>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</si>
  <si>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</si>
  <si>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</si>
  <si>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</si>
  <si>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</si>
  <si>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</si>
  <si>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</si>
  <si>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</si>
  <si>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</si>
  <si>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</si>
  <si>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</si>
  <si>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</si>
  <si>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</si>
  <si>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</si>
  <si>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</si>
  <si>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</si>
  <si>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</si>
  <si>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</si>
  <si>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</si>
  <si>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</si>
  <si>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</si>
  <si>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</si>
  <si>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</si>
  <si>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</si>
  <si>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</si>
  <si>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</si>
  <si>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</si>
  <si>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</si>
  <si>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</si>
  <si>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</si>
  <si>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</si>
  <si>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</si>
  <si>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</si>
  <si>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</si>
  <si>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</si>
  <si>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</si>
  <si>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</si>
  <si>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</si>
  <si>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</si>
  <si>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</si>
  <si>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</si>
  <si>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</si>
  <si>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</si>
  <si>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</si>
  <si>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</si>
  <si>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</si>
  <si>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</si>
  <si>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</si>
  <si>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</si>
  <si>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</si>
  <si>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</si>
  <si>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</si>
  <si>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</si>
  <si>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</si>
  <si>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</si>
  <si>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</si>
  <si>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</si>
  <si>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</si>
  <si>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</si>
  <si>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</si>
  <si>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</si>
  <si>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</si>
  <si>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</si>
  <si>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</si>
  <si>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</si>
  <si>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</si>
  <si>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</si>
  <si>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</si>
  <si>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</si>
  <si>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</si>
  <si>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</si>
  <si>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</si>
  <si>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</si>
  <si>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</si>
  <si>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</si>
  <si>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</si>
  <si>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</si>
  <si>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</si>
  <si>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</si>
  <si>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</si>
  <si>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</si>
  <si>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</si>
  <si>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</si>
  <si>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</si>
  <si>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</si>
  <si>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</si>
  <si>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</si>
  <si>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</si>
  <si>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</si>
  <si>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</si>
  <si>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</si>
  <si>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</si>
  <si>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</si>
  <si>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</si>
  <si>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</si>
  <si>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</si>
  <si>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</si>
  <si>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</si>
  <si>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</si>
  <si>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</si>
  <si>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</si>
  <si>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</si>
  <si>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</si>
  <si>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</si>
  <si>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</si>
  <si>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</si>
  <si>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</si>
  <si>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</si>
  <si>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</si>
  <si>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</si>
  <si>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</si>
  <si>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</si>
  <si>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</si>
  <si>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</si>
  <si>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</si>
  <si>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</si>
  <si>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</si>
  <si>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</si>
  <si>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</si>
  <si>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</si>
  <si>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</si>
  <si>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</si>
  <si>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</si>
  <si>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</si>
  <si>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</si>
  <si>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</si>
  <si>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</si>
  <si>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</si>
  <si>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</si>
  <si>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</si>
  <si>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</si>
  <si>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</si>
  <si>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</si>
  <si>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</si>
  <si>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</si>
  <si>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</si>
  <si>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</si>
  <si>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</si>
  <si>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</si>
  <si>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</si>
  <si>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</si>
  <si>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</si>
  <si>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</si>
  <si>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</si>
  <si>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</si>
  <si>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</si>
  <si>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</si>
  <si>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</si>
  <si>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</si>
  <si>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</si>
  <si>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</si>
  <si>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</si>
  <si>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</si>
  <si>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</si>
  <si>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</si>
  <si>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</si>
  <si>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</si>
  <si>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</si>
  <si>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</si>
  <si>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</si>
  <si>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</si>
  <si>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</si>
  <si>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</si>
  <si>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</si>
  <si>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</si>
  <si>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</si>
  <si>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</si>
  <si>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</si>
  <si>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</si>
  <si>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</si>
  <si>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</si>
  <si>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</si>
  <si>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</si>
  <si>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</si>
  <si>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</si>
  <si>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</si>
  <si>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</si>
  <si>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</si>
  <si>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</si>
  <si>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</si>
  <si>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</si>
  <si>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</si>
  <si>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</si>
  <si>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</si>
  <si>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</si>
  <si>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</si>
  <si>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</si>
  <si>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</si>
  <si>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</si>
  <si>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</si>
  <si>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</si>
  <si>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</si>
  <si>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</si>
  <si>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</si>
  <si>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</si>
  <si>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</si>
  <si>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</si>
  <si>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</si>
  <si>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</si>
  <si>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</si>
  <si>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</si>
  <si>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</si>
  <si>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</si>
  <si>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</si>
  <si>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</si>
  <si>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</si>
  <si>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</si>
  <si>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</si>
  <si>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</si>
  <si>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</si>
  <si>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</si>
  <si>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</si>
  <si>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</si>
  <si>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</si>
  <si>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</si>
  <si>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</si>
  <si>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</si>
  <si>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</si>
  <si>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</si>
  <si>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</si>
  <si>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</si>
  <si>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</si>
  <si>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</si>
  <si>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</si>
  <si>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</si>
  <si>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</si>
  <si>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</si>
  <si>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</si>
  <si>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</si>
  <si>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</si>
  <si>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</si>
  <si>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</si>
  <si>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</si>
  <si>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</si>
  <si>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</si>
  <si>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</si>
  <si>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</si>
  <si>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</si>
  <si>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</si>
  <si>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</si>
  <si>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</si>
  <si>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</si>
  <si>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</si>
  <si>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</si>
  <si>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</si>
  <si>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</si>
  <si>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</si>
  <si>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</si>
  <si>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</si>
  <si>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</si>
  <si>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</si>
  <si>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</si>
  <si>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</si>
  <si>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</si>
  <si>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</si>
  <si>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</si>
  <si>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</si>
  <si>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</si>
  <si>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</si>
  <si>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</si>
  <si>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</si>
  <si>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</si>
  <si>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</si>
  <si>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</si>
  <si>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</si>
  <si>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</si>
  <si>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</si>
  <si>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</si>
  <si>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</si>
  <si>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</si>
  <si>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</si>
  <si>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</si>
  <si>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</si>
  <si>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</si>
  <si>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</si>
  <si>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</si>
  <si>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</si>
  <si>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</si>
  <si>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</si>
  <si>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</si>
  <si>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</si>
  <si>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</si>
  <si>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</si>
  <si>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</si>
  <si>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</si>
  <si>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</si>
  <si>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</si>
  <si>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</si>
  <si>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</si>
  <si>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</si>
  <si>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</si>
  <si>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</si>
  <si>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</si>
  <si>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</si>
  <si>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</si>
  <si>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</si>
  <si>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</si>
  <si>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</si>
  <si>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</si>
  <si>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</si>
  <si>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</si>
  <si>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</si>
  <si>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</si>
  <si>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</si>
  <si>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</si>
  <si>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</si>
  <si>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</si>
  <si>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</si>
  <si>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</si>
  <si>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</si>
  <si>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</si>
  <si>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</si>
  <si>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</si>
  <si>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</si>
  <si>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</si>
  <si>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</si>
  <si>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</si>
  <si>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</si>
  <si>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</si>
  <si>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</si>
  <si>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</si>
  <si>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</si>
  <si>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</si>
  <si>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</si>
  <si>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</si>
  <si>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</si>
  <si>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</si>
  <si>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</si>
  <si>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</si>
  <si>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</si>
  <si>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</si>
  <si>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</si>
  <si>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</si>
  <si>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</si>
  <si>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</si>
  <si>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</si>
  <si>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</si>
  <si>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</si>
  <si>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</si>
  <si>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</si>
  <si>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</si>
  <si>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</si>
  <si>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</si>
  <si>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</si>
  <si>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</si>
  <si>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</si>
  <si>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</si>
  <si>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</si>
  <si>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</si>
  <si>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</si>
  <si>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</si>
  <si>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</si>
  <si>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</si>
  <si>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</si>
  <si>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</si>
  <si>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</si>
  <si>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</si>
  <si>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</si>
  <si>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</si>
  <si>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</si>
  <si>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</si>
  <si>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</si>
  <si>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</si>
  <si>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</si>
  <si>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</si>
  <si>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</si>
  <si>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</si>
  <si>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</si>
  <si>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</si>
  <si>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</si>
  <si>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</si>
  <si>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</si>
  <si>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</si>
  <si>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</si>
  <si>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</si>
  <si>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</si>
  <si>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</si>
  <si>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</si>
  <si>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</si>
  <si>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</si>
  <si>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</si>
  <si>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</si>
  <si>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</si>
  <si>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</si>
  <si>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</si>
  <si>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</si>
  <si>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</si>
  <si>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</si>
  <si>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</si>
  <si>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</si>
  <si>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</si>
  <si>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</si>
  <si>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</si>
  <si>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</si>
  <si>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</si>
  <si>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</si>
  <si>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</si>
  <si>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</si>
  <si>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</si>
  <si>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</si>
  <si>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</si>
  <si>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</si>
  <si>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</si>
  <si>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</si>
  <si>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</si>
  <si>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</si>
  <si>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</si>
  <si>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</si>
  <si>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</si>
  <si>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</si>
  <si>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</si>
  <si>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</si>
  <si>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</si>
  <si>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</si>
  <si>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</si>
  <si>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</si>
  <si>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</si>
  <si>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</si>
  <si>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</si>
  <si>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</si>
  <si>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</si>
  <si>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</si>
  <si>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</si>
  <si>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</si>
  <si>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</si>
  <si>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</si>
  <si>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</si>
  <si>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</si>
  <si>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</si>
  <si>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</si>
  <si>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</si>
  <si>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</si>
  <si>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</si>
  <si>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</si>
  <si>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</si>
  <si>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</si>
  <si>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</si>
  <si>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</si>
  <si>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</si>
  <si>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</si>
  <si>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</si>
  <si>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</si>
  <si>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</si>
  <si>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</si>
  <si>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</si>
  <si>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</si>
  <si>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</si>
  <si>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</si>
  <si>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</si>
  <si>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</si>
  <si>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</si>
  <si>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</si>
  <si>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</si>
  <si>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</si>
  <si>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</si>
  <si>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</si>
  <si>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</si>
  <si>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</si>
  <si>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</si>
  <si>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</si>
  <si>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</si>
  <si>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</si>
  <si>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</si>
  <si>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</si>
  <si>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</si>
  <si>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</si>
  <si>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</si>
  <si>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</si>
  <si>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</si>
  <si>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</si>
  <si>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</si>
  <si>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</si>
  <si>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</si>
  <si>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</si>
  <si>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</si>
  <si>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</si>
  <si>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</si>
  <si>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</si>
  <si>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</si>
  <si>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</si>
  <si>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</si>
  <si>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</si>
  <si>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</si>
  <si>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</si>
  <si>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</si>
  <si>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</si>
  <si>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</si>
  <si>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</si>
  <si>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</si>
  <si>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</si>
  <si>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</si>
  <si>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</si>
  <si>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</si>
  <si>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</si>
  <si>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</si>
  <si>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</si>
  <si>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</si>
  <si>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</si>
  <si>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</si>
  <si>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</si>
  <si>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</si>
  <si>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</si>
  <si>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</si>
  <si>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</si>
  <si>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</si>
  <si>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</si>
  <si>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</si>
  <si>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</si>
  <si>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</si>
  <si>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</si>
  <si>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</si>
  <si>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</si>
  <si>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</si>
  <si>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</si>
  <si>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</si>
  <si>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</si>
  <si>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</si>
  <si>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</si>
  <si>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</si>
  <si>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</si>
  <si>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</si>
  <si>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</si>
  <si>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</si>
  <si>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</si>
  <si>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</si>
  <si>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</si>
  <si>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</si>
  <si>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</si>
  <si>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</si>
  <si>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</si>
  <si>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</si>
  <si>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</si>
  <si>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</si>
  <si>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</si>
  <si>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</si>
  <si>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</si>
  <si>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</si>
  <si>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</si>
  <si>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</si>
  <si>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</si>
  <si>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</si>
  <si>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</si>
  <si>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</si>
  <si>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</si>
  <si>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</si>
  <si>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</si>
  <si>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</si>
  <si>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</si>
  <si>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</si>
  <si>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</si>
  <si>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</si>
  <si>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</si>
  <si>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</si>
  <si>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</si>
  <si>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</si>
  <si>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</si>
  <si>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</si>
  <si>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</si>
  <si>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</si>
  <si>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</si>
  <si>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</si>
  <si>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</si>
  <si>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</si>
  <si>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</si>
  <si>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</si>
  <si>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</si>
  <si>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</si>
  <si>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</si>
  <si>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</si>
  <si>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</si>
  <si>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</si>
  <si>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</si>
  <si>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</si>
  <si>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</si>
  <si>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</si>
  <si>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</si>
  <si>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</si>
  <si>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</si>
  <si>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</si>
  <si>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</si>
  <si>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</si>
  <si>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</si>
  <si>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</si>
  <si>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</si>
  <si>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</si>
  <si>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</si>
  <si>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</si>
  <si>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</si>
  <si>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</si>
  <si>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</si>
  <si>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</si>
  <si>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</si>
  <si>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</si>
  <si>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</si>
  <si>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</si>
  <si>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</si>
  <si>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</si>
  <si>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</si>
  <si>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</si>
  <si>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</si>
  <si>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</si>
  <si>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</si>
  <si>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</si>
  <si>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</si>
  <si>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</si>
  <si>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</si>
  <si>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</si>
  <si>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</si>
  <si>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</si>
  <si>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</si>
  <si>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</si>
  <si>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</si>
  <si>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</si>
  <si>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</si>
  <si>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</si>
  <si>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</si>
  <si>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</si>
  <si>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</si>
  <si>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</si>
  <si>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</si>
  <si>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</si>
  <si>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</si>
  <si>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</si>
  <si>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</si>
  <si>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</si>
  <si>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</si>
  <si>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</si>
  <si>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</si>
  <si>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</si>
  <si>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</si>
  <si>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</si>
  <si>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</si>
  <si>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</si>
  <si>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</si>
  <si>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</si>
  <si>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</si>
  <si>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</si>
  <si>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</si>
  <si>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</si>
  <si>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</si>
  <si>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</si>
  <si>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</si>
  <si>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</si>
  <si>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</si>
  <si>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</si>
  <si>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</si>
  <si>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</si>
  <si>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</si>
  <si>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</si>
  <si>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</si>
  <si>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</si>
  <si>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</si>
  <si>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</si>
  <si>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</si>
  <si>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</si>
  <si>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</si>
  <si>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</si>
  <si>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</si>
  <si>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</si>
  <si>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</si>
  <si>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</si>
  <si>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</si>
  <si>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</si>
  <si>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</si>
  <si>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</si>
  <si>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</si>
  <si>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</si>
  <si>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</si>
  <si>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</si>
  <si>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</si>
  <si>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</si>
  <si>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</si>
  <si>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</si>
  <si>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</si>
  <si>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</si>
  <si>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</si>
  <si>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</si>
  <si>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</si>
  <si>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</si>
  <si>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</si>
  <si>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</si>
  <si>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</si>
  <si>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</si>
  <si>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</si>
  <si>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</si>
  <si>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</si>
  <si>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</si>
  <si>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</si>
  <si>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</si>
  <si>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</si>
  <si>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</si>
  <si>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</si>
  <si>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</si>
  <si>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</si>
  <si>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</si>
  <si>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</si>
  <si>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</si>
  <si>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</si>
  <si>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</si>
  <si>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</si>
  <si>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</si>
  <si>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</si>
  <si>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</si>
  <si>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</si>
  <si>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</si>
  <si>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</si>
  <si>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</si>
  <si>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</si>
  <si>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</si>
  <si>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</si>
  <si>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</si>
  <si>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</si>
  <si>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</si>
  <si>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</si>
  <si>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</si>
  <si>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</si>
  <si>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</si>
  <si>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</si>
  <si>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</si>
  <si>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</si>
  <si>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</si>
  <si>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</si>
  <si>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</si>
  <si>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</si>
  <si>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</si>
  <si>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</si>
  <si>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</si>
  <si>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</si>
  <si>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</si>
  <si>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</si>
  <si>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</si>
  <si>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</si>
  <si>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</si>
  <si>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</si>
  <si>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</si>
  <si>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</si>
  <si>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</si>
  <si>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</si>
  <si>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</si>
  <si>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</si>
  <si>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</si>
  <si>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</si>
  <si>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</si>
  <si>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</si>
  <si>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</si>
  <si>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</si>
  <si>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</si>
  <si>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</si>
  <si>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</si>
  <si>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</si>
  <si>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</si>
  <si>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</si>
  <si>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</si>
  <si>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</si>
  <si>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</si>
  <si>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</si>
  <si>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</si>
  <si>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</si>
  <si>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</si>
  <si>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</si>
  <si>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</si>
  <si>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</si>
  <si>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</si>
  <si>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</si>
  <si>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</si>
  <si>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</si>
  <si>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</si>
  <si>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</si>
  <si>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</si>
  <si>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</si>
  <si>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</si>
  <si>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</si>
  <si>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</si>
  <si>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</si>
  <si>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</si>
  <si>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</si>
  <si>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</si>
  <si>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</si>
  <si>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</si>
  <si>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</si>
  <si>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</si>
  <si>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</si>
  <si>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</si>
  <si>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</si>
  <si>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</si>
  <si>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</si>
  <si>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</si>
  <si>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</si>
  <si>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</si>
  <si>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</si>
  <si>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</si>
  <si>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</si>
  <si>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</si>
  <si>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</si>
  <si>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</si>
  <si>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</si>
  <si>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</si>
  <si>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</si>
  <si>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</si>
  <si>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</si>
  <si>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</si>
  <si>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</si>
  <si>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</si>
  <si>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</si>
  <si>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</si>
  <si>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</si>
  <si>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</si>
  <si>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</si>
  <si>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</si>
  <si>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</si>
  <si>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</si>
  <si>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</si>
  <si>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</si>
  <si>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</si>
  <si>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</si>
  <si>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</si>
  <si>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</si>
  <si>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</si>
  <si>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</si>
  <si>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</si>
  <si>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</si>
  <si>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</si>
  <si>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</si>
  <si>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</si>
  <si>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</si>
  <si>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</si>
  <si>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</si>
  <si>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</si>
  <si>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</si>
  <si>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</si>
  <si>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</si>
  <si>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</si>
  <si>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</si>
  <si>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</si>
  <si>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</si>
  <si>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</si>
  <si>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</si>
  <si>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</si>
  <si>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</si>
  <si>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</si>
  <si>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</si>
  <si>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</si>
  <si>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</si>
  <si>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</si>
  <si>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</si>
  <si>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</si>
  <si>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</si>
  <si>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</si>
  <si>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</si>
  <si>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</si>
  <si>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</si>
  <si>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</si>
  <si>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</si>
  <si>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</si>
  <si>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</si>
  <si>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</si>
  <si>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</si>
  <si>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</si>
  <si>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</si>
  <si>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</si>
  <si>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</si>
  <si>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</si>
  <si>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</si>
  <si>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</si>
  <si>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</si>
  <si>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</si>
  <si>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</si>
  <si>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</si>
  <si>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</si>
  <si>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</si>
  <si>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</si>
  <si>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</si>
  <si>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</si>
  <si>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</si>
  <si>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</si>
  <si>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</si>
  <si>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</si>
  <si>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</si>
  <si>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</si>
  <si>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</si>
  <si>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</si>
  <si>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</si>
  <si>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</si>
  <si>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</si>
  <si>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</si>
  <si>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</si>
  <si>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</si>
  <si>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</si>
  <si>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</si>
  <si>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</si>
  <si>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</si>
  <si>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</si>
  <si>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</si>
  <si>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</si>
  <si>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</si>
  <si>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</si>
  <si>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</si>
  <si>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</si>
  <si>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</si>
  <si>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</si>
  <si>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</si>
  <si>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</si>
  <si>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</si>
  <si>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</si>
  <si>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</si>
  <si>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</si>
  <si>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</si>
  <si>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</si>
  <si>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</si>
  <si>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</si>
  <si>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</si>
  <si>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</si>
  <si>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</si>
  <si>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</si>
  <si>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</si>
  <si>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</si>
  <si>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</si>
  <si>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</si>
  <si>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</si>
  <si>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</si>
  <si>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</si>
  <si>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</si>
  <si>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</si>
  <si>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</si>
  <si>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</si>
  <si>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</si>
  <si>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</si>
  <si>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</si>
  <si>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</si>
  <si>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</si>
  <si>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</si>
  <si>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</si>
  <si>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</si>
  <si>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</si>
  <si>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</si>
  <si>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</si>
  <si>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</si>
  <si>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</si>
  <si>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</si>
  <si>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</si>
  <si>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</si>
  <si>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</si>
  <si>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</si>
  <si>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</si>
  <si>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</si>
  <si>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</si>
  <si>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</si>
  <si>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</si>
  <si>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</si>
  <si>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</si>
  <si>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</si>
  <si>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</si>
  <si>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</si>
  <si>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</si>
  <si>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</si>
  <si>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</si>
  <si>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</si>
  <si>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</si>
  <si>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</si>
  <si>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</si>
  <si>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</si>
  <si>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</si>
  <si>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</si>
  <si>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</si>
  <si>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</si>
  <si>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</si>
  <si>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</si>
  <si>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</si>
  <si>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</si>
  <si>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</si>
  <si>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</si>
  <si>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</si>
  <si>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</si>
  <si>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</si>
  <si>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</si>
  <si>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</si>
  <si>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</si>
  <si>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</si>
  <si>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</si>
  <si>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</si>
  <si>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</si>
  <si>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</si>
  <si>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</si>
  <si>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</si>
  <si>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</si>
  <si>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</si>
  <si>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</si>
  <si>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</si>
  <si>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</si>
  <si>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</si>
  <si>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</si>
  <si>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</si>
  <si>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</si>
  <si>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</si>
  <si>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</si>
  <si>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</si>
  <si>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</si>
  <si>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</si>
  <si>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</si>
  <si>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</si>
  <si>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</si>
  <si>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</si>
  <si>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</si>
  <si>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</si>
  <si>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</si>
  <si>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</si>
  <si>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</si>
  <si>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</si>
  <si>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</si>
  <si>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</si>
  <si>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</si>
  <si>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</si>
  <si>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</si>
  <si>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</si>
  <si>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</si>
  <si>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</si>
  <si>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</si>
  <si>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</si>
  <si>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</si>
  <si>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</si>
  <si>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</si>
  <si>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</si>
  <si>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</si>
  <si>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</si>
  <si>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</si>
  <si>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</si>
  <si>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</si>
  <si>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</si>
  <si>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</si>
  <si>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</si>
  <si>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</si>
  <si>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</si>
  <si>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</si>
  <si>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</si>
  <si>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</si>
  <si>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</si>
  <si>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</si>
  <si>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</si>
  <si>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</si>
  <si>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</si>
  <si>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</si>
  <si>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</si>
  <si>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</si>
  <si>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</si>
  <si>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</si>
  <si>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</si>
  <si>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</si>
  <si>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</si>
  <si>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</si>
  <si>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</si>
  <si>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</si>
  <si>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</si>
  <si>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</si>
  <si>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</si>
  <si>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</si>
  <si>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</si>
  <si>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</si>
  <si>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</si>
  <si>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</si>
  <si>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</si>
  <si>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</si>
  <si>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</si>
  <si>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</si>
  <si>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</si>
  <si>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</si>
  <si>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</si>
  <si>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</si>
  <si>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</si>
  <si>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</si>
  <si>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</si>
  <si>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</si>
  <si>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</si>
  <si>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</si>
  <si>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</si>
  <si>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</si>
  <si>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</si>
  <si>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</si>
  <si>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</si>
  <si>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</si>
  <si>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</si>
  <si>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</si>
  <si>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</si>
  <si>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</si>
  <si>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</si>
  <si>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</si>
  <si>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</si>
  <si>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</si>
  <si>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</si>
  <si>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</si>
  <si>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</si>
  <si>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</si>
  <si>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</si>
  <si>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</si>
  <si>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</si>
  <si>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</si>
  <si>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</si>
  <si>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</si>
  <si>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</si>
  <si>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</si>
  <si>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</si>
  <si>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</si>
  <si>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</si>
  <si>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</si>
  <si>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</si>
  <si>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</si>
  <si>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</si>
  <si>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</si>
  <si>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</si>
  <si>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</si>
  <si>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</si>
  <si>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</si>
  <si>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</si>
  <si>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</si>
  <si>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</si>
  <si>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</si>
  <si>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</si>
  <si>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</si>
  <si>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</si>
  <si>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</si>
  <si>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</si>
  <si>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</si>
  <si>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</si>
  <si>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</si>
  <si>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</si>
  <si>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</si>
  <si>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</si>
  <si>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</si>
  <si>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</si>
  <si>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</si>
  <si>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</si>
  <si>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</si>
  <si>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</si>
  <si>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</si>
  <si>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</si>
  <si>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</si>
  <si>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</si>
  <si>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</si>
  <si>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</si>
  <si>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</si>
  <si>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</si>
  <si>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</si>
  <si>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</si>
  <si>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</si>
  <si>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</si>
  <si>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</si>
  <si>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</si>
  <si>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</si>
  <si>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</si>
  <si>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</si>
  <si>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</si>
  <si>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</si>
  <si>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</si>
  <si>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</si>
  <si>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</si>
  <si>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</si>
  <si>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</si>
  <si>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</si>
  <si>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</si>
  <si>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</si>
  <si>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</si>
  <si>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</si>
  <si>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</si>
  <si>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</si>
  <si>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</si>
  <si>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</si>
  <si>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</si>
  <si>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</si>
  <si>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</si>
  <si>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</si>
  <si>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</si>
  <si>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</si>
  <si>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</si>
  <si>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</si>
  <si>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</si>
  <si>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</si>
  <si>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</si>
  <si>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</si>
  <si>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</si>
  <si>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</si>
  <si>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</si>
  <si>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</si>
  <si>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</si>
  <si>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</si>
  <si>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</si>
  <si>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</si>
  <si>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</si>
  <si>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</si>
  <si>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</si>
  <si>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</si>
  <si>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</si>
  <si>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</si>
  <si>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</si>
  <si>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</si>
  <si>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</si>
  <si>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</si>
  <si>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</si>
  <si>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</si>
  <si>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</si>
  <si>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</si>
  <si>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</si>
  <si>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</si>
  <si>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</si>
  <si>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</si>
  <si>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</si>
  <si>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</si>
  <si>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</si>
  <si>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</si>
  <si>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</si>
  <si>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</si>
  <si>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</si>
  <si>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</si>
  <si>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</si>
  <si>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</si>
  <si>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</si>
  <si>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</si>
  <si>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</si>
  <si>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</si>
  <si>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</si>
  <si>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</si>
  <si>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</si>
  <si>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</si>
  <si>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</si>
  <si>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</si>
  <si>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</si>
  <si>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</si>
  <si>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</si>
  <si>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</si>
  <si>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</si>
  <si>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</si>
  <si>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</si>
  <si>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</si>
  <si>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</si>
  <si>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</si>
  <si>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</si>
  <si>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</si>
  <si>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</si>
  <si>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</si>
  <si>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</si>
  <si>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</si>
  <si>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</si>
  <si>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</si>
  <si>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</si>
  <si>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</si>
  <si>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</si>
  <si>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</si>
  <si>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</si>
  <si>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</si>
  <si>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</si>
  <si>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</si>
  <si>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</si>
  <si>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</si>
  <si>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</si>
  <si>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</si>
  <si>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</si>
  <si>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</si>
  <si>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</si>
  <si>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</si>
  <si>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</si>
  <si>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</si>
  <si>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</si>
  <si>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</si>
  <si>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</si>
  <si>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</si>
  <si>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</si>
  <si>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</si>
  <si>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</si>
  <si>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</si>
  <si>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</si>
  <si>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</si>
  <si>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</si>
  <si>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</si>
  <si>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</si>
  <si>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</si>
  <si>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</si>
  <si>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</si>
  <si>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</si>
  <si>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</si>
  <si>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</si>
  <si>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</si>
  <si>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</si>
  <si>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</si>
  <si>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</si>
  <si>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</si>
  <si>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</si>
  <si>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</si>
  <si>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</si>
  <si>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</si>
  <si>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</si>
  <si>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</si>
  <si>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</si>
  <si>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</si>
  <si>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</si>
  <si>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</si>
  <si>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</si>
  <si>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</si>
  <si>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</si>
  <si>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</si>
  <si>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</si>
  <si>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</si>
  <si>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</si>
  <si>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</si>
  <si>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</si>
  <si>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</si>
  <si>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</si>
  <si>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</si>
  <si>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</si>
  <si>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</si>
  <si>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</si>
  <si>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</si>
  <si>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</si>
  <si>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</si>
  <si>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</si>
  <si>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</si>
  <si>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</si>
  <si>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</si>
  <si>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</si>
  <si>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</si>
  <si>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</si>
  <si>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</si>
  <si>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</si>
  <si>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</si>
  <si>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</si>
  <si>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</si>
  <si>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</si>
  <si>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</si>
  <si>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</si>
  <si>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</si>
  <si>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</si>
  <si>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</si>
  <si>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</si>
  <si>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</si>
  <si>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</si>
  <si>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</si>
  <si>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</si>
  <si>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</si>
  <si>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</si>
  <si>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</si>
  <si>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</si>
  <si>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</si>
  <si>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</si>
  <si>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</si>
  <si>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</si>
  <si>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</si>
  <si>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</si>
  <si>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</si>
  <si>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</si>
  <si>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</si>
  <si>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</si>
  <si>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</si>
  <si>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</si>
  <si>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</si>
  <si>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</si>
  <si>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</si>
  <si>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</si>
  <si>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</si>
  <si>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</si>
  <si>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</si>
  <si>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</si>
  <si>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</si>
  <si>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</si>
  <si>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</si>
  <si>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</si>
  <si>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</si>
  <si>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</si>
  <si>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</si>
  <si>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</si>
  <si>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</si>
  <si>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</si>
  <si>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</si>
  <si>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</si>
  <si>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</si>
  <si>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</si>
  <si>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</si>
  <si>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</si>
  <si>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</si>
  <si>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</si>
  <si>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</si>
  <si>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</si>
  <si>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</si>
  <si>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</si>
  <si>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</si>
  <si>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</si>
  <si>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</si>
  <si>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</si>
  <si>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</si>
  <si>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</si>
  <si>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</si>
  <si>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</si>
  <si>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</si>
  <si>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</si>
  <si>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</si>
  <si>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</si>
  <si>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</si>
  <si>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</si>
  <si>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</si>
  <si>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</si>
  <si>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</si>
  <si>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</si>
  <si>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</si>
  <si>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</si>
  <si>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</si>
  <si>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</si>
  <si>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</si>
  <si>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</si>
  <si>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</si>
  <si>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</si>
  <si>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</si>
  <si>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</si>
  <si>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</si>
  <si>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</si>
  <si>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</si>
  <si>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</si>
  <si>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</si>
  <si>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</si>
  <si>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</si>
  <si>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</si>
  <si>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</si>
  <si>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</si>
  <si>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</si>
  <si>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</si>
  <si>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</si>
  <si>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</si>
  <si>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</si>
  <si>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</si>
  <si>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</si>
  <si>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</si>
  <si>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</si>
  <si>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</si>
  <si>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</si>
  <si>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</si>
  <si>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</si>
  <si>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</si>
  <si>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</si>
  <si>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</si>
  <si>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</si>
  <si>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</si>
  <si>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</si>
  <si>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</si>
  <si>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</si>
  <si>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</si>
  <si>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</si>
  <si>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</si>
  <si>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</si>
  <si>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</si>
  <si>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</si>
  <si>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</si>
  <si>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</si>
  <si>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</si>
  <si>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</si>
  <si>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</si>
  <si>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</si>
  <si>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</si>
  <si>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</si>
  <si>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</si>
  <si>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</si>
  <si>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</si>
  <si>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</si>
  <si>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</si>
  <si>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</si>
  <si>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</si>
  <si>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</si>
  <si>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</si>
  <si>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</si>
  <si>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</si>
  <si>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</si>
  <si>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</si>
  <si>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</si>
  <si>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</si>
  <si>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</si>
  <si>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</si>
  <si>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</si>
  <si>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</si>
  <si>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</si>
  <si>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</si>
  <si>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</si>
  <si>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</si>
  <si>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</si>
  <si>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</si>
  <si>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</si>
  <si>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</si>
  <si>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</si>
  <si>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</si>
  <si>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</si>
  <si>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</si>
  <si>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</si>
  <si>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</si>
  <si>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</si>
  <si>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</si>
  <si>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</si>
  <si>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</si>
  <si>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</si>
  <si>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</si>
  <si>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</si>
  <si>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</si>
  <si>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</si>
  <si>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</si>
  <si>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</si>
  <si>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</si>
  <si>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</si>
  <si>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</si>
  <si>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</si>
  <si>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</si>
  <si>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</si>
  <si>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</si>
  <si>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</si>
  <si>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</si>
  <si>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</si>
  <si>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</si>
  <si>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</si>
  <si>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</si>
  <si>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</si>
  <si>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</si>
  <si>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</si>
  <si>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</si>
  <si>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</si>
  <si>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</si>
  <si>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</si>
  <si>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</si>
  <si>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</si>
  <si>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</si>
  <si>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</si>
  <si>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</si>
  <si>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</si>
  <si>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</si>
  <si>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</si>
  <si>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</si>
  <si>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</si>
  <si>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</si>
  <si>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</si>
  <si>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</si>
  <si>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</si>
  <si>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</si>
  <si>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</si>
  <si>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</si>
  <si>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</si>
  <si>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</si>
  <si>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</si>
  <si>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</si>
  <si>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</si>
  <si>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</si>
  <si>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</si>
  <si>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</si>
  <si>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</si>
  <si>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</si>
  <si>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</si>
  <si>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</si>
  <si>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</si>
  <si>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</si>
  <si>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</si>
  <si>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</si>
  <si>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</si>
  <si>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</si>
  <si>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</si>
  <si>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</si>
  <si>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</si>
  <si>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</si>
  <si>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</si>
  <si>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</si>
  <si>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</si>
  <si>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</si>
  <si>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</si>
  <si>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</si>
  <si>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</si>
  <si>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</si>
  <si>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</si>
  <si>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</si>
  <si>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</si>
  <si>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</si>
  <si>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</si>
  <si>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</si>
  <si>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</si>
  <si>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</si>
  <si>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</si>
  <si>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</si>
  <si>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</si>
  <si>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</si>
  <si>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</si>
  <si>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</si>
  <si>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</si>
  <si>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</si>
  <si>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</si>
  <si>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</si>
  <si>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</si>
  <si>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</si>
  <si>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</si>
  <si>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</si>
  <si>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</si>
  <si>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</si>
  <si>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</si>
  <si>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</si>
  <si>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</si>
  <si>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</si>
  <si>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</si>
  <si>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</si>
  <si>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</si>
  <si>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</si>
  <si>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</si>
  <si>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</si>
  <si>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</si>
  <si>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</si>
  <si>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</si>
  <si>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</si>
  <si>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</si>
  <si>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</si>
  <si>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</si>
  <si>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</si>
  <si>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</si>
  <si>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</si>
  <si>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</si>
  <si>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</si>
  <si>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</si>
  <si>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</si>
  <si>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</si>
  <si>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</si>
  <si>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</si>
  <si>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</si>
  <si>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</si>
  <si>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</si>
  <si>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</si>
  <si>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</si>
  <si>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</si>
  <si>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</si>
  <si>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</si>
  <si>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</si>
  <si>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</si>
  <si>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</si>
  <si>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</si>
  <si>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</si>
  <si>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</si>
  <si>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</si>
  <si>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</si>
  <si>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</si>
  <si>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</si>
  <si>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</si>
  <si>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</si>
  <si>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</si>
  <si>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</si>
  <si>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</si>
  <si>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</si>
  <si>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</si>
  <si>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</si>
  <si>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</si>
  <si>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</si>
  <si>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</si>
  <si>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</si>
  <si>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</si>
  <si>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</si>
  <si>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</si>
  <si>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</si>
  <si>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</si>
  <si>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</si>
  <si>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</si>
  <si>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</si>
  <si>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</si>
  <si>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</si>
  <si>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</si>
  <si>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</si>
  <si>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</si>
  <si>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</si>
  <si>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</si>
  <si>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</si>
  <si>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</si>
  <si>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</si>
  <si>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</si>
  <si>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</si>
  <si>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</si>
  <si>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</si>
  <si>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</si>
  <si>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</si>
  <si>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</si>
  <si>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</si>
  <si>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</si>
  <si>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</si>
  <si>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</si>
  <si>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</si>
  <si>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</si>
  <si>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</si>
  <si>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</si>
  <si>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</si>
  <si>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</si>
  <si>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</si>
  <si>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</si>
  <si>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</si>
  <si>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</si>
  <si>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</si>
  <si>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</si>
  <si>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</si>
  <si>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</si>
  <si>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</si>
  <si>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</si>
  <si>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</si>
  <si>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</si>
  <si>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</si>
  <si>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</si>
  <si>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</si>
  <si>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</si>
  <si>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</si>
  <si>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</si>
  <si>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</si>
  <si>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</si>
  <si>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</si>
  <si>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</si>
  <si>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</si>
  <si>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</si>
  <si>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</si>
  <si>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</si>
  <si>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</si>
  <si>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</si>
  <si>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</si>
  <si>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</si>
  <si>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</si>
  <si>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</si>
  <si>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</si>
  <si>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</si>
  <si>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</si>
  <si>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</si>
  <si>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</si>
  <si>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</si>
  <si>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</si>
  <si>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</si>
  <si>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</si>
  <si>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</si>
  <si>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</si>
  <si>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</si>
  <si>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</si>
  <si>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</si>
  <si>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</si>
  <si>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</si>
  <si>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</si>
  <si>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</si>
  <si>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</si>
  <si>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</si>
  <si>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</si>
  <si>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</si>
  <si>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</si>
  <si>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</si>
  <si>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</si>
  <si>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</si>
  <si>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</si>
  <si>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</si>
  <si>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</si>
  <si>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</si>
  <si>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</si>
  <si>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</si>
  <si>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</si>
  <si>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</si>
  <si>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</si>
  <si>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</si>
  <si>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</si>
  <si>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</si>
  <si>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</si>
  <si>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</si>
  <si>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</si>
  <si>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</si>
  <si>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</si>
  <si>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</si>
  <si>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</si>
  <si>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</si>
  <si>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</si>
  <si>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</si>
  <si>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</si>
  <si>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</si>
  <si>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</si>
  <si>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</si>
  <si>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</si>
  <si>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</si>
  <si>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</si>
  <si>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</si>
  <si>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</si>
  <si>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</si>
  <si>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</si>
  <si>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</si>
  <si>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</si>
  <si>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</si>
  <si>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</si>
  <si>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</si>
  <si>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</si>
  <si>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</si>
  <si>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</si>
  <si>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</si>
  <si>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</si>
  <si>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</si>
  <si>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</si>
  <si>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</si>
  <si>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</si>
  <si>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</si>
  <si>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</si>
  <si>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</si>
  <si>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</si>
  <si>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</si>
  <si>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</si>
  <si>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</si>
  <si>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</si>
  <si>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</si>
  <si>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</si>
  <si>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</si>
  <si>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</si>
  <si>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</si>
  <si>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</si>
  <si>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</si>
  <si>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</si>
  <si>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</si>
  <si>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</si>
  <si>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</si>
  <si>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</si>
  <si>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</si>
  <si>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</si>
  <si>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</si>
  <si>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</si>
  <si>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</si>
  <si>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</si>
  <si>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</si>
  <si>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</si>
  <si>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</si>
  <si>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</si>
  <si>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</si>
  <si>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</si>
  <si>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</si>
  <si>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</si>
  <si>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</si>
  <si>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</si>
  <si>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</si>
  <si>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</si>
  <si>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</si>
  <si>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</si>
  <si>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</si>
  <si>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</si>
  <si>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</si>
  <si>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</si>
  <si>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</si>
  <si>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</si>
  <si>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</si>
  <si>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</si>
  <si>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</si>
  <si>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</si>
  <si>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</si>
  <si>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</si>
  <si>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</si>
  <si>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</si>
  <si>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</si>
  <si>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</si>
  <si>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</si>
  <si>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</si>
  <si>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</si>
  <si>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</si>
  <si>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</si>
  <si>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</si>
  <si>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</si>
  <si>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</si>
  <si>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</si>
  <si>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</si>
  <si>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</si>
  <si>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</si>
  <si>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</si>
  <si>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</si>
  <si>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</si>
  <si>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</si>
  <si>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</si>
  <si>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</si>
  <si>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</si>
  <si>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</si>
  <si>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</si>
  <si>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</si>
  <si>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</si>
  <si>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</si>
  <si>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</si>
  <si>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</si>
  <si>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</si>
  <si>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</si>
  <si>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</si>
  <si>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</si>
  <si>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</si>
  <si>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</si>
  <si>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</si>
  <si>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</si>
  <si>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</si>
  <si>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</si>
  <si>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</si>
  <si>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</si>
  <si>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</si>
  <si>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</si>
  <si>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</si>
  <si>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</si>
  <si>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</si>
  <si>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</si>
  <si>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</si>
  <si>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</si>
  <si>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</si>
  <si>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</si>
  <si>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</si>
  <si>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</si>
  <si>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</si>
  <si>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</si>
  <si>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</si>
  <si>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</si>
  <si>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</si>
  <si>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</si>
  <si>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</si>
  <si>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</si>
  <si>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</si>
  <si>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</si>
  <si>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</si>
  <si>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</si>
  <si>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</si>
  <si>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</si>
  <si>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</si>
  <si>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</si>
  <si>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</si>
  <si>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</si>
  <si>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</si>
  <si>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</si>
  <si>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</si>
  <si>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</si>
  <si>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</si>
  <si>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</si>
  <si>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</si>
  <si>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</si>
  <si>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</si>
  <si>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</si>
  <si>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</si>
  <si>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</si>
  <si>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</si>
  <si>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</si>
  <si>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</si>
  <si>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</si>
  <si>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</si>
  <si>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</si>
  <si>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</si>
  <si>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</si>
  <si>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</si>
  <si>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</si>
  <si>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</si>
  <si>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</si>
  <si>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</si>
  <si>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</si>
  <si>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</si>
  <si>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</si>
  <si>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</si>
  <si>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</si>
  <si>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</si>
  <si>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</si>
  <si>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</si>
  <si>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</si>
  <si>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</si>
  <si>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</si>
  <si>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</si>
  <si>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</si>
  <si>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</si>
  <si>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</si>
  <si>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</si>
  <si>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</si>
  <si>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</si>
  <si>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</si>
  <si>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</si>
  <si>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</si>
  <si>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</si>
  <si>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</si>
  <si>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</si>
  <si>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</si>
  <si>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</si>
  <si>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</si>
  <si>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</si>
  <si>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</si>
  <si>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</si>
  <si>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</si>
  <si>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</si>
  <si>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</si>
  <si>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</si>
  <si>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</si>
  <si>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</si>
  <si>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</si>
  <si>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</si>
  <si>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</si>
  <si>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</si>
  <si>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</si>
  <si>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</si>
  <si>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</si>
  <si>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</si>
  <si>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</si>
  <si>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</si>
  <si>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</si>
  <si>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</si>
  <si>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</si>
  <si>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</si>
  <si>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</si>
  <si>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</si>
  <si>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</si>
  <si>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</si>
  <si>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</si>
  <si>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</si>
  <si>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</si>
  <si>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</si>
  <si>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</si>
  <si>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</si>
  <si>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</si>
  <si>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</si>
  <si>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</si>
  <si>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</si>
  <si>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</si>
  <si>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</si>
  <si>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</si>
  <si>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</si>
  <si>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</si>
  <si>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</si>
  <si>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</si>
  <si>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</si>
  <si>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</si>
  <si>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</si>
  <si>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</si>
  <si>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</si>
  <si>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</si>
  <si>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</si>
  <si>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</si>
  <si>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</si>
  <si>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</si>
  <si>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</si>
  <si>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</si>
  <si>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</si>
  <si>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</si>
  <si>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</si>
  <si>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</si>
  <si>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</si>
  <si>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</si>
  <si>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</si>
  <si>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</si>
  <si>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</si>
  <si>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</si>
  <si>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</si>
  <si>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</si>
  <si>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</si>
  <si>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</si>
  <si>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</si>
  <si>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</si>
  <si>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</si>
  <si>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</si>
  <si>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</si>
  <si>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</si>
  <si>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</si>
  <si>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</si>
  <si>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</si>
  <si>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</si>
  <si>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</si>
  <si>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</si>
  <si>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</si>
  <si>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</si>
  <si>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</si>
  <si>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</si>
  <si>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</si>
  <si>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</si>
  <si>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</si>
  <si>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</si>
  <si>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</si>
  <si>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</si>
  <si>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</si>
  <si>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</si>
  <si>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</si>
  <si>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</si>
  <si>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</si>
  <si>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</si>
  <si>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</si>
  <si>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</si>
  <si>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</si>
  <si>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</si>
  <si>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</si>
  <si>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</si>
  <si>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</si>
  <si>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</si>
  <si>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</si>
  <si>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</si>
  <si>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</si>
  <si>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</si>
  <si>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</si>
  <si>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</si>
  <si>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</si>
  <si>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</si>
  <si>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</si>
  <si>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</si>
  <si>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</si>
  <si>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</si>
  <si>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</si>
  <si>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</si>
  <si>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</si>
  <si>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</si>
  <si>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</si>
  <si>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</si>
  <si>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</si>
  <si>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</si>
  <si>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</si>
  <si>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</si>
  <si>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</si>
  <si>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</si>
  <si>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</si>
  <si>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</si>
  <si>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</si>
  <si>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</si>
  <si>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</si>
  <si>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</si>
  <si>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</si>
  <si>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</si>
  <si>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</si>
  <si>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</si>
  <si>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</si>
  <si>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</si>
  <si>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</si>
  <si>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</si>
  <si>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</si>
  <si>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</si>
  <si>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</si>
  <si>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</si>
  <si>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</si>
  <si>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</si>
  <si>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</si>
  <si>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</si>
  <si>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</si>
  <si>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</si>
  <si>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</si>
  <si>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</si>
  <si>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</si>
  <si>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</si>
  <si>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</si>
  <si>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</si>
  <si>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</si>
  <si>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</si>
  <si>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</si>
  <si>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</si>
  <si>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</si>
  <si>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</si>
  <si>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</si>
  <si>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</si>
  <si>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</si>
  <si>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</si>
  <si>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</si>
  <si>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</si>
  <si>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</si>
  <si>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</si>
  <si>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</si>
  <si>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</si>
  <si>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</si>
  <si>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</si>
  <si>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</si>
  <si>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</si>
  <si>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</si>
  <si>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</si>
  <si>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</si>
  <si>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</si>
  <si>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</si>
  <si>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</si>
  <si>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</si>
  <si>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</si>
  <si>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</si>
  <si>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</si>
  <si>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</si>
  <si>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</si>
  <si>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</si>
  <si>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</si>
  <si>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</si>
  <si>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</si>
  <si>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</si>
  <si>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</si>
  <si>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</si>
  <si>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</si>
  <si>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</si>
  <si>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</si>
  <si>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</si>
  <si>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</si>
  <si>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</si>
  <si>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</si>
  <si>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</si>
  <si>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</si>
  <si>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</si>
  <si>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</si>
  <si>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</si>
  <si>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</si>
  <si>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</si>
  <si>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</si>
  <si>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</si>
  <si>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</si>
  <si>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</si>
  <si>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</si>
  <si>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</si>
  <si>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</si>
  <si>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</si>
  <si>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</si>
  <si>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</si>
  <si>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</si>
  <si>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</si>
  <si>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</si>
  <si>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</si>
  <si>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</si>
  <si>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</si>
  <si>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</si>
  <si>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</si>
  <si>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</si>
  <si>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</si>
  <si>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</si>
  <si>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</si>
  <si>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</si>
  <si>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</si>
  <si>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</si>
  <si>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</si>
  <si>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</si>
  <si>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</si>
  <si>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</si>
  <si>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</si>
  <si>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</si>
  <si>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</si>
  <si>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</si>
  <si>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</si>
  <si>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</si>
  <si>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</si>
  <si>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</si>
  <si>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</si>
  <si>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</si>
  <si>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</si>
  <si>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</si>
  <si>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</si>
  <si>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</si>
  <si>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</si>
  <si>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</si>
  <si>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</si>
  <si>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</si>
  <si>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</si>
  <si>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</si>
  <si>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</si>
  <si>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</si>
  <si>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</si>
  <si>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</si>
  <si>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</si>
  <si>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</si>
  <si>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</si>
  <si>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</si>
  <si>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</si>
  <si>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</si>
  <si>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</si>
  <si>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</si>
  <si>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</si>
  <si>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</si>
  <si>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</si>
  <si>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</si>
  <si>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</si>
  <si>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</si>
  <si>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</si>
  <si>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</si>
  <si>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</si>
  <si>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</si>
  <si>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</si>
  <si>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</si>
  <si>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</si>
  <si>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</si>
  <si>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</si>
  <si>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</si>
  <si>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</si>
  <si>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</si>
  <si>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</si>
  <si>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</si>
  <si>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</si>
  <si>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</si>
  <si>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</si>
  <si>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</si>
  <si>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</si>
  <si>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</si>
  <si>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</si>
  <si>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</si>
  <si>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</si>
  <si>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</si>
  <si>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</si>
  <si>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</si>
  <si>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</si>
  <si>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</si>
  <si>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</si>
  <si>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</si>
  <si>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</si>
  <si>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</si>
  <si>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</si>
  <si>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</si>
  <si>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</si>
  <si>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</si>
  <si>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</si>
  <si>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</si>
  <si>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</si>
  <si>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</si>
  <si>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</si>
  <si>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</si>
  <si>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</si>
  <si>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</si>
  <si>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</si>
  <si>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</si>
  <si>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</si>
  <si>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</si>
  <si>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</si>
  <si>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</si>
  <si>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</si>
  <si>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</si>
  <si>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</si>
  <si>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</si>
  <si>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</si>
  <si>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</si>
  <si>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</si>
  <si>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</si>
  <si>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</si>
  <si>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</si>
  <si>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</si>
  <si>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</si>
  <si>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</si>
  <si>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</si>
  <si>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</si>
  <si>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</si>
  <si>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</si>
  <si>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</si>
  <si>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</si>
  <si>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</si>
  <si>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</si>
  <si>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</si>
  <si>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</si>
  <si>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</si>
  <si>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</si>
  <si>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</si>
  <si>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</si>
  <si>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</si>
  <si>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</si>
  <si>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</si>
  <si>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</si>
  <si>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</si>
  <si>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</si>
  <si>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</si>
  <si>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</si>
  <si>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</si>
  <si>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</si>
  <si>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</si>
  <si>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</si>
  <si>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</si>
  <si>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</si>
  <si>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</si>
  <si>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</si>
  <si>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</si>
  <si>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</si>
  <si>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</si>
  <si>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</si>
  <si>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</si>
  <si>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</si>
  <si>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</si>
  <si>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</si>
  <si>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</si>
  <si>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</si>
  <si>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</si>
  <si>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</si>
  <si>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</si>
  <si>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</si>
  <si>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</si>
  <si>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</si>
  <si>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</si>
  <si>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</si>
  <si>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</si>
  <si>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</si>
  <si>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</si>
  <si>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</si>
  <si>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</si>
  <si>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</si>
  <si>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</si>
  <si>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</si>
  <si>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</si>
  <si>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</si>
  <si>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</si>
  <si>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</si>
  <si>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</si>
  <si>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</si>
  <si>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</si>
  <si>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</si>
  <si>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</si>
  <si>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</si>
  <si>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</si>
  <si>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</si>
  <si>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</si>
  <si>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</si>
  <si>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</si>
  <si>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</si>
  <si>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</si>
  <si>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</si>
  <si>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</si>
  <si>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</si>
  <si>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</si>
  <si>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</si>
  <si>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</si>
  <si>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</si>
  <si>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</si>
  <si>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</si>
  <si>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</si>
  <si>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</si>
  <si>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</si>
  <si>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</si>
  <si>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</si>
  <si>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</si>
  <si>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</si>
  <si>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</si>
  <si>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</si>
  <si>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</si>
  <si>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</si>
  <si>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</si>
  <si>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</si>
  <si>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</si>
  <si>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</si>
  <si>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</si>
  <si>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</si>
  <si>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</si>
  <si>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</si>
  <si>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</si>
  <si>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</si>
  <si>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</si>
  <si>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</si>
  <si>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</si>
  <si>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</si>
  <si>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</si>
  <si>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</si>
  <si>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</si>
  <si>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</si>
  <si>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</si>
  <si>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</si>
  <si>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</si>
  <si>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</si>
  <si>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</si>
  <si>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</si>
  <si>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</si>
  <si>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</si>
  <si>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</si>
  <si>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</si>
  <si>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</si>
  <si>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</si>
  <si>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</si>
  <si>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</si>
  <si>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</si>
  <si>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</si>
  <si>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</si>
  <si>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</si>
  <si>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</si>
  <si>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</si>
  <si>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</si>
  <si>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</si>
  <si>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</si>
  <si>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</si>
  <si>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</si>
  <si>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</si>
  <si>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</si>
  <si>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</si>
  <si>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</si>
  <si>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</si>
  <si>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</si>
  <si>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</si>
  <si>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</si>
  <si>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</si>
  <si>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</si>
  <si>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</si>
  <si>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</si>
  <si>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</si>
  <si>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</si>
  <si>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</si>
  <si>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</si>
  <si>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</si>
  <si>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</si>
  <si>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</si>
  <si>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</si>
  <si>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</si>
  <si>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</si>
  <si>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</si>
  <si>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</si>
  <si>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</si>
  <si>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</si>
  <si>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</si>
  <si>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</si>
  <si>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</si>
  <si>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</si>
  <si>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</si>
  <si>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</si>
  <si>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</si>
  <si>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</si>
  <si>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</si>
  <si>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</si>
  <si>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</si>
  <si>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</si>
  <si>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</si>
  <si>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</si>
  <si>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</si>
  <si>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</si>
  <si>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</si>
  <si>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</si>
  <si>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</si>
  <si>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</si>
  <si>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</si>
  <si>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</si>
  <si>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</si>
  <si>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</si>
  <si>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</si>
  <si>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</si>
  <si>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</si>
  <si>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</si>
  <si>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</si>
  <si>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</si>
  <si>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</si>
  <si>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</si>
  <si>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</si>
  <si>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</si>
  <si>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</si>
  <si>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</si>
  <si>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</si>
  <si>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</si>
  <si>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</si>
  <si>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</si>
  <si>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</si>
  <si>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</si>
  <si>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</si>
  <si>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</si>
  <si>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</si>
  <si>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</si>
  <si>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</si>
  <si>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</si>
  <si>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</si>
  <si>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</si>
  <si>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</si>
  <si>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</si>
  <si>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</si>
  <si>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</si>
  <si>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</si>
  <si>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</si>
  <si>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</si>
  <si>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</si>
  <si>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</si>
  <si>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</si>
  <si>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</si>
  <si>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</si>
  <si>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</si>
  <si>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</si>
  <si>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</si>
  <si>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</si>
  <si>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</si>
  <si>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</si>
  <si>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</si>
  <si>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</si>
  <si>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</si>
  <si>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</si>
  <si>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</si>
  <si>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</si>
  <si>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</si>
  <si>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</si>
  <si>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</si>
  <si>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</si>
  <si>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</si>
  <si>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</si>
  <si>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</si>
  <si>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</si>
  <si>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</si>
  <si>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</si>
  <si>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</si>
  <si>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</si>
  <si>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</si>
  <si>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</si>
  <si>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</si>
  <si>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</si>
  <si>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</si>
  <si>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</si>
  <si>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</si>
  <si>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</si>
  <si>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</si>
  <si>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</si>
  <si>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</si>
  <si>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</si>
  <si>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</si>
  <si>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</si>
  <si>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</si>
  <si>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</si>
  <si>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</si>
  <si>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</si>
  <si>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</si>
  <si>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</si>
  <si>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</si>
  <si>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</si>
  <si>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</si>
  <si>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</si>
  <si>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</si>
  <si>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</si>
  <si>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</si>
  <si>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</si>
  <si>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</si>
  <si>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</si>
  <si>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</si>
  <si>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</si>
  <si>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</si>
  <si>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</si>
  <si>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</si>
  <si>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</si>
  <si>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</si>
  <si>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</si>
  <si>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</si>
  <si>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</si>
  <si>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</si>
  <si>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</si>
  <si>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</si>
  <si>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</si>
  <si>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</si>
  <si>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</si>
  <si>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</si>
  <si>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</si>
  <si>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</si>
  <si>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</si>
  <si>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</si>
  <si>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</si>
  <si>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</si>
  <si>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</si>
  <si>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</si>
  <si>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</si>
  <si>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</si>
  <si>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</si>
  <si>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</si>
  <si>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</si>
  <si>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</si>
  <si>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</si>
  <si>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</si>
  <si>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</si>
  <si>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</si>
  <si>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</si>
  <si>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</si>
  <si>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</si>
  <si>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</si>
  <si>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</si>
  <si>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</si>
  <si>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</si>
  <si>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</si>
  <si>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</si>
  <si>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</si>
  <si>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</si>
  <si>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</si>
  <si>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</si>
  <si>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</si>
  <si>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</si>
  <si>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</si>
  <si>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</si>
  <si>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</si>
  <si>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</si>
  <si>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</si>
  <si>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</si>
  <si>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</si>
  <si>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</si>
  <si>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</si>
  <si>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</si>
  <si>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</si>
  <si>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</si>
  <si>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</si>
  <si>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</si>
  <si>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</si>
  <si>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</si>
  <si>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</si>
  <si>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</si>
  <si>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</si>
  <si>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</si>
  <si>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</si>
  <si>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</si>
  <si>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</si>
  <si>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</si>
  <si>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</si>
  <si>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</si>
  <si>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</si>
  <si>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</si>
  <si>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</si>
  <si>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</si>
  <si>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</si>
  <si>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</si>
  <si>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</si>
  <si>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</si>
  <si>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</si>
  <si>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</si>
  <si>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</si>
  <si>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</si>
  <si>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</si>
  <si>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</si>
  <si>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</si>
  <si>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</si>
  <si>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</si>
  <si>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</si>
  <si>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</si>
  <si>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</si>
  <si>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</si>
  <si>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</si>
  <si>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</si>
  <si>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</si>
  <si>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</si>
  <si>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</si>
  <si>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</si>
  <si>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</si>
  <si>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</si>
  <si>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</si>
  <si>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</si>
  <si>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</si>
  <si>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</si>
  <si>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</si>
  <si>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</si>
  <si>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</si>
  <si>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</si>
  <si>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</si>
  <si>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</si>
  <si>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</si>
  <si>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</si>
  <si>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</si>
  <si>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</si>
  <si>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</si>
  <si>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</si>
  <si>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</si>
  <si>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</si>
  <si>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</si>
  <si>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</si>
  <si>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</si>
  <si>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</si>
  <si>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</si>
  <si>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</si>
  <si>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</si>
  <si>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</si>
  <si>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</si>
  <si>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</si>
  <si>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</si>
  <si>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</si>
  <si>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</si>
  <si>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</si>
  <si>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</si>
  <si>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</si>
  <si>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</si>
  <si>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</si>
  <si>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</si>
  <si>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</si>
  <si>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</si>
  <si>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</si>
  <si>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</si>
  <si>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</si>
  <si>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</si>
  <si>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</si>
  <si>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</si>
  <si>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</si>
  <si>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</si>
  <si>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</si>
  <si>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</si>
  <si>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</si>
  <si>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</si>
  <si>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</si>
  <si>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</si>
  <si>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</si>
  <si>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</si>
  <si>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</si>
  <si>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</si>
  <si>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</si>
  <si>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</si>
  <si>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</si>
  <si>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</si>
  <si>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</si>
  <si>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</si>
  <si>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</si>
  <si>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</si>
  <si>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</si>
  <si>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</si>
  <si>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</si>
  <si>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</si>
  <si>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</si>
  <si>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</si>
  <si>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</si>
  <si>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</si>
  <si>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</si>
  <si>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</si>
  <si>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</si>
  <si>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</si>
  <si>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</si>
  <si>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</si>
  <si>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</si>
  <si>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</si>
  <si>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</si>
  <si>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</si>
  <si>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</si>
  <si>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</si>
  <si>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</si>
  <si>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</si>
  <si>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</si>
  <si>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</si>
  <si>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</si>
  <si>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</si>
  <si>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</si>
  <si>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</si>
  <si>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</si>
  <si>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</si>
  <si>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</si>
  <si>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</si>
  <si>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</si>
  <si>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</si>
  <si>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</si>
  <si>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</si>
  <si>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</si>
  <si>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</si>
  <si>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</si>
  <si>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</si>
  <si>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</si>
  <si>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</si>
  <si>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</si>
  <si>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</si>
  <si>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</si>
  <si>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</si>
  <si>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</si>
  <si>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</si>
  <si>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</si>
  <si>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</si>
  <si>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</si>
  <si>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</si>
  <si>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</si>
  <si>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</si>
  <si>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</si>
  <si>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</si>
  <si>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</si>
  <si>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</si>
  <si>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</si>
  <si>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</si>
  <si>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</si>
  <si>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</si>
  <si>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</si>
  <si>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</si>
  <si>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</si>
  <si>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</si>
  <si>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</si>
  <si>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</si>
  <si>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</si>
  <si>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</si>
  <si>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</si>
  <si>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</si>
  <si>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</si>
  <si>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</si>
  <si>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</si>
  <si>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</si>
  <si>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</si>
  <si>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</si>
  <si>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</si>
  <si>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</si>
  <si>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</si>
  <si>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</si>
  <si>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</si>
  <si>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</si>
  <si>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</si>
  <si>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</si>
  <si>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</si>
  <si>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</si>
  <si>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</si>
  <si>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</si>
  <si>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</si>
  <si>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</si>
  <si>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</si>
  <si>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</si>
  <si>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</si>
  <si>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</si>
  <si>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</si>
  <si>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</si>
  <si>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</si>
  <si>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</si>
  <si>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</si>
  <si>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</si>
  <si>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</si>
  <si>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</si>
  <si>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</si>
  <si>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</si>
  <si>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</si>
  <si>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</si>
  <si>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</si>
  <si>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</si>
  <si>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</si>
  <si>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</si>
  <si>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</si>
  <si>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</si>
  <si>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</si>
  <si>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</si>
  <si>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</si>
  <si>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</si>
  <si>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</si>
  <si>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</si>
  <si>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</si>
  <si>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</si>
  <si>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</si>
  <si>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</si>
  <si>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</si>
  <si>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</si>
  <si>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</si>
  <si>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</si>
  <si>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</si>
  <si>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</si>
  <si>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</si>
  <si>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</si>
  <si>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</si>
  <si>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</si>
  <si>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</si>
  <si>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</si>
  <si>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</si>
  <si>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</si>
  <si>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</si>
  <si>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</si>
  <si>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</si>
  <si>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</si>
  <si>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</si>
  <si>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</si>
  <si>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</si>
  <si>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</si>
  <si>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</si>
  <si>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</si>
  <si>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</si>
  <si>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</si>
  <si>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</si>
  <si>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</si>
  <si>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</si>
  <si>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</si>
  <si>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</si>
  <si>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</si>
  <si>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</si>
  <si>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</si>
  <si>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</si>
  <si>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</si>
  <si>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</si>
  <si>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</si>
  <si>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</si>
  <si>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</si>
  <si>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</si>
  <si>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</si>
  <si>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</si>
  <si>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</si>
  <si>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</si>
  <si>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</si>
  <si>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</si>
  <si>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</si>
  <si>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</si>
  <si>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</si>
  <si>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</si>
  <si>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</si>
  <si>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</si>
  <si>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</si>
  <si>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</si>
  <si>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</si>
  <si>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</si>
  <si>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</si>
  <si>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</si>
  <si>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</si>
  <si>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</si>
  <si>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</si>
  <si>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</si>
  <si>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</si>
  <si>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</si>
  <si>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</si>
  <si>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</si>
  <si>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</si>
  <si>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</si>
  <si>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</si>
  <si>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</si>
  <si>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</si>
  <si>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</si>
  <si>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</si>
  <si>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</si>
  <si>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</si>
  <si>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</si>
  <si>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</si>
  <si>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</si>
  <si>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</si>
  <si>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</si>
  <si>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</si>
  <si>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</si>
  <si>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</si>
  <si>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</si>
  <si>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</si>
  <si>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</si>
  <si>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</si>
  <si>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</si>
  <si>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</si>
  <si>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</si>
  <si>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</si>
  <si>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</si>
  <si>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</si>
  <si>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</si>
  <si>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</si>
  <si>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</si>
  <si>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</si>
  <si>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</si>
  <si>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</si>
  <si>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</si>
  <si>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</si>
  <si>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</si>
  <si>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</si>
  <si>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</si>
  <si>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</si>
  <si>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</si>
  <si>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</si>
  <si>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</si>
  <si>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</si>
  <si>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</si>
  <si>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</si>
  <si>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</si>
  <si>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</si>
  <si>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</si>
  <si>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</si>
  <si>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</si>
  <si>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</si>
  <si>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</si>
  <si>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</si>
  <si>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</si>
  <si>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</si>
  <si>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</si>
  <si>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</si>
  <si>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</si>
  <si>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</si>
  <si>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</si>
  <si>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</si>
  <si>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</si>
  <si>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</si>
  <si>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</si>
  <si>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</si>
  <si>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</si>
  <si>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</si>
  <si>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</si>
  <si>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</si>
  <si>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</si>
  <si>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</si>
  <si>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</si>
  <si>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</si>
  <si>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</si>
  <si>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</si>
  <si>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</si>
  <si>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</si>
  <si>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</si>
  <si>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</si>
  <si>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</si>
  <si>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</si>
  <si>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</si>
  <si>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</si>
  <si>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</si>
  <si>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</si>
  <si>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</si>
  <si>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</si>
  <si>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</si>
  <si>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</si>
  <si>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</si>
  <si>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</si>
  <si>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</si>
  <si>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</si>
  <si>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</si>
  <si>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</si>
  <si>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</si>
  <si>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</si>
  <si>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</si>
  <si>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</si>
  <si>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</si>
  <si>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</si>
  <si>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</si>
  <si>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</si>
  <si>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</si>
  <si>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</si>
  <si>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</si>
  <si>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</si>
  <si>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</si>
  <si>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</si>
  <si>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</si>
  <si>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</si>
  <si>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</si>
  <si>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</si>
  <si>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</si>
  <si>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</si>
  <si>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</si>
  <si>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</si>
  <si>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</si>
  <si>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</si>
  <si>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</si>
  <si>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</si>
  <si>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</si>
  <si>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</si>
  <si>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</si>
  <si>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</si>
  <si>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</si>
  <si>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</si>
  <si>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</si>
  <si>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</si>
  <si>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</si>
  <si>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</si>
  <si>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</si>
  <si>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</si>
  <si>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</si>
  <si>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</si>
  <si>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</si>
  <si>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</si>
  <si>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</si>
  <si>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</si>
  <si>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</si>
  <si>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</si>
  <si>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</si>
  <si>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</si>
  <si>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</si>
  <si>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</si>
  <si>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</si>
  <si>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</si>
  <si>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</si>
  <si>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</si>
  <si>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</si>
  <si>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</si>
  <si>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</si>
  <si>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</si>
  <si>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</si>
  <si>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</si>
  <si>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</si>
  <si>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</si>
  <si>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</si>
  <si>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</si>
  <si>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</si>
  <si>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</si>
  <si>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</si>
  <si>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</si>
  <si>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</si>
  <si>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</si>
  <si>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</si>
  <si>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</si>
  <si>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</si>
  <si>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</si>
  <si>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</si>
  <si>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</si>
  <si>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</si>
  <si>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</si>
  <si>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</si>
  <si>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</si>
  <si>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</si>
  <si>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</si>
  <si>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</si>
  <si>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</si>
  <si>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</si>
  <si>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</si>
  <si>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</si>
  <si>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</si>
  <si>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</si>
  <si>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</si>
  <si>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</si>
  <si>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</si>
  <si>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</si>
  <si>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</si>
  <si>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</si>
  <si>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</si>
  <si>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</si>
  <si>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</si>
  <si>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</si>
  <si>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</si>
  <si>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</si>
  <si>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</si>
  <si>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</si>
  <si>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</si>
  <si>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</si>
  <si>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</si>
  <si>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</si>
  <si>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</si>
  <si>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</si>
  <si>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</si>
  <si>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</si>
  <si>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</si>
  <si>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</si>
  <si>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</si>
  <si>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</si>
  <si>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</si>
  <si>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</si>
  <si>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</si>
  <si>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</si>
  <si>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</si>
  <si>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</si>
  <si>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</si>
  <si>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</si>
  <si>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</si>
  <si>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</si>
  <si>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</si>
  <si>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</si>
  <si>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</si>
  <si>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</si>
  <si>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</si>
  <si>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</si>
  <si>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</si>
  <si>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</si>
  <si>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</si>
  <si>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</si>
  <si>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</si>
  <si>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</si>
  <si>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</si>
  <si>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</si>
  <si>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</si>
  <si>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</si>
  <si>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</si>
  <si>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</si>
  <si>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</si>
  <si>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</si>
  <si>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</si>
  <si>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</si>
  <si>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</si>
  <si>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</si>
  <si>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</si>
  <si>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</si>
  <si>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</si>
  <si>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</si>
  <si>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</si>
  <si>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</si>
  <si>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</si>
  <si>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</si>
  <si>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</si>
  <si>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</si>
  <si>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</si>
  <si>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</si>
  <si>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</si>
  <si>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</si>
  <si>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</si>
  <si>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</si>
  <si>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</si>
  <si>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</si>
  <si>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</si>
  <si>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</si>
  <si>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</si>
  <si>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</si>
  <si>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</si>
  <si>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</si>
  <si>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</si>
  <si>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</si>
  <si>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</si>
  <si>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</si>
  <si>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</si>
  <si>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</si>
  <si>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</si>
  <si>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</si>
  <si>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</si>
  <si>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</si>
  <si>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</si>
  <si>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</si>
  <si>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</si>
  <si>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</si>
  <si>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</si>
  <si>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</si>
  <si>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</si>
  <si>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</si>
  <si>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</si>
  <si>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</si>
  <si>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</si>
  <si>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</si>
  <si>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</si>
  <si>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</si>
  <si>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</si>
  <si>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</si>
  <si>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</si>
  <si>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</si>
  <si>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</si>
  <si>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</si>
  <si>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</si>
  <si>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</si>
  <si>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</si>
  <si>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</si>
  <si>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</si>
  <si>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</si>
  <si>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</si>
  <si>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</si>
  <si>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</si>
  <si>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</si>
  <si>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</si>
  <si>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</si>
  <si>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</si>
  <si>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</si>
  <si>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</si>
  <si>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</si>
  <si>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</si>
  <si>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</si>
  <si>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</si>
  <si>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</si>
  <si>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</si>
  <si>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</si>
  <si>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</si>
  <si>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</si>
  <si>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</si>
  <si>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</si>
  <si>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</si>
  <si>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</si>
  <si>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</si>
  <si>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</si>
  <si>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</si>
  <si>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</si>
  <si>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</si>
  <si>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</si>
  <si>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</si>
  <si>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</si>
  <si>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</si>
  <si>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</si>
  <si>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</si>
  <si>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</si>
  <si>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</si>
  <si>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</si>
  <si>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</si>
  <si>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</si>
  <si>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</si>
  <si>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</si>
  <si>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</si>
  <si>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</si>
  <si>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</si>
  <si>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</si>
  <si>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</si>
  <si>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</si>
  <si>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</si>
  <si>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</si>
  <si>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</si>
  <si>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</si>
  <si>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</si>
  <si>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</si>
  <si>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</si>
  <si>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</si>
  <si>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</si>
  <si>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</si>
  <si>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</si>
  <si>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</si>
  <si>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</si>
  <si>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</si>
  <si>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</si>
  <si>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</si>
  <si>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</si>
  <si>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</si>
  <si>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</si>
  <si>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</si>
  <si>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</si>
  <si>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</si>
  <si>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</si>
  <si>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</si>
  <si>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</si>
  <si>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</si>
  <si>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</si>
  <si>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</si>
  <si>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</si>
  <si>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</si>
  <si>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</si>
  <si>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</si>
  <si>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</si>
  <si>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</si>
  <si>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</si>
  <si>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</si>
  <si>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</si>
  <si>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</si>
  <si>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</si>
  <si>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</si>
  <si>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</si>
  <si>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</si>
  <si>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</si>
  <si>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</si>
  <si>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</si>
  <si>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</si>
  <si>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</si>
  <si>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</si>
  <si>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</si>
  <si>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</si>
  <si>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</si>
  <si>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</si>
  <si>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</si>
  <si>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</si>
  <si>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</si>
  <si>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</si>
  <si>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</si>
  <si>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</si>
  <si>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</si>
  <si>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</si>
  <si>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</si>
  <si>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</si>
  <si>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</si>
  <si>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</si>
  <si>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</si>
  <si>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</si>
  <si>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</si>
  <si>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</si>
  <si>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</si>
  <si>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</si>
  <si>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</si>
  <si>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</si>
  <si>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</si>
  <si>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</si>
  <si>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</si>
  <si>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</si>
  <si>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</si>
  <si>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</si>
  <si>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</si>
  <si>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</si>
  <si>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</si>
  <si>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</si>
  <si>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</si>
  <si>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</si>
  <si>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</si>
  <si>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</si>
  <si>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</si>
  <si>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</si>
  <si>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</si>
  <si>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</si>
  <si>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</si>
  <si>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</si>
  <si>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</si>
  <si>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</si>
  <si>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</si>
  <si>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</si>
  <si>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</si>
  <si>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</si>
  <si>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</si>
  <si>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</si>
  <si>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</si>
  <si>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</si>
  <si>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</si>
  <si>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</si>
  <si>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</si>
  <si>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</si>
  <si>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</si>
  <si>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</si>
  <si>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</si>
  <si>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</si>
  <si>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</si>
  <si>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</si>
  <si>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</si>
  <si>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</si>
  <si>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</si>
  <si>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</si>
  <si>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</si>
  <si>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</si>
  <si>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</si>
  <si>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</si>
  <si>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</si>
  <si>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</si>
  <si>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</si>
  <si>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</si>
  <si>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</si>
  <si>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</si>
  <si>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</si>
  <si>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</si>
  <si>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</si>
  <si>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</si>
  <si>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</si>
  <si>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</si>
  <si>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</si>
  <si>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</si>
  <si>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</si>
  <si>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</si>
  <si>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</si>
  <si>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</si>
  <si>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</si>
  <si>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</si>
  <si>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</si>
  <si>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</si>
  <si>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</si>
  <si>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</si>
  <si>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</si>
  <si>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</si>
  <si>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</si>
  <si>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</si>
  <si>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</si>
  <si>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</si>
  <si>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</si>
  <si>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</si>
  <si>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</si>
  <si>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</si>
  <si>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</si>
  <si>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</si>
  <si>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</si>
  <si>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</si>
  <si>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</si>
  <si>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</si>
  <si>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</si>
  <si>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</si>
  <si>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</si>
  <si>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</si>
  <si>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</si>
  <si>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</si>
  <si>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</si>
  <si>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</si>
  <si>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</si>
  <si>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</si>
  <si>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</si>
  <si>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</si>
  <si>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</si>
  <si>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</si>
  <si>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</si>
  <si>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</si>
  <si>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</si>
  <si>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</si>
  <si>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</si>
  <si>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</si>
  <si>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</si>
  <si>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</si>
  <si>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</si>
  <si>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</si>
  <si>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</si>
  <si>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</si>
  <si>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</si>
  <si>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</si>
  <si>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</si>
  <si>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</si>
  <si>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</si>
  <si>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</si>
  <si>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</si>
  <si>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</si>
  <si>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</si>
  <si>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</si>
  <si>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</si>
  <si>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</si>
  <si>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</si>
  <si>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</si>
  <si>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</si>
  <si>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</si>
  <si>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</si>
  <si>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</si>
  <si>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</si>
  <si>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</si>
  <si>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</si>
  <si>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</si>
  <si>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</si>
  <si>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</si>
  <si>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</si>
  <si>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</si>
  <si>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</si>
  <si>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</si>
  <si>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</si>
  <si>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</si>
  <si>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</si>
  <si>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</si>
  <si>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</si>
  <si>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</si>
  <si>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</si>
  <si>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</si>
  <si>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</si>
  <si>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</si>
  <si>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</si>
  <si>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</si>
  <si>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</si>
  <si>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</si>
  <si>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</si>
  <si>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</si>
  <si>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</si>
  <si>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</si>
  <si>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</si>
  <si>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</si>
  <si>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</si>
  <si>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</si>
  <si>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</si>
  <si>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</si>
  <si>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</si>
  <si>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</si>
  <si>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</si>
  <si>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</si>
  <si>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</si>
  <si>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</si>
  <si>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</si>
  <si>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</si>
  <si>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</si>
  <si>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</si>
  <si>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</si>
  <si>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</si>
  <si>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</si>
  <si>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</si>
  <si>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</si>
  <si>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</si>
  <si>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</si>
  <si>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</si>
  <si>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</si>
  <si>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</si>
  <si>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</si>
  <si>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</si>
  <si>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</si>
  <si>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</si>
  <si>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</si>
  <si>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</si>
  <si>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</si>
  <si>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</si>
  <si>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</si>
  <si>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</si>
  <si>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</si>
  <si>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</si>
  <si>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</si>
  <si>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</si>
  <si>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</si>
  <si>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</si>
  <si>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</si>
  <si>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</si>
  <si>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</si>
  <si>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</si>
  <si>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</si>
  <si>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</si>
  <si>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</si>
  <si>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</si>
  <si>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</si>
  <si>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</si>
  <si>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</si>
  <si>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</si>
  <si>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</si>
  <si>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</si>
  <si>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</si>
  <si>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</si>
  <si>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</si>
  <si>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</si>
  <si>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</si>
  <si>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</si>
  <si>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</si>
  <si>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</si>
  <si>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</si>
  <si>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</si>
  <si>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</si>
  <si>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</si>
  <si>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</si>
  <si>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</si>
  <si>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</si>
  <si>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</si>
  <si>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</si>
  <si>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</si>
  <si>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</si>
  <si>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</si>
  <si>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</si>
  <si>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</si>
  <si>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</si>
  <si>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</si>
  <si>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</si>
  <si>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</si>
  <si>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</si>
  <si>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</si>
  <si>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</si>
  <si>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 xml:space="preserve">            </t>
  </si>
  <si>
    <t>Xây dựng mới TBA 3P-1000kVA Công ty TNHH Điện Xuân Lộc 1</t>
  </si>
  <si>
    <t>Hoàng Anh Mai</t>
  </si>
  <si>
    <t>ShihLin</t>
  </si>
  <si>
    <t>012082020/BBTN-SWC</t>
  </si>
  <si>
    <t>Phiếu thử nghiệm đơn vị độc lập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</si>
</sst>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6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144" fillId="15" borderId="3" xfId="19" applyFont="1" applyFill="1" applyBorder="1" applyAlignment="1">
      <alignment horizontal="center" vertical="center" wrapText="1"/>
    </xf>
    <xf numFmtId="1" fontId="144" fillId="15" borderId="3" xfId="19" applyNumberFormat="1" applyFont="1" applyFill="1" applyBorder="1" applyAlignment="1">
      <alignment horizontal="center" vertical="center" wrapText="1" shrinkToFit="1"/>
    </xf>
    <xf numFmtId="14" fontId="144" fillId="15" borderId="3" xfId="19" applyNumberFormat="1" applyFont="1" applyFill="1" applyBorder="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358589</xdr:colOff>
      <xdr:row>127</xdr:row>
      <xdr:rowOff>165853</xdr:rowOff>
    </xdr:from>
    <xdr:to>
      <xdr:col>13</xdr:col>
      <xdr:colOff>690284</xdr:colOff>
      <xdr:row>132</xdr:row>
      <xdr:rowOff>231310</xdr:rowOff>
    </xdr:to>
    <xdr:grpSp>
      <xdr:nvGrpSpPr>
        <xdr:cNvPr id="9" name="Group 8">
          <a:extLst>
            <a:ext uri="{FF2B5EF4-FFF2-40B4-BE49-F238E27FC236}">
              <a16:creationId xmlns:a16="http://schemas.microsoft.com/office/drawing/2014/main" id="{57C7684E-EFCC-49A8-AF2E-4E772CB1F3E6}"/>
            </a:ext>
          </a:extLst>
        </xdr:cNvPr>
        <xdr:cNvGrpSpPr/>
      </xdr:nvGrpSpPr>
      <xdr:grpSpPr>
        <a:xfrm>
          <a:off x="1443318" y="29641806"/>
          <a:ext cx="11367248" cy="1759786"/>
          <a:chOff x="1443318" y="29641806"/>
          <a:chExt cx="11367248" cy="1759786"/>
        </a:xfrm>
      </xdr:grpSpPr>
      <xdr:grpSp>
        <xdr:nvGrpSpPr>
          <xdr:cNvPr id="2" name="Group 1">
            <a:extLst>
              <a:ext uri="{FF2B5EF4-FFF2-40B4-BE49-F238E27FC236}">
                <a16:creationId xmlns:a16="http://schemas.microsoft.com/office/drawing/2014/main" id="{00000000-0008-0000-1800-000002000000}"/>
              </a:ext>
            </a:extLst>
          </xdr:cNvPr>
          <xdr:cNvGrpSpPr/>
        </xdr:nvGrpSpPr>
        <xdr:grpSpPr>
          <a:xfrm>
            <a:off x="5257801" y="29641806"/>
            <a:ext cx="7552765"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sp macro="" textlink="">
        <xdr:nvSpPr>
          <xdr:cNvPr id="7" name="TextBox 6">
            <a:extLst>
              <a:ext uri="{FF2B5EF4-FFF2-40B4-BE49-F238E27FC236}">
                <a16:creationId xmlns:a16="http://schemas.microsoft.com/office/drawing/2014/main" id="{1F426A68-6B7A-4021-87EF-2CD4907A345D}"/>
              </a:ext>
            </a:extLst>
          </xdr:cNvPr>
          <xdr:cNvSpPr txBox="1"/>
        </xdr:nvSpPr>
        <xdr:spPr>
          <a:xfrm>
            <a:off x="1443318" y="2966421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8" name="TextBox 7">
            <a:extLst>
              <a:ext uri="{FF2B5EF4-FFF2-40B4-BE49-F238E27FC236}">
                <a16:creationId xmlns:a16="http://schemas.microsoft.com/office/drawing/2014/main" id="{69851687-F4DD-4D81-B4E4-76D2F52AC86E}"/>
              </a:ext>
            </a:extLst>
          </xdr:cNvPr>
          <xdr:cNvSpPr txBox="1"/>
        </xdr:nvSpPr>
        <xdr:spPr>
          <a:xfrm>
            <a:off x="1453775" y="30825774"/>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5481</v>
      </c>
      <c r="B1" s="1639" t="s">
        <v>2604</v>
      </c>
      <c r="C1" s="1638" t="s">
        <v>2605</v>
      </c>
      <c r="D1" s="1352" t="s">
        <v>2606</v>
      </c>
      <c r="E1" s="1759"/>
      <c r="F1" s="1640" t="s">
        <v>1708</v>
      </c>
      <c r="G1" s="1640" t="s">
        <v>4520</v>
      </c>
      <c r="H1" s="1640" t="s">
        <v>4826</v>
      </c>
      <c r="I1" s="1640" t="s">
        <v>4827</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4513</v>
      </c>
      <c r="B33" s="1642"/>
      <c r="C33" s="71" t="s">
        <v>4514</v>
      </c>
      <c r="D33" s="72" t="s">
        <v>2439</v>
      </c>
      <c r="E33" s="2013" t="str">
        <f>LEFT(A33,2)</f>
        <v>B1</v>
      </c>
      <c r="F33" s="54">
        <v>50</v>
      </c>
      <c r="G33" s="54" t="s">
        <v>512</v>
      </c>
      <c r="J33" s="54" t="str">
        <f t="shared" si="1"/>
        <v>B14100</v>
      </c>
    </row>
    <row r="34" spans="1:10" hidden="1">
      <c r="A34" s="71" t="s">
        <v>4332</v>
      </c>
      <c r="B34" s="1642"/>
      <c r="C34" s="71" t="s">
        <v>4333</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6585</v>
      </c>
      <c r="B38" s="75"/>
      <c r="C38" s="71" t="s">
        <v>6586</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4822</v>
      </c>
      <c r="B63" s="1642"/>
      <c r="C63" s="71" t="s">
        <v>4823</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4965</v>
      </c>
      <c r="B65" s="1642"/>
      <c r="C65" s="71" t="s">
        <v>4995</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4909</v>
      </c>
      <c r="B86" s="1642"/>
      <c r="C86" s="71" t="s">
        <v>4910</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6105</v>
      </c>
      <c r="B94" s="1642"/>
      <c r="C94" s="71" t="s">
        <v>2692</v>
      </c>
      <c r="D94" s="70" t="s">
        <v>2385</v>
      </c>
      <c r="E94" s="2013" t="str">
        <f t="shared" si="5"/>
        <v>BA</v>
      </c>
      <c r="F94" s="54">
        <v>50</v>
      </c>
      <c r="G94" s="54" t="s">
        <v>512</v>
      </c>
      <c r="J94" s="54" t="str">
        <f t="shared" si="4"/>
        <v>BATLA</v>
      </c>
    </row>
    <row r="95" spans="1:10" hidden="1">
      <c r="A95" s="71" t="s">
        <v>2271</v>
      </c>
      <c r="B95" s="75"/>
      <c r="C95" s="71" t="s">
        <v>4881</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4901</v>
      </c>
      <c r="B141" s="75"/>
      <c r="C141" s="71" t="s">
        <v>4902</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4866</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4324</v>
      </c>
      <c r="D185" s="72" t="s">
        <v>2532</v>
      </c>
      <c r="E185" s="2013" t="str">
        <f t="shared" si="7"/>
        <v>AB</v>
      </c>
      <c r="F185" s="54">
        <v>11</v>
      </c>
      <c r="G185" s="54" t="s">
        <v>512</v>
      </c>
      <c r="J185" s="54" t="str">
        <f t="shared" si="6"/>
        <v>ABC3x95</v>
      </c>
    </row>
    <row r="186" spans="1:10" hidden="1">
      <c r="A186" s="1644" t="s">
        <v>1151</v>
      </c>
      <c r="B186" s="75"/>
      <c r="C186" s="71" t="s">
        <v>4481</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4905</v>
      </c>
      <c r="B198" s="1645"/>
      <c r="C198" s="71" t="s">
        <v>4906</v>
      </c>
      <c r="D198" s="72" t="s">
        <v>2532</v>
      </c>
      <c r="E198" s="2013" t="str">
        <f t="shared" ref="E198" si="8">LEFT(A198,2)</f>
        <v>cx</v>
      </c>
      <c r="F198" s="54">
        <v>8</v>
      </c>
      <c r="G198" s="54" t="s">
        <v>512</v>
      </c>
      <c r="J198" s="54" t="str">
        <f t="shared" ref="J198" si="9">A198</f>
        <v>cxv25</v>
      </c>
    </row>
    <row r="199" spans="1:10" hidden="1">
      <c r="A199" s="71" t="s">
        <v>6525</v>
      </c>
      <c r="B199" s="1645"/>
      <c r="C199" s="71" t="s">
        <v>6526</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4924</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4463</v>
      </c>
      <c r="B235" s="1642"/>
      <c r="C235" s="71" t="s">
        <v>4464</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4355</v>
      </c>
      <c r="D245" s="72" t="s">
        <v>2278</v>
      </c>
      <c r="E245" s="2013" t="str">
        <f t="shared" si="11"/>
        <v>CT</v>
      </c>
      <c r="F245" s="54">
        <v>50</v>
      </c>
      <c r="G245" s="54" t="s">
        <v>512</v>
      </c>
      <c r="J245" s="54" t="str">
        <f t="shared" si="10"/>
        <v>CTD</v>
      </c>
    </row>
    <row r="246" spans="1:10" hidden="1">
      <c r="A246" s="1643" t="s">
        <v>1508</v>
      </c>
      <c r="B246" s="75"/>
      <c r="C246" s="71" t="s">
        <v>4857</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6421</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6422</v>
      </c>
      <c r="D255" s="72" t="s">
        <v>2555</v>
      </c>
      <c r="E255" s="2013" t="str">
        <f t="shared" si="11"/>
        <v>K1</v>
      </c>
      <c r="F255" s="54">
        <v>50</v>
      </c>
      <c r="G255" s="54" t="s">
        <v>512</v>
      </c>
      <c r="J255" s="54" t="str">
        <f t="shared" si="10"/>
        <v>K185</v>
      </c>
    </row>
    <row r="256" spans="1:10" hidden="1">
      <c r="A256" s="1643" t="s">
        <v>2071</v>
      </c>
      <c r="B256" s="75"/>
      <c r="C256" s="71" t="s">
        <v>6423</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4874</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4494</v>
      </c>
      <c r="B269" s="75"/>
      <c r="C269" s="71" t="s">
        <v>4730</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4760</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4873</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4290</v>
      </c>
      <c r="B298" s="75"/>
      <c r="C298" s="71" t="s">
        <v>2562</v>
      </c>
      <c r="D298" s="72" t="s">
        <v>2555</v>
      </c>
      <c r="E298" s="2013" t="str">
        <f t="shared" si="13"/>
        <v>BI</v>
      </c>
      <c r="F298" s="54">
        <v>50</v>
      </c>
      <c r="G298" s="54" t="s">
        <v>512</v>
      </c>
      <c r="J298" s="54" t="str">
        <f t="shared" si="12"/>
        <v>BIT35</v>
      </c>
    </row>
    <row r="299" spans="1:10" hidden="1">
      <c r="A299" s="71" t="s">
        <v>4322</v>
      </c>
      <c r="B299" s="75"/>
      <c r="C299" s="71" t="s">
        <v>4321</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6524</v>
      </c>
      <c r="B312" s="75" t="s">
        <v>1757</v>
      </c>
      <c r="C312" s="71" t="s">
        <v>4344</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6523</v>
      </c>
      <c r="B314" s="75" t="s">
        <v>1757</v>
      </c>
      <c r="C314" s="71" t="s">
        <v>4493</v>
      </c>
      <c r="D314" s="72" t="s">
        <v>2555</v>
      </c>
      <c r="E314" s="2013" t="str">
        <f>LEFT(A314,2)</f>
        <v>KQ</v>
      </c>
      <c r="F314" s="54">
        <v>50</v>
      </c>
      <c r="G314" s="54" t="s">
        <v>512</v>
      </c>
      <c r="J314" s="54" t="str">
        <f t="shared" si="12"/>
        <v>KQ4/0-C</v>
      </c>
    </row>
    <row r="315" spans="1:10" hidden="1">
      <c r="A315" s="71" t="s">
        <v>1477</v>
      </c>
      <c r="B315" s="75" t="s">
        <v>1757</v>
      </c>
      <c r="C315" s="71" t="s">
        <v>4334</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4871</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4903</v>
      </c>
      <c r="B380" s="1642"/>
      <c r="C380" s="71" t="s">
        <v>4868</v>
      </c>
      <c r="D380" s="72" t="s">
        <v>2555</v>
      </c>
      <c r="E380" s="2013" t="str">
        <f>LEFT(A380,2)</f>
        <v>SD</v>
      </c>
      <c r="F380" s="54">
        <v>6</v>
      </c>
      <c r="G380" s="54" t="s">
        <v>512</v>
      </c>
      <c r="J380" s="54" t="str">
        <f>A380</f>
        <v>SDC</v>
      </c>
    </row>
    <row r="381" spans="1:10" hidden="1">
      <c r="A381" s="71" t="s">
        <v>4904</v>
      </c>
      <c r="B381" s="1642"/>
      <c r="C381" s="71" t="s">
        <v>4869</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4863</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4860</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4714</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4713</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4859</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4862</v>
      </c>
      <c r="D412" s="72" t="s">
        <v>2555</v>
      </c>
      <c r="E412" s="2013" t="str">
        <f>LEFT(A412,2)</f>
        <v>SL</v>
      </c>
      <c r="F412" s="54">
        <v>50</v>
      </c>
      <c r="G412" s="54" t="s">
        <v>512</v>
      </c>
      <c r="H412" s="54">
        <v>1990</v>
      </c>
      <c r="J412" s="54" t="str">
        <f>A412</f>
        <v>SL75-1990</v>
      </c>
    </row>
    <row r="413" spans="1:10" hidden="1">
      <c r="A413" s="2011" t="str">
        <f t="shared" si="22"/>
        <v>SL75-2100</v>
      </c>
      <c r="B413" s="1642"/>
      <c r="C413" s="71" t="s">
        <v>4861</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4801</v>
      </c>
      <c r="D417" s="72" t="s">
        <v>2248</v>
      </c>
      <c r="E417" s="2013" t="str">
        <f t="shared" si="15"/>
        <v>SO</v>
      </c>
      <c r="F417" s="54">
        <v>50</v>
      </c>
      <c r="G417" s="54" t="s">
        <v>512</v>
      </c>
      <c r="J417" s="54" t="str">
        <f t="shared" si="20"/>
        <v>SO6</v>
      </c>
    </row>
    <row r="418" spans="1:10" hidden="1">
      <c r="A418" s="71" t="s">
        <v>1424</v>
      </c>
      <c r="B418" s="1642"/>
      <c r="C418" s="71" t="s">
        <v>4802</v>
      </c>
      <c r="D418" s="72" t="s">
        <v>2248</v>
      </c>
      <c r="E418" s="2013" t="str">
        <f t="shared" si="15"/>
        <v>SO</v>
      </c>
      <c r="F418" s="54">
        <v>50</v>
      </c>
      <c r="G418" s="54" t="s">
        <v>512</v>
      </c>
      <c r="J418" s="54" t="str">
        <f t="shared" si="20"/>
        <v>SO8</v>
      </c>
    </row>
    <row r="419" spans="1:10" hidden="1">
      <c r="A419" s="71" t="s">
        <v>2008</v>
      </c>
      <c r="B419" s="1642"/>
      <c r="C419" s="71" t="s">
        <v>4803</v>
      </c>
      <c r="D419" s="72" t="s">
        <v>2248</v>
      </c>
      <c r="E419" s="2013" t="str">
        <f t="shared" si="15"/>
        <v>SO</v>
      </c>
      <c r="F419" s="54">
        <v>50</v>
      </c>
      <c r="G419" s="54" t="s">
        <v>512</v>
      </c>
      <c r="J419" s="54" t="str">
        <f t="shared" si="20"/>
        <v>SO10</v>
      </c>
    </row>
    <row r="420" spans="1:10" hidden="1">
      <c r="A420" s="71" t="s">
        <v>1516</v>
      </c>
      <c r="B420" s="1642"/>
      <c r="C420" s="71" t="s">
        <v>4804</v>
      </c>
      <c r="D420" s="72" t="s">
        <v>2248</v>
      </c>
      <c r="E420" s="2013" t="str">
        <f t="shared" si="15"/>
        <v>SO</v>
      </c>
      <c r="F420" s="54">
        <v>50</v>
      </c>
      <c r="G420" s="54" t="s">
        <v>512</v>
      </c>
      <c r="J420" s="54" t="str">
        <f t="shared" si="20"/>
        <v>SO12</v>
      </c>
    </row>
    <row r="421" spans="1:10" hidden="1">
      <c r="A421" s="71" t="s">
        <v>1435</v>
      </c>
      <c r="B421" s="1642"/>
      <c r="C421" s="71" t="s">
        <v>4805</v>
      </c>
      <c r="D421" s="72" t="s">
        <v>2248</v>
      </c>
      <c r="E421" s="2013" t="str">
        <f t="shared" si="15"/>
        <v>SO</v>
      </c>
      <c r="F421" s="54">
        <v>50</v>
      </c>
      <c r="G421" s="54" t="s">
        <v>512</v>
      </c>
      <c r="J421" s="54" t="str">
        <f t="shared" si="20"/>
        <v>SO16</v>
      </c>
    </row>
    <row r="422" spans="1:10" hidden="1">
      <c r="A422" s="71" t="s">
        <v>1974</v>
      </c>
      <c r="B422" s="1642"/>
      <c r="C422" s="71" t="s">
        <v>4806</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4356</v>
      </c>
      <c r="D428" s="72" t="s">
        <v>2439</v>
      </c>
      <c r="E428" s="2013" t="str">
        <f t="shared" si="25"/>
        <v>CL</v>
      </c>
      <c r="F428" s="54">
        <v>50</v>
      </c>
      <c r="G428" s="54" t="s">
        <v>512</v>
      </c>
      <c r="J428" s="54" t="str">
        <f t="shared" si="20"/>
        <v>CL</v>
      </c>
    </row>
    <row r="429" spans="1:10" hidden="1">
      <c r="A429" s="71" t="s">
        <v>188</v>
      </c>
      <c r="B429" s="1642"/>
      <c r="C429" s="71" t="s">
        <v>4357</v>
      </c>
      <c r="D429" s="72" t="s">
        <v>2439</v>
      </c>
      <c r="E429" s="2013" t="str">
        <f t="shared" si="25"/>
        <v>CL</v>
      </c>
      <c r="F429" s="54">
        <v>50</v>
      </c>
      <c r="G429" s="54" t="s">
        <v>512</v>
      </c>
      <c r="J429" s="54" t="str">
        <f t="shared" si="20"/>
        <v>CLHT</v>
      </c>
    </row>
    <row r="430" spans="1:10" hidden="1">
      <c r="A430" s="1643" t="s">
        <v>2047</v>
      </c>
      <c r="B430" s="75"/>
      <c r="C430" s="1643" t="s">
        <v>4358</v>
      </c>
      <c r="D430" s="72" t="s">
        <v>2555</v>
      </c>
      <c r="E430" s="2013" t="str">
        <f t="shared" si="25"/>
        <v>TN</v>
      </c>
      <c r="F430" s="54">
        <v>50</v>
      </c>
      <c r="G430" s="54" t="s">
        <v>512</v>
      </c>
      <c r="J430" s="54" t="str">
        <f t="shared" si="20"/>
        <v>TN1618</v>
      </c>
    </row>
    <row r="431" spans="1:10" hidden="1">
      <c r="A431" s="1643" t="s">
        <v>746</v>
      </c>
      <c r="B431" s="75"/>
      <c r="C431" s="1643" t="s">
        <v>4359</v>
      </c>
      <c r="D431" s="72" t="s">
        <v>2555</v>
      </c>
      <c r="E431" s="2013" t="str">
        <f t="shared" si="25"/>
        <v>TN</v>
      </c>
      <c r="F431" s="54">
        <v>50</v>
      </c>
      <c r="G431" s="54" t="s">
        <v>512</v>
      </c>
      <c r="J431" s="54" t="str">
        <f t="shared" si="20"/>
        <v>TN1624</v>
      </c>
    </row>
    <row r="432" spans="1:10" hidden="1">
      <c r="A432" s="1643" t="s">
        <v>2163</v>
      </c>
      <c r="B432" s="75"/>
      <c r="C432" s="1643" t="s">
        <v>4360</v>
      </c>
      <c r="D432" s="72" t="s">
        <v>2555</v>
      </c>
      <c r="E432" s="2013" t="str">
        <f t="shared" si="25"/>
        <v>TN</v>
      </c>
      <c r="F432" s="54">
        <v>50</v>
      </c>
      <c r="G432" s="54" t="s">
        <v>512</v>
      </c>
      <c r="J432" s="54" t="str">
        <f t="shared" si="20"/>
        <v>TN1824</v>
      </c>
    </row>
    <row r="433" spans="1:10" hidden="1">
      <c r="A433" s="1643" t="s">
        <v>536</v>
      </c>
      <c r="B433" s="75"/>
      <c r="C433" s="1643" t="s">
        <v>4361</v>
      </c>
      <c r="D433" s="72" t="s">
        <v>2555</v>
      </c>
      <c r="E433" s="2013" t="str">
        <f t="shared" si="25"/>
        <v>TN</v>
      </c>
      <c r="F433" s="54">
        <v>50</v>
      </c>
      <c r="G433" s="54" t="s">
        <v>512</v>
      </c>
      <c r="J433" s="54" t="str">
        <f t="shared" si="20"/>
        <v>TN2224</v>
      </c>
    </row>
    <row r="434" spans="1:10" hidden="1">
      <c r="A434" s="1643" t="s">
        <v>1999</v>
      </c>
      <c r="B434" s="75"/>
      <c r="C434" s="1643" t="s">
        <v>4362</v>
      </c>
      <c r="D434" s="72" t="s">
        <v>2555</v>
      </c>
      <c r="E434" s="2013" t="str">
        <f t="shared" si="25"/>
        <v>TN</v>
      </c>
      <c r="F434" s="54">
        <v>50</v>
      </c>
      <c r="G434" s="54" t="s">
        <v>512</v>
      </c>
      <c r="J434" s="54" t="str">
        <f t="shared" si="20"/>
        <v>TN30</v>
      </c>
    </row>
    <row r="435" spans="1:10" hidden="1">
      <c r="A435" s="1643" t="s">
        <v>113</v>
      </c>
      <c r="B435" s="75"/>
      <c r="C435" s="1643" t="s">
        <v>4363</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5469</v>
      </c>
      <c r="D442" s="72" t="s">
        <v>2439</v>
      </c>
      <c r="E442" s="2013" t="str">
        <f t="shared" si="25"/>
        <v>LC</v>
      </c>
      <c r="F442" s="54">
        <v>2000</v>
      </c>
      <c r="G442" s="54" t="s">
        <v>512</v>
      </c>
      <c r="J442" s="54" t="str">
        <f t="shared" si="20"/>
        <v>LCD</v>
      </c>
    </row>
    <row r="443" spans="1:10" hidden="1">
      <c r="A443" s="71" t="s">
        <v>1592</v>
      </c>
      <c r="B443" s="1642" t="s">
        <v>1754</v>
      </c>
      <c r="C443" s="71" t="s">
        <v>4354</v>
      </c>
      <c r="D443" s="72" t="s">
        <v>2439</v>
      </c>
      <c r="E443" s="2013" t="str">
        <f t="shared" si="25"/>
        <v>CD</v>
      </c>
      <c r="F443" s="54">
        <v>50</v>
      </c>
      <c r="G443" s="54" t="s">
        <v>512</v>
      </c>
      <c r="J443" s="54" t="str">
        <f t="shared" si="20"/>
        <v>CD21</v>
      </c>
    </row>
    <row r="444" spans="1:10" hidden="1">
      <c r="A444" s="71" t="s">
        <v>374</v>
      </c>
      <c r="B444" s="1642" t="s">
        <v>1754</v>
      </c>
      <c r="C444" s="71" t="s">
        <v>4364</v>
      </c>
      <c r="D444" s="72" t="s">
        <v>2439</v>
      </c>
      <c r="E444" s="2013" t="str">
        <f t="shared" si="25"/>
        <v>CD</v>
      </c>
      <c r="F444" s="54">
        <v>50</v>
      </c>
      <c r="G444" s="54" t="s">
        <v>512</v>
      </c>
      <c r="J444" s="54" t="str">
        <f t="shared" si="20"/>
        <v>CD21S10</v>
      </c>
    </row>
    <row r="445" spans="1:10" hidden="1">
      <c r="A445" s="71" t="s">
        <v>1991</v>
      </c>
      <c r="B445" s="1642" t="s">
        <v>1754</v>
      </c>
      <c r="C445" s="71" t="s">
        <v>4365</v>
      </c>
      <c r="D445" s="72" t="s">
        <v>2439</v>
      </c>
      <c r="E445" s="2013" t="str">
        <f t="shared" si="25"/>
        <v>CD</v>
      </c>
      <c r="F445" s="54">
        <v>50</v>
      </c>
      <c r="G445" s="54" t="s">
        <v>512</v>
      </c>
      <c r="J445" s="54" t="str">
        <f t="shared" si="20"/>
        <v>CD60</v>
      </c>
    </row>
    <row r="446" spans="1:10" hidden="1">
      <c r="A446" s="71" t="s">
        <v>1990</v>
      </c>
      <c r="B446" s="1642" t="s">
        <v>1754</v>
      </c>
      <c r="C446" s="71" t="s">
        <v>4366</v>
      </c>
      <c r="D446" s="72" t="s">
        <v>2439</v>
      </c>
      <c r="E446" s="2013" t="str">
        <f t="shared" si="25"/>
        <v>CD</v>
      </c>
      <c r="F446" s="54">
        <v>50</v>
      </c>
      <c r="G446" s="54" t="s">
        <v>512</v>
      </c>
      <c r="J446" s="54" t="str">
        <f t="shared" si="20"/>
        <v>CD90</v>
      </c>
    </row>
    <row r="447" spans="1:10" hidden="1">
      <c r="A447" s="71" t="s">
        <v>731</v>
      </c>
      <c r="B447" s="1642" t="s">
        <v>1754</v>
      </c>
      <c r="C447" s="71" t="s">
        <v>4367</v>
      </c>
      <c r="D447" s="72" t="s">
        <v>2439</v>
      </c>
      <c r="E447" s="2013" t="str">
        <f t="shared" si="25"/>
        <v>CD</v>
      </c>
      <c r="F447" s="54">
        <v>50</v>
      </c>
      <c r="G447" s="54" t="s">
        <v>512</v>
      </c>
      <c r="J447" s="54" t="str">
        <f t="shared" si="20"/>
        <v>CD114</v>
      </c>
    </row>
    <row r="448" spans="1:10" hidden="1">
      <c r="A448" s="71" t="s">
        <v>1536</v>
      </c>
      <c r="B448" s="1642" t="s">
        <v>1754</v>
      </c>
      <c r="C448" s="71" t="s">
        <v>4368</v>
      </c>
      <c r="D448" s="72" t="s">
        <v>2439</v>
      </c>
      <c r="E448" s="2013" t="str">
        <f t="shared" si="25"/>
        <v>CD</v>
      </c>
      <c r="F448" s="54">
        <v>50</v>
      </c>
      <c r="G448" s="54" t="s">
        <v>512</v>
      </c>
      <c r="J448" s="54" t="str">
        <f t="shared" si="20"/>
        <v>CD140</v>
      </c>
    </row>
    <row r="449" spans="1:10" hidden="1">
      <c r="A449" s="71" t="s">
        <v>945</v>
      </c>
      <c r="B449" s="1642" t="s">
        <v>1754</v>
      </c>
      <c r="C449" s="71" t="s">
        <v>4369</v>
      </c>
      <c r="D449" s="72" t="s">
        <v>2439</v>
      </c>
      <c r="E449" s="2013" t="str">
        <f t="shared" si="25"/>
        <v>CD</v>
      </c>
      <c r="F449" s="54">
        <v>50</v>
      </c>
      <c r="G449" s="54" t="s">
        <v>512</v>
      </c>
      <c r="J449" s="54" t="str">
        <f t="shared" si="20"/>
        <v>CD140TK</v>
      </c>
    </row>
    <row r="450" spans="1:10" hidden="1">
      <c r="A450" s="71" t="s">
        <v>225</v>
      </c>
      <c r="B450" s="1642" t="s">
        <v>1754</v>
      </c>
      <c r="C450" s="71" t="s">
        <v>4370</v>
      </c>
      <c r="D450" s="72" t="s">
        <v>2439</v>
      </c>
      <c r="E450" s="2013" t="str">
        <f t="shared" si="25"/>
        <v>CD</v>
      </c>
      <c r="F450" s="54">
        <v>50</v>
      </c>
      <c r="G450" s="54" t="s">
        <v>512</v>
      </c>
      <c r="J450" s="54" t="str">
        <f t="shared" si="20"/>
        <v>CD195</v>
      </c>
    </row>
    <row r="451" spans="1:10" hidden="1">
      <c r="A451" s="71" t="s">
        <v>845</v>
      </c>
      <c r="B451" s="1642" t="s">
        <v>1754</v>
      </c>
      <c r="C451" s="71" t="s">
        <v>4371</v>
      </c>
      <c r="D451" s="72" t="s">
        <v>2439</v>
      </c>
      <c r="E451" s="2013" t="str">
        <f t="shared" si="25"/>
        <v>CD</v>
      </c>
      <c r="F451" s="54">
        <v>50</v>
      </c>
      <c r="G451" s="54" t="s">
        <v>512</v>
      </c>
      <c r="J451" s="54" t="str">
        <f t="shared" si="20"/>
        <v>CD207</v>
      </c>
    </row>
    <row r="452" spans="1:10" hidden="1">
      <c r="A452" s="71" t="s">
        <v>1989</v>
      </c>
      <c r="B452" s="1642" t="s">
        <v>1754</v>
      </c>
      <c r="C452" s="71" t="s">
        <v>4372</v>
      </c>
      <c r="D452" s="72" t="s">
        <v>2439</v>
      </c>
      <c r="E452" s="2013" t="str">
        <f t="shared" si="25"/>
        <v>CD</v>
      </c>
      <c r="F452" s="54">
        <v>50</v>
      </c>
      <c r="G452" s="54" t="s">
        <v>512</v>
      </c>
      <c r="J452" s="54" t="str">
        <f t="shared" si="20"/>
        <v>CD220</v>
      </c>
    </row>
    <row r="453" spans="1:10" hidden="1">
      <c r="A453" s="71" t="s">
        <v>803</v>
      </c>
      <c r="B453" s="1642" t="s">
        <v>1754</v>
      </c>
      <c r="C453" s="71" t="s">
        <v>4373</v>
      </c>
      <c r="D453" s="72" t="s">
        <v>2439</v>
      </c>
      <c r="E453" s="2013" t="str">
        <f t="shared" si="25"/>
        <v>CD</v>
      </c>
      <c r="F453" s="54">
        <v>50</v>
      </c>
      <c r="G453" s="54" t="s">
        <v>512</v>
      </c>
      <c r="J453" s="54" t="str">
        <f t="shared" si="20"/>
        <v>CD240</v>
      </c>
    </row>
    <row r="454" spans="1:10" hidden="1">
      <c r="A454" s="71" t="s">
        <v>2070</v>
      </c>
      <c r="B454" s="1642" t="s">
        <v>1754</v>
      </c>
      <c r="C454" s="71" t="s">
        <v>4374</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4375</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4842</v>
      </c>
      <c r="B470" s="1642" t="s">
        <v>1754</v>
      </c>
      <c r="C470" s="1651" t="s">
        <v>4841</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4327</v>
      </c>
      <c r="B472" s="1642"/>
      <c r="C472" s="1651" t="s">
        <v>4328</v>
      </c>
      <c r="D472" s="72" t="s">
        <v>2555</v>
      </c>
      <c r="E472" s="2013" t="str">
        <f t="shared" si="25"/>
        <v>CO</v>
      </c>
      <c r="F472" s="54">
        <v>50</v>
      </c>
      <c r="G472" s="54" t="s">
        <v>512</v>
      </c>
      <c r="J472" s="54" t="str">
        <f t="shared" si="26"/>
        <v>COM110x800x5-2,4</v>
      </c>
    </row>
    <row r="473" spans="1:10" hidden="1">
      <c r="A473" s="71" t="s">
        <v>4452</v>
      </c>
      <c r="B473" s="1642"/>
      <c r="C473" s="1651" t="s">
        <v>4453</v>
      </c>
      <c r="D473" s="72" t="s">
        <v>2555</v>
      </c>
      <c r="E473" s="2013" t="str">
        <f>LEFT(A473,2)</f>
        <v>CO</v>
      </c>
      <c r="F473" s="54">
        <v>50</v>
      </c>
      <c r="G473" s="54" t="s">
        <v>512</v>
      </c>
      <c r="J473" s="54" t="str">
        <f t="shared" si="26"/>
        <v>COM110x800x5-2,6</v>
      </c>
    </row>
    <row r="474" spans="1:10" hidden="1">
      <c r="A474" s="71" t="s">
        <v>4541</v>
      </c>
      <c r="B474" s="1642"/>
      <c r="C474" s="1651" t="s">
        <v>4864</v>
      </c>
      <c r="D474" s="72" t="s">
        <v>2555</v>
      </c>
      <c r="E474" s="2013" t="str">
        <f>LEFT(A474,2)</f>
        <v>CO</v>
      </c>
      <c r="F474" s="54">
        <v>50</v>
      </c>
      <c r="G474" s="54" t="s">
        <v>512</v>
      </c>
      <c r="J474" s="54" t="str">
        <f t="shared" si="26"/>
        <v>COM08</v>
      </c>
    </row>
    <row r="475" spans="1:10" hidden="1">
      <c r="A475" s="71" t="s">
        <v>4511</v>
      </c>
      <c r="B475" s="1642"/>
      <c r="C475" s="1651" t="s">
        <v>4512</v>
      </c>
      <c r="D475" s="72" t="s">
        <v>2439</v>
      </c>
      <c r="E475" s="2013" t="str">
        <f>LEFT(A475,2)</f>
        <v>CO</v>
      </c>
      <c r="F475" s="54">
        <v>50</v>
      </c>
      <c r="G475" s="54" t="s">
        <v>512</v>
      </c>
      <c r="J475" s="54" t="str">
        <f t="shared" si="26"/>
        <v>COM08-720</v>
      </c>
    </row>
    <row r="476" spans="1:10" hidden="1">
      <c r="A476" s="71" t="s">
        <v>4728</v>
      </c>
      <c r="B476" s="1642"/>
      <c r="C476" s="1651" t="s">
        <v>4865</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4645</v>
      </c>
      <c r="D485" s="72" t="s">
        <v>2831</v>
      </c>
      <c r="E485" s="2013" t="str">
        <f t="shared" si="25"/>
        <v>T1</v>
      </c>
      <c r="F485" s="54">
        <v>16</v>
      </c>
      <c r="G485" s="54" t="s">
        <v>512</v>
      </c>
      <c r="J485" s="54" t="str">
        <f t="shared" si="26"/>
        <v>T12</v>
      </c>
    </row>
    <row r="486" spans="1:10" hidden="1">
      <c r="A486" s="71" t="s">
        <v>2412</v>
      </c>
      <c r="B486" s="1642"/>
      <c r="C486" s="71" t="s">
        <v>6573</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4413</v>
      </c>
      <c r="B498" s="1642"/>
      <c r="C498" s="71" t="s">
        <v>3004</v>
      </c>
      <c r="D498" s="72" t="s">
        <v>856</v>
      </c>
      <c r="E498" s="2013" t="str">
        <f>LEFT(A498,2)</f>
        <v>ca</v>
      </c>
      <c r="F498" s="54">
        <v>997</v>
      </c>
      <c r="G498" s="54" t="s">
        <v>512</v>
      </c>
      <c r="J498" s="54" t="str">
        <f>A498</f>
        <v>cat</v>
      </c>
    </row>
    <row r="499" spans="1:10" hidden="1">
      <c r="A499" s="974" t="s">
        <v>4994</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4856</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4998</v>
      </c>
      <c r="C539" s="1641" t="s">
        <v>4999</v>
      </c>
      <c r="D539" s="72" t="s">
        <v>2555</v>
      </c>
      <c r="E539" s="2013" t="str">
        <f t="shared" si="27"/>
        <v>DB</v>
      </c>
      <c r="F539" s="54">
        <v>50</v>
      </c>
      <c r="J539" s="54" t="str">
        <f t="shared" si="28"/>
        <v>DBCST</v>
      </c>
    </row>
    <row r="540" spans="1:10" hidden="1">
      <c r="A540" s="1641" t="s">
        <v>5000</v>
      </c>
      <c r="C540" s="1641" t="s">
        <v>5001</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4990</v>
      </c>
      <c r="C542" s="1641" t="s">
        <v>4983</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4923</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4858</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4400</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4330</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4454</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5469</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4323</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4335</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4339</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4338</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4762</v>
      </c>
      <c r="D831" s="72" t="s">
        <v>3300</v>
      </c>
      <c r="E831" s="2013" t="str">
        <f t="shared" si="37"/>
        <v>TR</v>
      </c>
      <c r="F831" s="54">
        <v>1</v>
      </c>
      <c r="G831" s="54" t="s">
        <v>512</v>
      </c>
      <c r="J831" s="54" t="str">
        <f t="shared" si="36"/>
        <v>TR501</v>
      </c>
    </row>
    <row r="832" spans="1:10" hidden="1">
      <c r="A832" s="71" t="s">
        <v>1213</v>
      </c>
      <c r="B832" s="1642" t="s">
        <v>214</v>
      </c>
      <c r="C832" s="73" t="s">
        <v>4519</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4877</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6591</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4879</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5610</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4600</v>
      </c>
      <c r="B925" s="1642" t="s">
        <v>1387</v>
      </c>
      <c r="C925" s="1650" t="s">
        <v>4601</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4878</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4880</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4540</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4455</v>
      </c>
      <c r="D954" s="72" t="s">
        <v>2555</v>
      </c>
      <c r="E954" s="2013" t="str">
        <f t="shared" si="41"/>
        <v>AT</v>
      </c>
      <c r="F954" s="54">
        <v>5</v>
      </c>
      <c r="G954" s="54" t="s">
        <v>512</v>
      </c>
      <c r="J954" s="54" t="str">
        <f t="shared" si="40"/>
        <v>ATM250</v>
      </c>
    </row>
    <row r="955" spans="1:10" hidden="1">
      <c r="A955" s="71" t="s">
        <v>986</v>
      </c>
      <c r="B955" s="1662" t="s">
        <v>1883</v>
      </c>
      <c r="C955" s="71" t="s">
        <v>4507</v>
      </c>
      <c r="D955" s="72" t="s">
        <v>2555</v>
      </c>
      <c r="E955" s="2013" t="str">
        <f t="shared" si="41"/>
        <v>AT</v>
      </c>
      <c r="F955" s="54">
        <v>5</v>
      </c>
      <c r="G955" s="54" t="s">
        <v>512</v>
      </c>
      <c r="J955" s="54" t="str">
        <f t="shared" si="40"/>
        <v>ATM400</v>
      </c>
    </row>
    <row r="956" spans="1:10" hidden="1">
      <c r="A956" s="71" t="s">
        <v>305</v>
      </c>
      <c r="B956" s="1662" t="s">
        <v>543</v>
      </c>
      <c r="C956" s="71" t="s">
        <v>4755</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4509</v>
      </c>
      <c r="B992" s="1662" t="s">
        <v>58</v>
      </c>
      <c r="C992" s="71" t="s">
        <v>4510</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4557</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4401</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4402</v>
      </c>
      <c r="D1016" s="72" t="s">
        <v>3457</v>
      </c>
      <c r="E1016" s="2013" t="str">
        <f t="shared" si="43"/>
        <v>GT</v>
      </c>
      <c r="F1016" s="54">
        <v>50</v>
      </c>
      <c r="G1016" s="54" t="s">
        <v>512</v>
      </c>
      <c r="J1016" s="54" t="str">
        <f t="shared" si="42"/>
        <v>GTMBA15</v>
      </c>
    </row>
    <row r="1017" spans="1:10" hidden="1">
      <c r="A1017" s="71" t="s">
        <v>1000</v>
      </c>
      <c r="B1017" s="1642" t="s">
        <v>277</v>
      </c>
      <c r="C1017" s="1651" t="s">
        <v>4403</v>
      </c>
      <c r="D1017" s="72" t="s">
        <v>2555</v>
      </c>
      <c r="E1017" s="2013" t="str">
        <f t="shared" si="43"/>
        <v>GT</v>
      </c>
      <c r="F1017" s="54">
        <v>50</v>
      </c>
      <c r="G1017" s="54" t="s">
        <v>512</v>
      </c>
      <c r="J1017" s="54" t="str">
        <f t="shared" si="42"/>
        <v>GTMBA25</v>
      </c>
    </row>
    <row r="1018" spans="1:10" hidden="1">
      <c r="A1018" s="71" t="s">
        <v>1587</v>
      </c>
      <c r="B1018" s="1642" t="s">
        <v>277</v>
      </c>
      <c r="C1018" s="1651" t="s">
        <v>4404</v>
      </c>
      <c r="D1018" s="72" t="s">
        <v>2555</v>
      </c>
      <c r="E1018" s="2013" t="str">
        <f t="shared" si="43"/>
        <v>GT</v>
      </c>
      <c r="F1018" s="54">
        <v>50</v>
      </c>
      <c r="G1018" s="54" t="s">
        <v>512</v>
      </c>
      <c r="J1018" s="54" t="str">
        <f t="shared" si="42"/>
        <v>GTMBA37,5</v>
      </c>
    </row>
    <row r="1019" spans="1:10" hidden="1">
      <c r="A1019" s="71" t="s">
        <v>4989</v>
      </c>
      <c r="B1019" s="1642" t="s">
        <v>277</v>
      </c>
      <c r="C1019" s="1651" t="s">
        <v>4405</v>
      </c>
      <c r="D1019" s="72" t="s">
        <v>2555</v>
      </c>
      <c r="E1019" s="2013" t="str">
        <f>LEFT(A1019,2)</f>
        <v>GT</v>
      </c>
      <c r="F1019" s="54">
        <v>50</v>
      </c>
      <c r="G1019" s="54" t="s">
        <v>512</v>
      </c>
      <c r="J1019" s="54" t="str">
        <f t="shared" si="42"/>
        <v>GTMBA50</v>
      </c>
    </row>
    <row r="1020" spans="1:10" hidden="1">
      <c r="A1020" s="71" t="s">
        <v>4763</v>
      </c>
      <c r="B1020" s="1642" t="s">
        <v>277</v>
      </c>
      <c r="C1020" s="1651" t="s">
        <v>4764</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4410</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6580</v>
      </c>
      <c r="B1069" s="75"/>
      <c r="C1069" s="1664" t="s">
        <v>6581</v>
      </c>
      <c r="D1069" s="72" t="s">
        <v>2555</v>
      </c>
      <c r="E1069" s="2013" t="str">
        <f>LEFT(A1069,2)</f>
        <v>CH</v>
      </c>
      <c r="F1069" s="54">
        <v>50</v>
      </c>
      <c r="G1069" s="54" t="s">
        <v>512</v>
      </c>
      <c r="J1069" s="54" t="str">
        <f t="shared" si="44"/>
        <v>CHLBS-REC</v>
      </c>
    </row>
    <row r="1070" spans="1:10" hidden="1">
      <c r="A1070" s="71" t="s">
        <v>4461</v>
      </c>
      <c r="B1070" s="75"/>
      <c r="C1070" s="1664" t="s">
        <v>4462</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4765</v>
      </c>
      <c r="B1115" s="75"/>
      <c r="C1115" s="1651" t="s">
        <v>4766</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4450</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4345</v>
      </c>
      <c r="B1122" s="1662"/>
      <c r="C1122" s="1651" t="s">
        <v>4346</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4733</v>
      </c>
      <c r="D1147" s="72" t="s">
        <v>2555</v>
      </c>
      <c r="E1147" s="2013" t="str">
        <f t="shared" si="48"/>
        <v>OX</v>
      </c>
      <c r="F1147" s="54">
        <v>50</v>
      </c>
      <c r="G1147" s="54" t="s">
        <v>512</v>
      </c>
      <c r="J1147" s="54" t="str">
        <f t="shared" si="47"/>
        <v>OXC1/0</v>
      </c>
    </row>
    <row r="1148" spans="1:10" hidden="1">
      <c r="A1148" s="71" t="s">
        <v>1037</v>
      </c>
      <c r="B1148" s="1666" t="s">
        <v>1455</v>
      </c>
      <c r="C1148" s="1651" t="s">
        <v>4734</v>
      </c>
      <c r="D1148" s="72" t="s">
        <v>2555</v>
      </c>
      <c r="E1148" s="2013" t="str">
        <f t="shared" si="48"/>
        <v>OX</v>
      </c>
      <c r="F1148" s="54">
        <v>50</v>
      </c>
      <c r="G1148" s="54" t="s">
        <v>512</v>
      </c>
      <c r="J1148" s="54" t="str">
        <f t="shared" si="47"/>
        <v>OXC2/0</v>
      </c>
    </row>
    <row r="1149" spans="1:10" hidden="1">
      <c r="A1149" s="71" t="s">
        <v>2121</v>
      </c>
      <c r="B1149" s="1666" t="s">
        <v>1455</v>
      </c>
      <c r="C1149" s="1651" t="s">
        <v>4735</v>
      </c>
      <c r="D1149" s="72" t="s">
        <v>2555</v>
      </c>
      <c r="E1149" s="2013" t="str">
        <f t="shared" si="48"/>
        <v>OX</v>
      </c>
      <c r="F1149" s="54">
        <v>50</v>
      </c>
      <c r="G1149" s="54" t="s">
        <v>512</v>
      </c>
      <c r="J1149" s="54" t="str">
        <f t="shared" si="47"/>
        <v>OXCth</v>
      </c>
    </row>
    <row r="1150" spans="1:10" hidden="1">
      <c r="A1150" s="71" t="s">
        <v>1470</v>
      </c>
      <c r="B1150" s="1666" t="s">
        <v>1455</v>
      </c>
      <c r="C1150" s="1651" t="s">
        <v>4736</v>
      </c>
      <c r="D1150" s="72" t="s">
        <v>2555</v>
      </c>
      <c r="E1150" s="2013" t="str">
        <f t="shared" si="48"/>
        <v>OX</v>
      </c>
      <c r="F1150" s="54">
        <v>50</v>
      </c>
      <c r="G1150" s="54" t="s">
        <v>512</v>
      </c>
      <c r="J1150" s="54" t="str">
        <f t="shared" si="47"/>
        <v>OXC11</v>
      </c>
    </row>
    <row r="1151" spans="1:10" hidden="1">
      <c r="A1151" s="71" t="s">
        <v>2256</v>
      </c>
      <c r="B1151" s="1666" t="s">
        <v>1455</v>
      </c>
      <c r="C1151" s="1651" t="s">
        <v>4737</v>
      </c>
      <c r="D1151" s="72" t="s">
        <v>2555</v>
      </c>
      <c r="E1151" s="2013" t="str">
        <f t="shared" si="48"/>
        <v>OX</v>
      </c>
      <c r="F1151" s="54">
        <v>50</v>
      </c>
      <c r="G1151" s="54" t="s">
        <v>512</v>
      </c>
      <c r="J1151" s="54" t="str">
        <f t="shared" si="47"/>
        <v>OXC22</v>
      </c>
    </row>
    <row r="1152" spans="1:10" hidden="1">
      <c r="A1152" s="71" t="s">
        <v>1062</v>
      </c>
      <c r="B1152" s="1662" t="s">
        <v>1455</v>
      </c>
      <c r="C1152" s="71" t="s">
        <v>4738</v>
      </c>
      <c r="D1152" s="72" t="s">
        <v>2555</v>
      </c>
      <c r="E1152" s="2013" t="str">
        <f t="shared" si="48"/>
        <v>OX</v>
      </c>
      <c r="F1152" s="54">
        <v>50</v>
      </c>
      <c r="G1152" s="54" t="s">
        <v>512</v>
      </c>
      <c r="J1152" s="54" t="str">
        <f t="shared" si="47"/>
        <v>OXC25</v>
      </c>
    </row>
    <row r="1153" spans="1:10" hidden="1">
      <c r="A1153" s="71" t="s">
        <v>1063</v>
      </c>
      <c r="B1153" s="1666" t="s">
        <v>1455</v>
      </c>
      <c r="C1153" s="1651" t="s">
        <v>4739</v>
      </c>
      <c r="D1153" s="72" t="s">
        <v>2555</v>
      </c>
      <c r="E1153" s="2013" t="str">
        <f t="shared" si="48"/>
        <v>OX</v>
      </c>
      <c r="F1153" s="54">
        <v>50</v>
      </c>
      <c r="G1153" s="54" t="s">
        <v>512</v>
      </c>
      <c r="J1153" s="54" t="str">
        <f t="shared" si="47"/>
        <v>OXC38</v>
      </c>
    </row>
    <row r="1154" spans="1:10" hidden="1">
      <c r="A1154" s="71" t="s">
        <v>1469</v>
      </c>
      <c r="B1154" s="1666" t="s">
        <v>1455</v>
      </c>
      <c r="C1154" s="1651" t="s">
        <v>4740</v>
      </c>
      <c r="D1154" s="72" t="s">
        <v>2555</v>
      </c>
      <c r="E1154" s="2013" t="str">
        <f t="shared" si="48"/>
        <v>OX</v>
      </c>
      <c r="F1154" s="54">
        <v>50</v>
      </c>
      <c r="G1154" s="54" t="s">
        <v>512</v>
      </c>
      <c r="J1154" s="54" t="str">
        <f t="shared" si="47"/>
        <v>OXC50</v>
      </c>
    </row>
    <row r="1155" spans="1:10" hidden="1">
      <c r="A1155" s="71" t="s">
        <v>1620</v>
      </c>
      <c r="B1155" s="1666" t="s">
        <v>1455</v>
      </c>
      <c r="C1155" s="1651" t="s">
        <v>4741</v>
      </c>
      <c r="D1155" s="72" t="s">
        <v>2555</v>
      </c>
      <c r="E1155" s="2013" t="str">
        <f t="shared" si="48"/>
        <v>OX</v>
      </c>
      <c r="F1155" s="54">
        <v>50</v>
      </c>
      <c r="G1155" s="54" t="s">
        <v>512</v>
      </c>
      <c r="J1155" s="54" t="str">
        <f t="shared" si="47"/>
        <v>OXC70</v>
      </c>
    </row>
    <row r="1156" spans="1:10" hidden="1">
      <c r="A1156" s="71" t="s">
        <v>687</v>
      </c>
      <c r="B1156" s="1666" t="s">
        <v>1455</v>
      </c>
      <c r="C1156" s="1651" t="s">
        <v>4742</v>
      </c>
      <c r="D1156" s="72" t="s">
        <v>2555</v>
      </c>
      <c r="E1156" s="2013" t="str">
        <f t="shared" si="48"/>
        <v>OX</v>
      </c>
      <c r="F1156" s="54">
        <v>50</v>
      </c>
      <c r="G1156" s="54" t="s">
        <v>512</v>
      </c>
      <c r="J1156" s="54" t="str">
        <f t="shared" si="47"/>
        <v>OXC95</v>
      </c>
    </row>
    <row r="1157" spans="1:10" hidden="1">
      <c r="A1157" s="71" t="s">
        <v>625</v>
      </c>
      <c r="B1157" s="1666" t="s">
        <v>1455</v>
      </c>
      <c r="C1157" s="1651" t="s">
        <v>4743</v>
      </c>
      <c r="D1157" s="72" t="s">
        <v>2555</v>
      </c>
      <c r="E1157" s="2013" t="str">
        <f t="shared" si="48"/>
        <v>OX</v>
      </c>
      <c r="F1157" s="54">
        <v>50</v>
      </c>
      <c r="G1157" s="54" t="s">
        <v>512</v>
      </c>
      <c r="J1157" s="54" t="str">
        <f t="shared" si="47"/>
        <v>OXC120</v>
      </c>
    </row>
    <row r="1158" spans="1:10" hidden="1">
      <c r="A1158" s="71" t="s">
        <v>1096</v>
      </c>
      <c r="B1158" s="1662" t="s">
        <v>1455</v>
      </c>
      <c r="C1158" s="71" t="s">
        <v>4744</v>
      </c>
      <c r="D1158" s="72" t="s">
        <v>2555</v>
      </c>
      <c r="E1158" s="2013" t="str">
        <f t="shared" si="48"/>
        <v>OX</v>
      </c>
      <c r="F1158" s="54">
        <v>50</v>
      </c>
      <c r="G1158" s="54" t="s">
        <v>512</v>
      </c>
      <c r="J1158" s="54" t="str">
        <f t="shared" si="47"/>
        <v>OXC150</v>
      </c>
    </row>
    <row r="1159" spans="1:10" hidden="1">
      <c r="A1159" s="71" t="s">
        <v>2108</v>
      </c>
      <c r="B1159" s="1662" t="s">
        <v>1455</v>
      </c>
      <c r="C1159" s="71" t="s">
        <v>4745</v>
      </c>
      <c r="D1159" s="72" t="s">
        <v>2555</v>
      </c>
      <c r="E1159" s="2013" t="str">
        <f t="shared" si="48"/>
        <v>OX</v>
      </c>
      <c r="F1159" s="54">
        <v>50</v>
      </c>
      <c r="G1159" s="54" t="s">
        <v>512</v>
      </c>
      <c r="J1159" s="54" t="str">
        <f t="shared" si="47"/>
        <v>OXC185</v>
      </c>
    </row>
    <row r="1160" spans="1:10" hidden="1">
      <c r="A1160" s="71" t="s">
        <v>487</v>
      </c>
      <c r="B1160" s="1662" t="s">
        <v>1455</v>
      </c>
      <c r="C1160" s="71" t="s">
        <v>4746</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4456</v>
      </c>
      <c r="D1169" s="72" t="s">
        <v>2555</v>
      </c>
      <c r="E1169" s="2013" t="str">
        <f t="shared" si="48"/>
        <v>U1</v>
      </c>
      <c r="F1169" s="54">
        <v>50</v>
      </c>
      <c r="G1169" s="54" t="s">
        <v>512</v>
      </c>
      <c r="J1169" s="54" t="str">
        <f t="shared" si="49"/>
        <v>U16-280</v>
      </c>
    </row>
    <row r="1170" spans="1:10" hidden="1">
      <c r="A1170" s="71" t="s">
        <v>1408</v>
      </c>
      <c r="B1170" s="1661" t="s">
        <v>692</v>
      </c>
      <c r="C1170" s="73" t="s">
        <v>4457</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4320</v>
      </c>
      <c r="B1194" s="1662"/>
      <c r="C1194" s="71" t="s">
        <v>4872</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4876</v>
      </c>
      <c r="D1261" s="1677" t="s">
        <v>4140</v>
      </c>
      <c r="E1261" s="2013" t="str">
        <f t="shared" si="51"/>
        <v>Ho</v>
      </c>
      <c r="F1261" s="54">
        <v>50</v>
      </c>
      <c r="G1261" s="54" t="s">
        <v>512</v>
      </c>
      <c r="J1261" s="54" t="str">
        <f t="shared" si="52"/>
        <v>HopCBpd</v>
      </c>
    </row>
    <row r="1262" spans="1:10" hidden="1">
      <c r="A1262" s="1675" t="s">
        <v>4347</v>
      </c>
      <c r="B1262" s="1642"/>
      <c r="C1262" s="1676" t="s">
        <v>4348</v>
      </c>
      <c r="D1262" s="1678" t="s">
        <v>2555</v>
      </c>
      <c r="E1262" s="2013" t="str">
        <f t="shared" si="51"/>
        <v>CC</v>
      </c>
      <c r="F1262" s="54">
        <v>50</v>
      </c>
      <c r="G1262" s="54" t="s">
        <v>512</v>
      </c>
      <c r="J1262" s="54" t="str">
        <f t="shared" si="52"/>
        <v>CCĐMBA</v>
      </c>
    </row>
    <row r="1263" spans="1:10" hidden="1">
      <c r="A1263" s="1675" t="s">
        <v>4341</v>
      </c>
      <c r="B1263" s="1642"/>
      <c r="C1263" s="1676" t="s">
        <v>4340</v>
      </c>
      <c r="D1263" s="1678" t="s">
        <v>2439</v>
      </c>
      <c r="E1263" s="2013" t="str">
        <f t="shared" ref="E1263:E1280" si="53">LEFT(A1263,2)</f>
        <v>CC</v>
      </c>
      <c r="F1263" s="54">
        <v>50</v>
      </c>
      <c r="G1263" s="54" t="s">
        <v>512</v>
      </c>
      <c r="J1263" s="54" t="str">
        <f t="shared" si="52"/>
        <v>CCĐfco</v>
      </c>
    </row>
    <row r="1264" spans="1:10" hidden="1">
      <c r="A1264" s="1675" t="s">
        <v>4349</v>
      </c>
      <c r="B1264" s="1642"/>
      <c r="C1264" s="1676" t="s">
        <v>4350</v>
      </c>
      <c r="D1264" s="1678" t="s">
        <v>2555</v>
      </c>
      <c r="E1264" s="2013" t="str">
        <f t="shared" si="53"/>
        <v>CC</v>
      </c>
      <c r="F1264" s="54">
        <v>50</v>
      </c>
      <c r="G1264" s="54" t="s">
        <v>512</v>
      </c>
      <c r="J1264" s="54" t="str">
        <f t="shared" si="52"/>
        <v>CCĐLA</v>
      </c>
    </row>
    <row r="1265" spans="1:10" hidden="1">
      <c r="A1265" s="1675" t="s">
        <v>4536</v>
      </c>
      <c r="B1265" s="1642"/>
      <c r="C1265" s="1676" t="s">
        <v>4537</v>
      </c>
      <c r="D1265" s="1678" t="s">
        <v>2555</v>
      </c>
      <c r="E1265" s="2013" t="str">
        <f>LEFT(A1265,2)</f>
        <v>CC</v>
      </c>
      <c r="F1265" s="54">
        <v>50</v>
      </c>
      <c r="G1265" s="54" t="s">
        <v>512</v>
      </c>
      <c r="J1265" s="54" t="str">
        <f t="shared" si="52"/>
        <v>CCDQU</v>
      </c>
    </row>
    <row r="1266" spans="1:10" hidden="1">
      <c r="A1266" s="1675" t="s">
        <v>4289</v>
      </c>
      <c r="B1266" s="1642"/>
      <c r="C1266" s="1676" t="s">
        <v>4875</v>
      </c>
      <c r="D1266" s="1678" t="s">
        <v>2439</v>
      </c>
      <c r="E1266" s="2013" t="str">
        <f t="shared" si="53"/>
        <v>TD</v>
      </c>
      <c r="F1266" s="54">
        <v>50</v>
      </c>
      <c r="G1266" s="54" t="s">
        <v>512</v>
      </c>
      <c r="J1266" s="54" t="str">
        <f t="shared" si="52"/>
        <v>TDLLCD</v>
      </c>
    </row>
    <row r="1267" spans="1:10" hidden="1">
      <c r="A1267" s="1675" t="s">
        <v>356</v>
      </c>
      <c r="B1267" s="75" t="s">
        <v>1133</v>
      </c>
      <c r="C1267" s="1650" t="s">
        <v>4336</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4337</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4411</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4409</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4412</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4992</v>
      </c>
      <c r="C1281" s="1659" t="s">
        <v>4985</v>
      </c>
      <c r="D1281" s="54" t="s">
        <v>2385</v>
      </c>
      <c r="F1281" s="54">
        <v>50</v>
      </c>
      <c r="J1281" s="54" t="str">
        <f t="shared" si="52"/>
        <v>CD114dd23</v>
      </c>
    </row>
    <row r="1282" spans="1:10" hidden="1">
      <c r="A1282" s="1659" t="s">
        <v>4993</v>
      </c>
      <c r="C1282" s="1659" t="s">
        <v>4986</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4288</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6527</v>
      </c>
      <c r="C1328" s="1659" t="s">
        <v>6528</v>
      </c>
      <c r="D1328" s="54" t="s">
        <v>2327</v>
      </c>
      <c r="F1328" s="54">
        <v>2000</v>
      </c>
      <c r="J1328" s="54" t="str">
        <f t="shared" ref="J1328:J1329" si="55">A1328</f>
        <v>M14BT Đôi</v>
      </c>
    </row>
    <row r="1329" spans="1:10" hidden="1">
      <c r="A1329" s="1659" t="s">
        <v>6439</v>
      </c>
      <c r="C1329" s="1659" t="s">
        <v>6440</v>
      </c>
      <c r="D1329" s="54" t="s">
        <v>2327</v>
      </c>
      <c r="F1329" s="54">
        <v>2000</v>
      </c>
      <c r="J1329" s="54" t="str">
        <f t="shared" si="55"/>
        <v>MTuBu</v>
      </c>
    </row>
    <row r="1330" spans="1:10" hidden="1">
      <c r="A1330" s="1659" t="s">
        <v>6472</v>
      </c>
      <c r="C1330" s="1659" t="s">
        <v>6473</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4292</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6529</v>
      </c>
      <c r="C1349" s="1659" t="s">
        <v>6530</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6437</v>
      </c>
      <c r="C1354" s="1659" t="s">
        <v>6438</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4551</v>
      </c>
      <c r="D1357" s="54" t="s">
        <v>2277</v>
      </c>
      <c r="F1357" s="54">
        <v>2000</v>
      </c>
      <c r="J1357" s="54" t="str">
        <f t="shared" si="54"/>
        <v>BTLT 8.5</v>
      </c>
    </row>
    <row r="1358" spans="1:10" hidden="1">
      <c r="A1358" s="1659" t="s">
        <v>4552</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4326</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4406</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4467</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6576</v>
      </c>
      <c r="D1460" s="54" t="s">
        <v>2439</v>
      </c>
      <c r="F1460" s="54">
        <v>2000</v>
      </c>
      <c r="J1460" s="54" t="str">
        <f t="shared" si="58"/>
        <v>Nth-T</v>
      </c>
    </row>
    <row r="1461" spans="1:10" ht="16.8" hidden="1">
      <c r="A1461" s="1679" t="s">
        <v>2160</v>
      </c>
      <c r="C1461" s="1659" t="s">
        <v>6577</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6533</v>
      </c>
      <c r="D1467" s="54" t="s">
        <v>2439</v>
      </c>
      <c r="F1467" s="54">
        <v>2000</v>
      </c>
      <c r="J1467" s="54" t="str">
        <f t="shared" ref="J1467" si="59">A1467</f>
        <v>CĐT ply-X</v>
      </c>
    </row>
    <row r="1468" spans="1:10" ht="16.8" hidden="1">
      <c r="A1468" s="1679" t="s">
        <v>6531</v>
      </c>
      <c r="C1468" s="1659" t="s">
        <v>6532</v>
      </c>
      <c r="D1468" s="54" t="s">
        <v>2439</v>
      </c>
      <c r="F1468" s="54">
        <v>2000</v>
      </c>
      <c r="J1468" s="54" t="str">
        <f t="shared" si="58"/>
        <v>CĐT ply-XK</v>
      </c>
    </row>
    <row r="1469" spans="1:10" ht="16.8" hidden="1">
      <c r="A1469" s="1679" t="s">
        <v>2529</v>
      </c>
      <c r="C1469" s="1659" t="s">
        <v>6533</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6578</v>
      </c>
      <c r="D1472" s="54" t="s">
        <v>2439</v>
      </c>
      <c r="F1472" s="54">
        <v>2000</v>
      </c>
      <c r="J1472" s="54" t="str">
        <f t="shared" si="58"/>
        <v>Nth-T-g</v>
      </c>
    </row>
    <row r="1473" spans="1:10" ht="16.8" hidden="1">
      <c r="A1473" s="1679" t="s">
        <v>2540</v>
      </c>
      <c r="C1473" s="1659" t="s">
        <v>6533</v>
      </c>
      <c r="D1473" s="54" t="s">
        <v>2439</v>
      </c>
      <c r="F1473" s="54">
        <v>2000</v>
      </c>
      <c r="J1473" s="54" t="str">
        <f t="shared" si="58"/>
        <v>CĐTply-X</v>
      </c>
    </row>
    <row r="1474" spans="1:10" ht="16.8" hidden="1">
      <c r="A1474" s="1679" t="s">
        <v>2541</v>
      </c>
      <c r="C1474" s="1659" t="s">
        <v>6534</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4631</v>
      </c>
      <c r="C1477" s="1659" t="s">
        <v>4632</v>
      </c>
      <c r="D1477" s="54" t="s">
        <v>856</v>
      </c>
      <c r="F1477" s="54">
        <v>999</v>
      </c>
      <c r="J1477" s="54" t="str">
        <f t="shared" si="58"/>
        <v>GO-CH</v>
      </c>
    </row>
    <row r="1478" spans="1:10" hidden="1">
      <c r="A1478" s="1659" t="s">
        <v>4633</v>
      </c>
      <c r="C1478" s="1659" t="s">
        <v>4634</v>
      </c>
      <c r="D1478" s="54" t="s">
        <v>856</v>
      </c>
      <c r="F1478" s="54">
        <v>999</v>
      </c>
      <c r="J1478" s="54" t="str">
        <f t="shared" si="58"/>
        <v>GO-DN</v>
      </c>
    </row>
    <row r="1479" spans="1:10" hidden="1">
      <c r="A1479" s="1659" t="s">
        <v>4635</v>
      </c>
      <c r="C1479" s="1659" t="s">
        <v>4636</v>
      </c>
      <c r="D1479" s="54" t="s">
        <v>856</v>
      </c>
      <c r="F1479" s="54">
        <v>999</v>
      </c>
      <c r="J1479" s="54" t="str">
        <f t="shared" si="58"/>
        <v>GO-V</v>
      </c>
    </row>
    <row r="1480" spans="1:10" hidden="1">
      <c r="A1480" s="1659" t="s">
        <v>4637</v>
      </c>
      <c r="C1480" s="1659" t="s">
        <v>4638</v>
      </c>
      <c r="D1480" s="54" t="s">
        <v>856</v>
      </c>
      <c r="F1480" s="54">
        <v>2000</v>
      </c>
      <c r="J1480" s="54" t="str">
        <f t="shared" si="58"/>
        <v>MDD3R1</v>
      </c>
    </row>
    <row r="1481" spans="1:10" hidden="1">
      <c r="A1481" s="1659" t="s">
        <v>4639</v>
      </c>
      <c r="C1481" s="1659" t="s">
        <v>4640</v>
      </c>
      <c r="D1481" s="54" t="s">
        <v>2439</v>
      </c>
      <c r="F1481" s="54">
        <v>50</v>
      </c>
      <c r="J1481" s="54" t="str">
        <f t="shared" si="58"/>
        <v>B16750V</v>
      </c>
    </row>
    <row r="1482" spans="1:10" hidden="1">
      <c r="A1482" s="1659" t="s">
        <v>4838</v>
      </c>
      <c r="C1482" s="1659" t="s">
        <v>4839</v>
      </c>
      <c r="D1482" s="54" t="s">
        <v>2439</v>
      </c>
      <c r="F1482" s="54">
        <v>50</v>
      </c>
      <c r="J1482" s="54" t="str">
        <f t="shared" si="58"/>
        <v>B16800V</v>
      </c>
    </row>
    <row r="1483" spans="1:10" hidden="1">
      <c r="A1483" s="1659" t="s">
        <v>4641</v>
      </c>
      <c r="C1483" s="1659" t="s">
        <v>4642</v>
      </c>
      <c r="D1483" s="54" t="s">
        <v>4643</v>
      </c>
      <c r="F1483" s="54">
        <v>3000</v>
      </c>
      <c r="J1483" s="54" t="str">
        <f t="shared" si="58"/>
        <v>LVANK</v>
      </c>
    </row>
    <row r="1484" spans="1:10" hidden="1">
      <c r="A1484" s="1659" t="s">
        <v>4644</v>
      </c>
      <c r="C1484" s="1659" t="s">
        <v>4645</v>
      </c>
      <c r="D1484" s="54" t="s">
        <v>2831</v>
      </c>
      <c r="F1484" s="54">
        <v>16</v>
      </c>
      <c r="J1484" s="54" t="str">
        <f t="shared" si="58"/>
        <v>T12540</v>
      </c>
    </row>
    <row r="1485" spans="1:10" hidden="1">
      <c r="A1485" s="1659" t="s">
        <v>4646</v>
      </c>
      <c r="C1485" s="1659" t="s">
        <v>4647</v>
      </c>
      <c r="D1485" s="54" t="s">
        <v>4648</v>
      </c>
      <c r="F1485" s="54">
        <v>50</v>
      </c>
      <c r="J1485" s="54" t="str">
        <f t="shared" si="58"/>
        <v>d22</v>
      </c>
    </row>
    <row r="1486" spans="1:10" hidden="1">
      <c r="A1486" s="1659" t="s">
        <v>4649</v>
      </c>
      <c r="C1486" s="1659" t="s">
        <v>4650</v>
      </c>
      <c r="D1486" s="54" t="s">
        <v>4648</v>
      </c>
      <c r="F1486" s="54">
        <v>50</v>
      </c>
      <c r="J1486" s="54" t="str">
        <f t="shared" si="58"/>
        <v>t81</v>
      </c>
    </row>
    <row r="1487" spans="1:10" hidden="1">
      <c r="A1487" s="1659" t="s">
        <v>4651</v>
      </c>
      <c r="C1487" s="1659" t="s">
        <v>4652</v>
      </c>
      <c r="D1487" s="54" t="s">
        <v>4648</v>
      </c>
      <c r="F1487" s="54">
        <v>50</v>
      </c>
      <c r="J1487" s="54" t="str">
        <f t="shared" si="58"/>
        <v>d200</v>
      </c>
    </row>
    <row r="1488" spans="1:10" hidden="1">
      <c r="A1488" s="1659" t="s">
        <v>4653</v>
      </c>
      <c r="C1488" s="1659" t="s">
        <v>4654</v>
      </c>
      <c r="D1488" s="54" t="s">
        <v>4648</v>
      </c>
      <c r="F1488" s="54">
        <v>50</v>
      </c>
      <c r="J1488" s="54" t="str">
        <f t="shared" si="58"/>
        <v>t115</v>
      </c>
    </row>
    <row r="1489" spans="1:10" hidden="1">
      <c r="A1489" s="1659" t="s">
        <v>4655</v>
      </c>
      <c r="C1489" s="1659" t="s">
        <v>4656</v>
      </c>
      <c r="D1489" s="54" t="s">
        <v>2439</v>
      </c>
      <c r="F1489" s="54">
        <v>2000</v>
      </c>
      <c r="J1489" s="54" t="str">
        <f t="shared" si="58"/>
        <v>XT2</v>
      </c>
    </row>
    <row r="1490" spans="1:10" hidden="1">
      <c r="A1490" s="1659" t="s">
        <v>4657</v>
      </c>
      <c r="C1490" s="1659" t="s">
        <v>4658</v>
      </c>
      <c r="D1490" s="54" t="s">
        <v>2439</v>
      </c>
      <c r="F1490" s="54">
        <v>2000</v>
      </c>
      <c r="J1490" s="54" t="str">
        <f t="shared" si="58"/>
        <v>XTK2</v>
      </c>
    </row>
    <row r="1491" spans="1:10" hidden="1">
      <c r="A1491" s="1659" t="s">
        <v>4659</v>
      </c>
      <c r="C1491" s="1659" t="s">
        <v>4660</v>
      </c>
      <c r="D1491" s="54" t="s">
        <v>2555</v>
      </c>
      <c r="F1491" s="54">
        <v>50</v>
      </c>
      <c r="J1491" s="54" t="str">
        <f t="shared" ref="J1491:J1534" si="60">A1491</f>
        <v>MANG4</v>
      </c>
    </row>
    <row r="1492" spans="1:10" hidden="1">
      <c r="A1492" s="1659" t="s">
        <v>4661</v>
      </c>
      <c r="C1492" s="1659" t="s">
        <v>4662</v>
      </c>
      <c r="D1492" s="54" t="s">
        <v>2532</v>
      </c>
      <c r="F1492" s="54">
        <v>11</v>
      </c>
      <c r="J1492" s="54" t="str">
        <f t="shared" si="60"/>
        <v>ACX50</v>
      </c>
    </row>
    <row r="1493" spans="1:10" hidden="1">
      <c r="A1493" s="1659" t="s">
        <v>4663</v>
      </c>
      <c r="C1493" s="1659" t="s">
        <v>4664</v>
      </c>
      <c r="D1493" s="54" t="s">
        <v>2555</v>
      </c>
      <c r="F1493" s="54">
        <v>50</v>
      </c>
      <c r="J1493" s="54" t="str">
        <f t="shared" si="60"/>
        <v>GNIU 185</v>
      </c>
    </row>
    <row r="1494" spans="1:10" hidden="1">
      <c r="A1494" s="1659" t="s">
        <v>4665</v>
      </c>
      <c r="C1494" s="1659" t="s">
        <v>4666</v>
      </c>
      <c r="D1494" s="54" t="s">
        <v>2555</v>
      </c>
      <c r="F1494" s="54">
        <v>50</v>
      </c>
      <c r="J1494" s="54" t="str">
        <f t="shared" si="60"/>
        <v>GNIU50</v>
      </c>
    </row>
    <row r="1495" spans="1:10" hidden="1">
      <c r="A1495" s="1659" t="s">
        <v>4667</v>
      </c>
      <c r="C1495" s="1659" t="s">
        <v>4668</v>
      </c>
      <c r="D1495" s="54" t="s">
        <v>2555</v>
      </c>
      <c r="F1495" s="54">
        <v>50</v>
      </c>
      <c r="J1495" s="54" t="str">
        <f t="shared" si="60"/>
        <v>ke279</v>
      </c>
    </row>
    <row r="1496" spans="1:10" hidden="1">
      <c r="A1496" s="1659" t="s">
        <v>4669</v>
      </c>
      <c r="C1496" s="1659" t="s">
        <v>4670</v>
      </c>
      <c r="D1496" s="54" t="s">
        <v>2555</v>
      </c>
      <c r="F1496" s="54">
        <v>50</v>
      </c>
      <c r="J1496" s="54" t="str">
        <f t="shared" si="60"/>
        <v>ke419</v>
      </c>
    </row>
    <row r="1497" spans="1:10" hidden="1">
      <c r="A1497" s="1659" t="s">
        <v>4671</v>
      </c>
      <c r="C1497" s="1659" t="s">
        <v>4672</v>
      </c>
      <c r="D1497" s="54" t="s">
        <v>2555</v>
      </c>
      <c r="F1497" s="54">
        <v>50</v>
      </c>
      <c r="J1497" s="54" t="str">
        <f t="shared" si="60"/>
        <v>ke929</v>
      </c>
    </row>
    <row r="1498" spans="1:10" hidden="1">
      <c r="A1498" s="1659" t="s">
        <v>4673</v>
      </c>
      <c r="C1498" s="1659" t="s">
        <v>4769</v>
      </c>
      <c r="D1498" s="54" t="s">
        <v>1823</v>
      </c>
      <c r="F1498" s="54">
        <v>50</v>
      </c>
      <c r="J1498" s="54" t="str">
        <f t="shared" si="60"/>
        <v>OCN</v>
      </c>
    </row>
    <row r="1499" spans="1:10" hidden="1">
      <c r="A1499" s="1659" t="s">
        <v>4674</v>
      </c>
      <c r="C1499" s="1659" t="s">
        <v>4675</v>
      </c>
      <c r="D1499" s="54" t="s">
        <v>2439</v>
      </c>
      <c r="F1499" s="54">
        <v>50</v>
      </c>
      <c r="J1499" s="54" t="str">
        <f t="shared" si="60"/>
        <v>chupU</v>
      </c>
    </row>
    <row r="1500" spans="1:10" hidden="1">
      <c r="A1500" s="1659" t="s">
        <v>4676</v>
      </c>
      <c r="C1500" s="1659" t="s">
        <v>4677</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4678</v>
      </c>
      <c r="C1503" s="1659" t="s">
        <v>4679</v>
      </c>
      <c r="D1503" s="54" t="s">
        <v>2439</v>
      </c>
      <c r="E1503" s="2013" t="str">
        <f>LEFT(A1503,2)</f>
        <v>LS</v>
      </c>
      <c r="F1503" s="54">
        <v>2000</v>
      </c>
      <c r="J1503" s="54" t="str">
        <f t="shared" si="60"/>
        <v>LSDD</v>
      </c>
    </row>
    <row r="1504" spans="1:10" hidden="1">
      <c r="A1504" s="1659" t="s">
        <v>4680</v>
      </c>
      <c r="C1504" s="1659" t="s">
        <v>3711</v>
      </c>
      <c r="D1504" s="54" t="s">
        <v>2439</v>
      </c>
      <c r="F1504" s="54">
        <v>2000</v>
      </c>
      <c r="J1504" s="54" t="str">
        <f t="shared" si="60"/>
        <v>BTLT 12 F540</v>
      </c>
    </row>
    <row r="1505" spans="1:10" hidden="1">
      <c r="A1505" s="1659" t="s">
        <v>4681</v>
      </c>
      <c r="C1505" s="1659" t="s">
        <v>4682</v>
      </c>
      <c r="D1505" s="54" t="s">
        <v>2555</v>
      </c>
      <c r="E1505" s="2013" t="s">
        <v>4683</v>
      </c>
      <c r="F1505" s="54">
        <v>18</v>
      </c>
      <c r="J1505" s="54" t="str">
        <f t="shared" si="60"/>
        <v>TC920</v>
      </c>
    </row>
    <row r="1506" spans="1:10" hidden="1">
      <c r="A1506" s="1659" t="s">
        <v>4684</v>
      </c>
      <c r="C1506" s="1659" t="s">
        <v>4685</v>
      </c>
      <c r="D1506" s="54" t="s">
        <v>2555</v>
      </c>
      <c r="E1506" s="2013" t="s">
        <v>4683</v>
      </c>
      <c r="F1506" s="54">
        <v>18</v>
      </c>
      <c r="J1506" s="54" t="str">
        <f t="shared" si="60"/>
        <v>TC810</v>
      </c>
    </row>
    <row r="1507" spans="1:10" hidden="1">
      <c r="A1507" s="1659" t="s">
        <v>4686</v>
      </c>
      <c r="C1507" s="1659" t="s">
        <v>4687</v>
      </c>
      <c r="D1507" s="54" t="s">
        <v>2555</v>
      </c>
      <c r="E1507" s="2013" t="s">
        <v>4683</v>
      </c>
      <c r="F1507" s="54">
        <v>18</v>
      </c>
      <c r="J1507" s="54" t="str">
        <f t="shared" si="60"/>
        <v>TC1150</v>
      </c>
    </row>
    <row r="1508" spans="1:10" hidden="1">
      <c r="A1508" s="1659" t="s">
        <v>4688</v>
      </c>
      <c r="C1508" s="1659" t="s">
        <v>4689</v>
      </c>
      <c r="D1508" s="54" t="s">
        <v>3445</v>
      </c>
      <c r="F1508" s="54">
        <v>17</v>
      </c>
      <c r="J1508" s="54" t="str">
        <f t="shared" si="60"/>
        <v>Xa1660</v>
      </c>
    </row>
    <row r="1509" spans="1:10" hidden="1">
      <c r="A1509" s="1659" t="s">
        <v>4690</v>
      </c>
      <c r="C1509" s="1659" t="s">
        <v>4691</v>
      </c>
      <c r="D1509" s="54" t="s">
        <v>3445</v>
      </c>
      <c r="F1509" s="54">
        <v>17</v>
      </c>
      <c r="J1509" s="54" t="str">
        <f t="shared" si="60"/>
        <v>xa2000</v>
      </c>
    </row>
    <row r="1510" spans="1:10" hidden="1">
      <c r="A1510" s="1659" t="s">
        <v>4692</v>
      </c>
      <c r="C1510" s="1659" t="s">
        <v>4693</v>
      </c>
      <c r="D1510" s="54" t="s">
        <v>3445</v>
      </c>
      <c r="F1510" s="54">
        <v>17</v>
      </c>
      <c r="J1510" s="54" t="str">
        <f t="shared" si="60"/>
        <v>xa2200</v>
      </c>
    </row>
    <row r="1511" spans="1:10" hidden="1">
      <c r="A1511" s="1659" t="s">
        <v>4694</v>
      </c>
      <c r="C1511" s="1659" t="s">
        <v>4542</v>
      </c>
      <c r="D1511" s="54" t="s">
        <v>2590</v>
      </c>
      <c r="F1511" s="54">
        <v>17</v>
      </c>
      <c r="G1511" s="54" t="s">
        <v>512</v>
      </c>
      <c r="J1511" s="54" t="str">
        <f t="shared" si="60"/>
        <v>com800</v>
      </c>
    </row>
    <row r="1512" spans="1:10" hidden="1">
      <c r="A1512" s="1659" t="s">
        <v>4695</v>
      </c>
      <c r="C1512" s="1659" t="s">
        <v>4696</v>
      </c>
      <c r="D1512" s="54" t="s">
        <v>2555</v>
      </c>
      <c r="F1512" s="54">
        <v>50</v>
      </c>
      <c r="J1512" s="54" t="str">
        <f t="shared" si="60"/>
        <v>len</v>
      </c>
    </row>
    <row r="1513" spans="1:10" hidden="1">
      <c r="A1513" s="1659" t="s">
        <v>4697</v>
      </c>
      <c r="C1513" s="1659" t="s">
        <v>4698</v>
      </c>
      <c r="D1513" s="54" t="s">
        <v>2555</v>
      </c>
      <c r="F1513" s="54">
        <v>50</v>
      </c>
      <c r="J1513" s="54" t="str">
        <f>A1513</f>
        <v>Kep3U</v>
      </c>
    </row>
    <row r="1514" spans="1:10" hidden="1">
      <c r="A1514" s="1659" t="s">
        <v>4907</v>
      </c>
      <c r="C1514" s="1659" t="s">
        <v>4908</v>
      </c>
      <c r="D1514" s="54" t="s">
        <v>2555</v>
      </c>
      <c r="F1514" s="54">
        <v>50</v>
      </c>
      <c r="J1514" s="54" t="str">
        <f t="shared" si="60"/>
        <v>Kep5U</v>
      </c>
    </row>
    <row r="1515" spans="1:10" hidden="1">
      <c r="A1515" s="1659" t="s">
        <v>4699</v>
      </c>
      <c r="C1515" s="1659" t="s">
        <v>4700</v>
      </c>
      <c r="D1515" s="54" t="s">
        <v>2555</v>
      </c>
      <c r="E1515" s="2013" t="str">
        <f>LEFT(A1515,2)</f>
        <v>ts</v>
      </c>
      <c r="F1515" s="54">
        <v>50</v>
      </c>
      <c r="J1515" s="54" t="str">
        <f t="shared" si="60"/>
        <v>tsd20</v>
      </c>
    </row>
    <row r="1516" spans="1:10" hidden="1">
      <c r="A1516" s="1659" t="s">
        <v>4701</v>
      </c>
      <c r="C1516" s="1659" t="s">
        <v>4702</v>
      </c>
      <c r="D1516" s="54" t="s">
        <v>2385</v>
      </c>
      <c r="F1516" s="54">
        <v>2000</v>
      </c>
      <c r="J1516" s="54" t="str">
        <f t="shared" si="60"/>
        <v>STTT-2BAT</v>
      </c>
    </row>
    <row r="1517" spans="1:10" hidden="1">
      <c r="A1517" s="1659" t="s">
        <v>4703</v>
      </c>
      <c r="C1517" s="1659" t="s">
        <v>4704</v>
      </c>
      <c r="D1517" s="54" t="s">
        <v>2439</v>
      </c>
      <c r="F1517" s="54">
        <v>19</v>
      </c>
      <c r="J1517" s="54" t="str">
        <f t="shared" si="60"/>
        <v>cl1200</v>
      </c>
    </row>
    <row r="1518" spans="1:10" hidden="1">
      <c r="A1518" s="1659" t="s">
        <v>4705</v>
      </c>
      <c r="C1518" s="1659" t="s">
        <v>4706</v>
      </c>
      <c r="D1518" s="54" t="s">
        <v>2439</v>
      </c>
      <c r="E1518" s="2013" t="s">
        <v>4707</v>
      </c>
      <c r="F1518" s="54">
        <v>50</v>
      </c>
      <c r="J1518" s="54" t="str">
        <f t="shared" si="60"/>
        <v>BMOC16200</v>
      </c>
    </row>
    <row r="1519" spans="1:10" hidden="1">
      <c r="A1519" s="1659" t="s">
        <v>4708</v>
      </c>
      <c r="C1519" s="1659" t="s">
        <v>4709</v>
      </c>
      <c r="D1519" s="54" t="s">
        <v>2439</v>
      </c>
      <c r="F1519" s="54">
        <v>2000</v>
      </c>
      <c r="G1519" s="54" t="s">
        <v>512</v>
      </c>
      <c r="J1519" s="54" t="str">
        <f t="shared" si="60"/>
        <v>X-com800</v>
      </c>
    </row>
    <row r="1520" spans="1:10" hidden="1">
      <c r="A1520" s="1659" t="s">
        <v>4710</v>
      </c>
      <c r="C1520" s="1659" t="s">
        <v>3931</v>
      </c>
      <c r="D1520" s="54" t="s">
        <v>2555</v>
      </c>
      <c r="E1520" s="2013" t="s">
        <v>4711</v>
      </c>
      <c r="F1520" s="54">
        <v>50</v>
      </c>
      <c r="J1520" s="54" t="str">
        <f t="shared" si="60"/>
        <v>GIP</v>
      </c>
    </row>
    <row r="1521" spans="1:10" hidden="1">
      <c r="A1521" s="1659" t="s">
        <v>4715</v>
      </c>
      <c r="C1521" s="1659" t="s">
        <v>4716</v>
      </c>
      <c r="D1521" s="54" t="s">
        <v>2555</v>
      </c>
      <c r="F1521" s="54">
        <v>50</v>
      </c>
      <c r="J1521" s="54" t="str">
        <f t="shared" si="60"/>
        <v>khanhkep</v>
      </c>
    </row>
    <row r="1522" spans="1:10" hidden="1">
      <c r="A1522" s="1659" t="s">
        <v>4810</v>
      </c>
      <c r="C1522" s="1659" t="s">
        <v>4854</v>
      </c>
      <c r="D1522" s="54" t="s">
        <v>2385</v>
      </c>
      <c r="F1522" s="54">
        <v>2000</v>
      </c>
      <c r="J1522" s="54" t="str">
        <f t="shared" si="60"/>
        <v>X-22K-Đ-C920</v>
      </c>
    </row>
    <row r="1523" spans="1:10" hidden="1">
      <c r="A1523" s="1659" t="s">
        <v>4811</v>
      </c>
      <c r="C1523" s="1659" t="s">
        <v>4853</v>
      </c>
      <c r="D1523" s="54" t="s">
        <v>2385</v>
      </c>
      <c r="F1523" s="54">
        <v>2000</v>
      </c>
      <c r="J1523" s="54" t="str">
        <f t="shared" si="60"/>
        <v>X-22K-K-C920</v>
      </c>
    </row>
    <row r="1524" spans="1:10" hidden="1">
      <c r="A1524" s="1659" t="s">
        <v>4962</v>
      </c>
      <c r="C1524" s="1659" t="s">
        <v>4969</v>
      </c>
      <c r="D1524" s="54" t="s">
        <v>2555</v>
      </c>
      <c r="F1524" s="54">
        <v>50</v>
      </c>
      <c r="J1524" s="54" t="str">
        <f t="shared" si="60"/>
        <v>OXC</v>
      </c>
    </row>
    <row r="1525" spans="1:10" hidden="1">
      <c r="A1525" s="1659" t="s">
        <v>4963</v>
      </c>
      <c r="C1525" s="1659" t="s">
        <v>4970</v>
      </c>
      <c r="D1525" s="54" t="s">
        <v>4648</v>
      </c>
      <c r="F1525" s="2013">
        <v>50</v>
      </c>
      <c r="J1525" s="54" t="str">
        <f t="shared" si="60"/>
        <v>Comp24</v>
      </c>
    </row>
    <row r="1526" spans="1:10" hidden="1">
      <c r="A1526" s="1659" t="s">
        <v>4964</v>
      </c>
      <c r="C1526" s="1659" t="s">
        <v>4971</v>
      </c>
      <c r="D1526" s="54" t="s">
        <v>4648</v>
      </c>
      <c r="F1526" s="2013">
        <v>50</v>
      </c>
      <c r="J1526" s="54" t="str">
        <f t="shared" si="60"/>
        <v>TCX</v>
      </c>
    </row>
    <row r="1527" spans="1:10" hidden="1">
      <c r="A1527" s="1659" t="s">
        <v>4966</v>
      </c>
      <c r="C1527" s="1659" t="s">
        <v>4972</v>
      </c>
      <c r="D1527" s="54" t="s">
        <v>4648</v>
      </c>
      <c r="F1527" s="2013">
        <v>50</v>
      </c>
      <c r="J1527" s="54" t="str">
        <f t="shared" si="60"/>
        <v>d21</v>
      </c>
    </row>
    <row r="1528" spans="1:10" hidden="1">
      <c r="A1528" s="1659" t="s">
        <v>4967</v>
      </c>
      <c r="C1528" s="1659" t="s">
        <v>4973</v>
      </c>
      <c r="D1528" s="54" t="s">
        <v>4648</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4968</v>
      </c>
      <c r="C1530" s="1659" t="s">
        <v>4981</v>
      </c>
      <c r="D1530" s="54" t="s">
        <v>2555</v>
      </c>
      <c r="F1530" s="2013">
        <v>50</v>
      </c>
      <c r="J1530" s="54" t="str">
        <f t="shared" si="60"/>
        <v>HOPPP</v>
      </c>
    </row>
    <row r="1531" spans="1:10" hidden="1">
      <c r="A1531" s="1659" t="s">
        <v>4987</v>
      </c>
      <c r="C1531" s="1659" t="s">
        <v>4982</v>
      </c>
      <c r="D1531" s="54" t="s">
        <v>2555</v>
      </c>
      <c r="F1531" s="2013">
        <v>50</v>
      </c>
      <c r="J1531" s="54" t="str">
        <f t="shared" si="60"/>
        <v>Chupm</v>
      </c>
    </row>
    <row r="1532" spans="1:10" hidden="1">
      <c r="A1532" s="1659" t="s">
        <v>4988</v>
      </c>
      <c r="C1532" s="1659" t="s">
        <v>3504</v>
      </c>
      <c r="D1532" s="54" t="s">
        <v>2555</v>
      </c>
      <c r="F1532" s="2013">
        <v>50</v>
      </c>
      <c r="J1532" s="54" t="str">
        <f t="shared" si="60"/>
        <v>Chupl</v>
      </c>
    </row>
    <row r="1533" spans="1:10" hidden="1">
      <c r="A1533" s="1659" t="s">
        <v>4991</v>
      </c>
      <c r="C1533" s="1659" t="s">
        <v>4984</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5047</v>
      </c>
      <c r="B1543" s="1653" t="s">
        <v>1746</v>
      </c>
      <c r="C1543" s="1659" t="s">
        <v>5048</v>
      </c>
      <c r="D1543" s="54" t="s">
        <v>2555</v>
      </c>
      <c r="F1543" s="54" t="s">
        <v>4393</v>
      </c>
    </row>
    <row r="1544" spans="1:6" hidden="1">
      <c r="A1544" s="1659" t="s">
        <v>5049</v>
      </c>
      <c r="C1544" s="1659" t="s">
        <v>5050</v>
      </c>
      <c r="D1544" s="54" t="s">
        <v>2439</v>
      </c>
      <c r="F1544" s="54" t="s">
        <v>4393</v>
      </c>
    </row>
    <row r="1545" spans="1:6" hidden="1">
      <c r="A1545" s="1659" t="s">
        <v>5051</v>
      </c>
      <c r="C1545" s="1659" t="s">
        <v>5052</v>
      </c>
      <c r="D1545" s="54" t="s">
        <v>2439</v>
      </c>
      <c r="F1545" s="54" t="s">
        <v>4393</v>
      </c>
    </row>
    <row r="1546" spans="1:6" hidden="1">
      <c r="A1546" s="1659" t="s">
        <v>5053</v>
      </c>
      <c r="C1546" s="1659" t="s">
        <v>5054</v>
      </c>
      <c r="D1546" s="54" t="s">
        <v>2439</v>
      </c>
      <c r="F1546" s="54" t="s">
        <v>4393</v>
      </c>
    </row>
    <row r="1547" spans="1:6" hidden="1">
      <c r="A1547" s="1659" t="s">
        <v>5055</v>
      </c>
      <c r="C1547" s="1659" t="s">
        <v>5056</v>
      </c>
      <c r="D1547" s="54" t="s">
        <v>2439</v>
      </c>
      <c r="F1547" s="54" t="s">
        <v>4393</v>
      </c>
    </row>
    <row r="1548" spans="1:6" hidden="1">
      <c r="A1548" s="1659" t="s">
        <v>5057</v>
      </c>
      <c r="C1548" s="1659" t="s">
        <v>5058</v>
      </c>
      <c r="D1548" s="54" t="s">
        <v>2439</v>
      </c>
      <c r="F1548" s="54">
        <v>50</v>
      </c>
    </row>
    <row r="1549" spans="1:6" hidden="1">
      <c r="A1549" s="1659" t="s">
        <v>5059</v>
      </c>
      <c r="C1549" s="1659" t="s">
        <v>5060</v>
      </c>
      <c r="D1549" s="54" t="s">
        <v>2439</v>
      </c>
      <c r="F1549" s="54" t="s">
        <v>4393</v>
      </c>
    </row>
    <row r="1550" spans="1:6" hidden="1">
      <c r="A1550" s="1659" t="s">
        <v>5061</v>
      </c>
      <c r="C1550" s="1659" t="s">
        <v>5062</v>
      </c>
      <c r="D1550" s="54" t="s">
        <v>2439</v>
      </c>
      <c r="F1550" s="54" t="s">
        <v>4393</v>
      </c>
    </row>
    <row r="1551" spans="1:6" hidden="1">
      <c r="A1551" s="1659" t="s">
        <v>5063</v>
      </c>
      <c r="C1551" s="1659" t="s">
        <v>4640</v>
      </c>
      <c r="D1551" s="54" t="s">
        <v>2439</v>
      </c>
      <c r="F1551" s="54" t="s">
        <v>4393</v>
      </c>
    </row>
    <row r="1552" spans="1:6" hidden="1">
      <c r="A1552" s="1659" t="s">
        <v>5065</v>
      </c>
      <c r="C1552" s="1659" t="s">
        <v>5066</v>
      </c>
      <c r="D1552" s="54" t="s">
        <v>2439</v>
      </c>
      <c r="F1552" s="54" t="s">
        <v>4393</v>
      </c>
    </row>
    <row r="1553" spans="1:7" hidden="1">
      <c r="A1553" s="1659" t="s">
        <v>5067</v>
      </c>
      <c r="C1553" s="1659" t="s">
        <v>5066</v>
      </c>
      <c r="D1553" s="54" t="s">
        <v>2439</v>
      </c>
      <c r="F1553" s="54" t="s">
        <v>4393</v>
      </c>
    </row>
    <row r="1554" spans="1:7" hidden="1">
      <c r="A1554" s="1659" t="s">
        <v>5068</v>
      </c>
      <c r="C1554" s="1659" t="s">
        <v>5066</v>
      </c>
      <c r="D1554" s="54" t="s">
        <v>2439</v>
      </c>
      <c r="F1554" s="54" t="s">
        <v>4393</v>
      </c>
    </row>
    <row r="1555" spans="1:7" hidden="1">
      <c r="A1555" s="1659" t="s">
        <v>5069</v>
      </c>
      <c r="C1555" s="1659" t="s">
        <v>5066</v>
      </c>
      <c r="D1555" s="54" t="s">
        <v>2439</v>
      </c>
      <c r="F1555" s="54" t="s">
        <v>4393</v>
      </c>
    </row>
    <row r="1556" spans="1:7" hidden="1">
      <c r="A1556" s="1659" t="s">
        <v>5072</v>
      </c>
      <c r="C1556" s="1659" t="s">
        <v>5073</v>
      </c>
      <c r="D1556" s="54" t="s">
        <v>2439</v>
      </c>
      <c r="F1556" s="54">
        <v>50</v>
      </c>
      <c r="G1556" s="54" t="s">
        <v>512</v>
      </c>
    </row>
    <row r="1557" spans="1:7" hidden="1">
      <c r="A1557" s="1659" t="s">
        <v>5075</v>
      </c>
      <c r="C1557" s="1659" t="s">
        <v>5076</v>
      </c>
      <c r="D1557" s="54" t="s">
        <v>2439</v>
      </c>
      <c r="F1557" s="54" t="s">
        <v>4393</v>
      </c>
    </row>
    <row r="1558" spans="1:7" hidden="1">
      <c r="A1558" s="1659" t="s">
        <v>5078</v>
      </c>
      <c r="C1558" s="1659" t="s">
        <v>5079</v>
      </c>
      <c r="D1558" s="54" t="s">
        <v>2575</v>
      </c>
      <c r="F1558" s="54" t="s">
        <v>4393</v>
      </c>
    </row>
    <row r="1559" spans="1:7" hidden="1">
      <c r="A1559" s="1659" t="s">
        <v>5080</v>
      </c>
      <c r="C1559" s="1659" t="s">
        <v>5081</v>
      </c>
      <c r="D1559" s="54" t="s">
        <v>2532</v>
      </c>
      <c r="F1559" s="54" t="s">
        <v>4393</v>
      </c>
    </row>
    <row r="1560" spans="1:7" hidden="1">
      <c r="A1560" s="1659" t="s">
        <v>5082</v>
      </c>
      <c r="C1560" s="1659" t="s">
        <v>5083</v>
      </c>
      <c r="D1560" s="54" t="s">
        <v>2532</v>
      </c>
      <c r="F1560" s="54" t="s">
        <v>4393</v>
      </c>
    </row>
    <row r="1561" spans="1:7" hidden="1">
      <c r="A1561" s="1659" t="s">
        <v>5084</v>
      </c>
      <c r="C1561" s="1659" t="s">
        <v>5085</v>
      </c>
      <c r="D1561" s="54" t="s">
        <v>2532</v>
      </c>
      <c r="F1561" s="54" t="s">
        <v>4393</v>
      </c>
    </row>
    <row r="1562" spans="1:7" hidden="1">
      <c r="A1562" s="1659" t="s">
        <v>5087</v>
      </c>
      <c r="C1562" s="1659" t="s">
        <v>2710</v>
      </c>
      <c r="D1562" s="54" t="s">
        <v>2532</v>
      </c>
      <c r="F1562" s="54" t="s">
        <v>4393</v>
      </c>
    </row>
    <row r="1563" spans="1:7" hidden="1">
      <c r="A1563" s="1659" t="s">
        <v>5088</v>
      </c>
      <c r="C1563" s="1659" t="s">
        <v>5033</v>
      </c>
      <c r="D1563" s="54" t="s">
        <v>2532</v>
      </c>
      <c r="F1563" s="54" t="s">
        <v>4393</v>
      </c>
    </row>
    <row r="1564" spans="1:7" hidden="1">
      <c r="A1564" s="1659" t="s">
        <v>5089</v>
      </c>
      <c r="C1564" s="1659" t="s">
        <v>5090</v>
      </c>
      <c r="D1564" s="54" t="s">
        <v>2532</v>
      </c>
      <c r="F1564" s="54" t="s">
        <v>4393</v>
      </c>
    </row>
    <row r="1565" spans="1:7" hidden="1">
      <c r="A1565" s="1659" t="s">
        <v>6562</v>
      </c>
      <c r="C1565" s="1659" t="s">
        <v>5092</v>
      </c>
      <c r="D1565" s="54" t="s">
        <v>2532</v>
      </c>
      <c r="F1565" s="54">
        <v>11</v>
      </c>
      <c r="G1565" s="54" t="s">
        <v>512</v>
      </c>
    </row>
    <row r="1566" spans="1:7" hidden="1">
      <c r="A1566" s="3008" t="s">
        <v>6563</v>
      </c>
      <c r="C1566" s="1659" t="s">
        <v>6565</v>
      </c>
      <c r="D1566" s="54" t="s">
        <v>2532</v>
      </c>
      <c r="F1566" s="54">
        <v>11</v>
      </c>
      <c r="G1566" s="54" t="s">
        <v>512</v>
      </c>
    </row>
    <row r="1567" spans="1:7" ht="26.4" hidden="1">
      <c r="A1567" s="3008" t="s">
        <v>6564</v>
      </c>
      <c r="C1567" s="1659" t="s">
        <v>6432</v>
      </c>
      <c r="D1567" s="54" t="s">
        <v>2532</v>
      </c>
      <c r="F1567" s="54">
        <v>11</v>
      </c>
      <c r="G1567" s="54" t="s">
        <v>512</v>
      </c>
    </row>
    <row r="1568" spans="1:7" hidden="1">
      <c r="A1568" s="1659" t="s">
        <v>5093</v>
      </c>
      <c r="C1568" s="1659" t="s">
        <v>5094</v>
      </c>
      <c r="D1568" s="54" t="s">
        <v>2532</v>
      </c>
      <c r="F1568" s="54" t="s">
        <v>4393</v>
      </c>
    </row>
    <row r="1569" spans="1:6" hidden="1">
      <c r="A1569" s="1659" t="s">
        <v>5095</v>
      </c>
      <c r="C1569" s="1659" t="s">
        <v>5096</v>
      </c>
      <c r="D1569" s="54" t="s">
        <v>2532</v>
      </c>
      <c r="F1569" s="54" t="s">
        <v>4393</v>
      </c>
    </row>
    <row r="1570" spans="1:6" hidden="1">
      <c r="A1570" s="1659" t="s">
        <v>5097</v>
      </c>
      <c r="C1570" s="1659" t="s">
        <v>5098</v>
      </c>
      <c r="D1570" s="54" t="s">
        <v>2532</v>
      </c>
      <c r="F1570" s="54" t="s">
        <v>4393</v>
      </c>
    </row>
    <row r="1571" spans="1:6" hidden="1">
      <c r="A1571" s="1659" t="s">
        <v>5099</v>
      </c>
      <c r="C1571" s="1659" t="s">
        <v>5100</v>
      </c>
      <c r="D1571" s="54" t="s">
        <v>2532</v>
      </c>
      <c r="F1571" s="54" t="s">
        <v>4393</v>
      </c>
    </row>
    <row r="1572" spans="1:6" hidden="1">
      <c r="A1572" s="1659" t="s">
        <v>5101</v>
      </c>
      <c r="C1572" s="1659" t="s">
        <v>5102</v>
      </c>
      <c r="D1572" s="54" t="s">
        <v>2532</v>
      </c>
      <c r="F1572" s="54" t="s">
        <v>4393</v>
      </c>
    </row>
    <row r="1573" spans="1:6" hidden="1">
      <c r="A1573" s="1659" t="s">
        <v>5103</v>
      </c>
      <c r="C1573" s="1659" t="s">
        <v>5104</v>
      </c>
      <c r="D1573" s="54" t="s">
        <v>2532</v>
      </c>
      <c r="F1573" s="54" t="s">
        <v>4393</v>
      </c>
    </row>
    <row r="1574" spans="1:6" hidden="1">
      <c r="A1574" s="1659" t="s">
        <v>5105</v>
      </c>
      <c r="C1574" s="1659" t="s">
        <v>5106</v>
      </c>
      <c r="D1574" s="54" t="s">
        <v>2532</v>
      </c>
      <c r="F1574" s="54" t="s">
        <v>4393</v>
      </c>
    </row>
    <row r="1575" spans="1:6" hidden="1">
      <c r="A1575" s="1659" t="s">
        <v>5107</v>
      </c>
      <c r="C1575" s="1659" t="s">
        <v>5108</v>
      </c>
      <c r="D1575" s="54" t="s">
        <v>2532</v>
      </c>
      <c r="F1575" s="54" t="s">
        <v>4393</v>
      </c>
    </row>
    <row r="1576" spans="1:6" hidden="1">
      <c r="A1576" s="1659" t="s">
        <v>5109</v>
      </c>
      <c r="C1576" s="1659" t="s">
        <v>5110</v>
      </c>
      <c r="D1576" s="54" t="s">
        <v>2532</v>
      </c>
      <c r="F1576" s="54" t="s">
        <v>4393</v>
      </c>
    </row>
    <row r="1577" spans="1:6" hidden="1">
      <c r="A1577" s="1659" t="s">
        <v>5111</v>
      </c>
      <c r="C1577" s="1659" t="s">
        <v>5112</v>
      </c>
      <c r="D1577" s="54" t="s">
        <v>2532</v>
      </c>
      <c r="F1577" s="54" t="s">
        <v>4393</v>
      </c>
    </row>
    <row r="1578" spans="1:6" hidden="1">
      <c r="A1578" s="1659" t="s">
        <v>5113</v>
      </c>
      <c r="C1578" s="1659" t="s">
        <v>5114</v>
      </c>
      <c r="D1578" s="54" t="s">
        <v>2532</v>
      </c>
      <c r="F1578" s="54" t="s">
        <v>4393</v>
      </c>
    </row>
    <row r="1579" spans="1:6" hidden="1">
      <c r="A1579" s="1659" t="s">
        <v>5115</v>
      </c>
      <c r="C1579" s="1659" t="s">
        <v>5116</v>
      </c>
      <c r="D1579" s="54" t="s">
        <v>2532</v>
      </c>
      <c r="F1579" s="54" t="s">
        <v>4393</v>
      </c>
    </row>
    <row r="1580" spans="1:6" hidden="1">
      <c r="A1580" s="1659" t="s">
        <v>5117</v>
      </c>
      <c r="C1580" s="1659" t="s">
        <v>5118</v>
      </c>
      <c r="D1580" s="54" t="s">
        <v>2532</v>
      </c>
      <c r="F1580" s="54" t="s">
        <v>4393</v>
      </c>
    </row>
    <row r="1581" spans="1:6" hidden="1">
      <c r="A1581" s="1659" t="s">
        <v>5119</v>
      </c>
      <c r="C1581" s="1659" t="s">
        <v>5120</v>
      </c>
      <c r="D1581" s="54" t="s">
        <v>2532</v>
      </c>
      <c r="F1581" s="54" t="s">
        <v>4393</v>
      </c>
    </row>
    <row r="1582" spans="1:6" hidden="1">
      <c r="A1582" s="1659" t="s">
        <v>5121</v>
      </c>
      <c r="C1582" s="1659" t="s">
        <v>5122</v>
      </c>
      <c r="D1582" s="54" t="s">
        <v>2532</v>
      </c>
      <c r="F1582" s="54" t="s">
        <v>4393</v>
      </c>
    </row>
    <row r="1583" spans="1:6" hidden="1">
      <c r="A1583" s="1659" t="s">
        <v>5123</v>
      </c>
      <c r="C1583" s="1659" t="s">
        <v>5124</v>
      </c>
      <c r="D1583" s="54" t="s">
        <v>2532</v>
      </c>
      <c r="F1583" s="54" t="s">
        <v>4393</v>
      </c>
    </row>
    <row r="1584" spans="1:6" hidden="1">
      <c r="A1584" s="1659" t="s">
        <v>5125</v>
      </c>
      <c r="C1584" s="1659" t="s">
        <v>5126</v>
      </c>
      <c r="D1584" s="54" t="s">
        <v>2532</v>
      </c>
      <c r="F1584" s="54" t="s">
        <v>4393</v>
      </c>
    </row>
    <row r="1585" spans="1:10" hidden="1">
      <c r="A1585" s="1659" t="s">
        <v>5127</v>
      </c>
      <c r="C1585" s="1659" t="s">
        <v>5128</v>
      </c>
      <c r="D1585" s="54" t="s">
        <v>2532</v>
      </c>
      <c r="F1585" s="54" t="s">
        <v>4393</v>
      </c>
    </row>
    <row r="1586" spans="1:10" hidden="1">
      <c r="A1586" s="1659" t="s">
        <v>5129</v>
      </c>
      <c r="C1586" s="1659" t="s">
        <v>5130</v>
      </c>
      <c r="D1586" s="54" t="s">
        <v>2532</v>
      </c>
      <c r="F1586" s="54" t="s">
        <v>4393</v>
      </c>
    </row>
    <row r="1587" spans="1:10" hidden="1">
      <c r="A1587" s="1659" t="s">
        <v>5131</v>
      </c>
      <c r="C1587" s="1659" t="s">
        <v>5132</v>
      </c>
      <c r="D1587" s="54" t="s">
        <v>2532</v>
      </c>
      <c r="F1587" s="54" t="s">
        <v>4393</v>
      </c>
    </row>
    <row r="1588" spans="1:10" hidden="1">
      <c r="A1588" s="1659" t="s">
        <v>5133</v>
      </c>
      <c r="C1588" s="1659" t="s">
        <v>5134</v>
      </c>
      <c r="D1588" s="54" t="s">
        <v>2532</v>
      </c>
      <c r="F1588" s="54" t="s">
        <v>4393</v>
      </c>
    </row>
    <row r="1589" spans="1:10" hidden="1">
      <c r="A1589" s="1659" t="s">
        <v>5135</v>
      </c>
      <c r="C1589" s="1659" t="s">
        <v>5136</v>
      </c>
      <c r="D1589" s="54" t="s">
        <v>2532</v>
      </c>
      <c r="F1589" s="54" t="s">
        <v>4393</v>
      </c>
    </row>
    <row r="1590" spans="1:10" hidden="1">
      <c r="A1590" s="1659" t="s">
        <v>5137</v>
      </c>
      <c r="C1590" s="1659" t="s">
        <v>5138</v>
      </c>
      <c r="D1590" s="54" t="s">
        <v>2532</v>
      </c>
      <c r="F1590" s="54" t="s">
        <v>4393</v>
      </c>
    </row>
    <row r="1591" spans="1:10" hidden="1">
      <c r="A1591" s="1659" t="s">
        <v>5139</v>
      </c>
      <c r="C1591" s="1659" t="s">
        <v>5140</v>
      </c>
      <c r="D1591" s="54" t="s">
        <v>2532</v>
      </c>
      <c r="F1591" s="54" t="s">
        <v>4393</v>
      </c>
    </row>
    <row r="1592" spans="1:10" hidden="1">
      <c r="A1592" s="1659" t="s">
        <v>5141</v>
      </c>
      <c r="C1592" s="1659" t="s">
        <v>5142</v>
      </c>
      <c r="D1592" s="54" t="s">
        <v>2532</v>
      </c>
      <c r="F1592" s="54" t="s">
        <v>4393</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4393</v>
      </c>
      <c r="H1595" s="54">
        <v>185</v>
      </c>
      <c r="J1595" s="54" t="str">
        <f t="shared" si="63"/>
        <v>ssf-185</v>
      </c>
    </row>
    <row r="1596" spans="1:10" hidden="1">
      <c r="A1596" s="1659" t="str">
        <f t="shared" si="61"/>
        <v>ssf-240</v>
      </c>
      <c r="C1596" s="1659" t="str">
        <f t="shared" si="62"/>
        <v>Dây buộc cổ sứ cỡ dây 240mm2</v>
      </c>
      <c r="D1596" s="54" t="s">
        <v>2555</v>
      </c>
      <c r="F1596" s="54" t="s">
        <v>4393</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4393</v>
      </c>
      <c r="J1600" s="54" t="str">
        <f t="shared" si="63"/>
        <v>ssf</v>
      </c>
    </row>
    <row r="1601" spans="1:6" hidden="1">
      <c r="A1601" s="1659" t="s">
        <v>5146</v>
      </c>
      <c r="B1601" s="1653" t="s">
        <v>5147</v>
      </c>
      <c r="C1601" s="1659" t="s">
        <v>5148</v>
      </c>
      <c r="D1601" s="54" t="s">
        <v>2439</v>
      </c>
      <c r="F1601" s="54" t="s">
        <v>4393</v>
      </c>
    </row>
    <row r="1602" spans="1:6" hidden="1">
      <c r="A1602" s="1659" t="s">
        <v>5149</v>
      </c>
      <c r="C1602" s="1659" t="s">
        <v>2830</v>
      </c>
      <c r="D1602" s="54" t="s">
        <v>2831</v>
      </c>
      <c r="F1602" s="54" t="s">
        <v>4393</v>
      </c>
    </row>
    <row r="1603" spans="1:6" hidden="1">
      <c r="A1603" s="1659" t="s">
        <v>5150</v>
      </c>
      <c r="C1603" s="1659" t="s">
        <v>5151</v>
      </c>
      <c r="D1603" s="54" t="s">
        <v>2590</v>
      </c>
      <c r="F1603" s="54" t="s">
        <v>4393</v>
      </c>
    </row>
    <row r="1604" spans="1:6" hidden="1">
      <c r="A1604" s="1659" t="s">
        <v>5152</v>
      </c>
      <c r="C1604" s="1659" t="s">
        <v>5153</v>
      </c>
      <c r="D1604" s="54" t="s">
        <v>2590</v>
      </c>
      <c r="F1604" s="54" t="s">
        <v>4393</v>
      </c>
    </row>
    <row r="1605" spans="1:6" hidden="1">
      <c r="A1605" s="1659" t="s">
        <v>5154</v>
      </c>
      <c r="C1605" s="1659" t="s">
        <v>5155</v>
      </c>
      <c r="D1605" s="54" t="s">
        <v>2590</v>
      </c>
      <c r="F1605" s="54" t="s">
        <v>4393</v>
      </c>
    </row>
    <row r="1606" spans="1:6" hidden="1">
      <c r="A1606" s="1659" t="s">
        <v>5156</v>
      </c>
      <c r="C1606" s="1659" t="s">
        <v>4864</v>
      </c>
      <c r="D1606" s="54" t="s">
        <v>2590</v>
      </c>
      <c r="F1606" s="54" t="s">
        <v>4393</v>
      </c>
    </row>
    <row r="1607" spans="1:6" hidden="1">
      <c r="A1607" s="1659" t="s">
        <v>5157</v>
      </c>
      <c r="C1607" s="1659" t="s">
        <v>5158</v>
      </c>
      <c r="D1607" s="54" t="s">
        <v>5159</v>
      </c>
      <c r="F1607" s="54" t="s">
        <v>4393</v>
      </c>
    </row>
    <row r="1608" spans="1:6" hidden="1">
      <c r="A1608" s="1659" t="s">
        <v>5160</v>
      </c>
      <c r="C1608" s="1659" t="s">
        <v>5161</v>
      </c>
      <c r="D1608" s="54" t="s">
        <v>5159</v>
      </c>
      <c r="F1608" s="54" t="s">
        <v>4393</v>
      </c>
    </row>
    <row r="1609" spans="1:6" hidden="1">
      <c r="A1609" s="1659" t="s">
        <v>5163</v>
      </c>
      <c r="C1609" s="1659" t="s">
        <v>5164</v>
      </c>
      <c r="D1609" s="54" t="s">
        <v>2248</v>
      </c>
      <c r="F1609" s="54">
        <v>50</v>
      </c>
    </row>
    <row r="1610" spans="1:6" hidden="1">
      <c r="A1610" s="1659" t="s">
        <v>5165</v>
      </c>
      <c r="C1610" s="1659" t="s">
        <v>5166</v>
      </c>
      <c r="D1610" s="54" t="s">
        <v>2248</v>
      </c>
      <c r="F1610" s="54">
        <v>50</v>
      </c>
    </row>
    <row r="1611" spans="1:6" hidden="1">
      <c r="A1611" s="1659" t="s">
        <v>5167</v>
      </c>
      <c r="B1611" s="1653" t="s">
        <v>5168</v>
      </c>
      <c r="C1611" s="1659" t="s">
        <v>5169</v>
      </c>
      <c r="D1611" s="54" t="s">
        <v>5170</v>
      </c>
      <c r="F1611" s="54" t="s">
        <v>4393</v>
      </c>
    </row>
    <row r="1612" spans="1:6" hidden="1">
      <c r="A1612" s="1659" t="s">
        <v>5171</v>
      </c>
      <c r="C1612" s="1659" t="s">
        <v>5172</v>
      </c>
      <c r="D1612" s="54" t="s">
        <v>5173</v>
      </c>
      <c r="F1612" s="54" t="s">
        <v>4393</v>
      </c>
    </row>
    <row r="1613" spans="1:6" hidden="1">
      <c r="A1613" s="1659" t="s">
        <v>5174</v>
      </c>
      <c r="C1613" s="1659" t="s">
        <v>5175</v>
      </c>
      <c r="D1613" s="54" t="s">
        <v>5173</v>
      </c>
      <c r="F1613" s="54" t="s">
        <v>4393</v>
      </c>
    </row>
    <row r="1614" spans="1:6" hidden="1">
      <c r="A1614" s="1659" t="s">
        <v>5176</v>
      </c>
      <c r="C1614" s="1659" t="s">
        <v>5177</v>
      </c>
      <c r="D1614" s="54" t="s">
        <v>5173</v>
      </c>
      <c r="F1614" s="54" t="s">
        <v>4393</v>
      </c>
    </row>
    <row r="1615" spans="1:6" hidden="1">
      <c r="A1615" s="1659" t="s">
        <v>5178</v>
      </c>
      <c r="C1615" s="1659" t="s">
        <v>5179</v>
      </c>
      <c r="D1615" s="54" t="s">
        <v>5173</v>
      </c>
      <c r="F1615" s="54" t="s">
        <v>4393</v>
      </c>
    </row>
    <row r="1616" spans="1:6" hidden="1">
      <c r="A1616" s="1659" t="s">
        <v>5180</v>
      </c>
      <c r="C1616" s="1659" t="s">
        <v>5181</v>
      </c>
      <c r="D1616" s="54" t="s">
        <v>2532</v>
      </c>
      <c r="F1616" s="54" t="s">
        <v>4393</v>
      </c>
    </row>
    <row r="1617" spans="1:6" hidden="1">
      <c r="A1617" s="1659" t="s">
        <v>5182</v>
      </c>
      <c r="C1617" s="1659" t="s">
        <v>5183</v>
      </c>
      <c r="D1617" s="54" t="s">
        <v>2555</v>
      </c>
      <c r="F1617" s="54" t="s">
        <v>4393</v>
      </c>
    </row>
    <row r="1618" spans="1:6" hidden="1">
      <c r="A1618" s="1659" t="s">
        <v>5184</v>
      </c>
      <c r="C1618" s="1659" t="s">
        <v>2835</v>
      </c>
      <c r="D1618" s="54" t="s">
        <v>2555</v>
      </c>
      <c r="F1618" s="54" t="s">
        <v>4393</v>
      </c>
    </row>
    <row r="1619" spans="1:6" hidden="1">
      <c r="A1619" s="1659" t="s">
        <v>5185</v>
      </c>
      <c r="C1619" s="1659" t="s">
        <v>2836</v>
      </c>
      <c r="D1619" s="54" t="s">
        <v>2555</v>
      </c>
      <c r="F1619" s="54" t="s">
        <v>4393</v>
      </c>
    </row>
    <row r="1620" spans="1:6" hidden="1">
      <c r="A1620" s="1659" t="s">
        <v>5186</v>
      </c>
      <c r="C1620" s="1659" t="s">
        <v>2837</v>
      </c>
      <c r="D1620" s="54" t="s">
        <v>2555</v>
      </c>
      <c r="F1620" s="54" t="s">
        <v>4393</v>
      </c>
    </row>
    <row r="1621" spans="1:6" hidden="1">
      <c r="A1621" s="1659" t="s">
        <v>5187</v>
      </c>
      <c r="C1621" s="1659" t="s">
        <v>2838</v>
      </c>
      <c r="D1621" s="54" t="s">
        <v>2555</v>
      </c>
      <c r="F1621" s="54" t="s">
        <v>4393</v>
      </c>
    </row>
    <row r="1622" spans="1:6" hidden="1">
      <c r="A1622" s="1659" t="s">
        <v>5188</v>
      </c>
      <c r="C1622" s="1659" t="s">
        <v>2839</v>
      </c>
      <c r="D1622" s="54" t="s">
        <v>2555</v>
      </c>
      <c r="F1622" s="54" t="s">
        <v>4393</v>
      </c>
    </row>
    <row r="1623" spans="1:6" hidden="1">
      <c r="A1623" s="1659" t="s">
        <v>5189</v>
      </c>
      <c r="C1623" s="1659" t="s">
        <v>2840</v>
      </c>
      <c r="D1623" s="54" t="s">
        <v>2555</v>
      </c>
      <c r="F1623" s="54" t="s">
        <v>4393</v>
      </c>
    </row>
    <row r="1624" spans="1:6" hidden="1">
      <c r="A1624" s="1659" t="s">
        <v>5190</v>
      </c>
      <c r="C1624" s="1659" t="s">
        <v>4874</v>
      </c>
      <c r="D1624" s="54" t="s">
        <v>2555</v>
      </c>
      <c r="F1624" s="54" t="s">
        <v>4393</v>
      </c>
    </row>
    <row r="1625" spans="1:6" hidden="1">
      <c r="A1625" s="1659" t="s">
        <v>5191</v>
      </c>
      <c r="C1625" s="1659" t="s">
        <v>2841</v>
      </c>
      <c r="D1625" s="54" t="s">
        <v>2555</v>
      </c>
      <c r="F1625" s="54" t="s">
        <v>4393</v>
      </c>
    </row>
    <row r="1626" spans="1:6" hidden="1">
      <c r="A1626" s="1659" t="s">
        <v>5192</v>
      </c>
      <c r="C1626" s="1659" t="s">
        <v>2842</v>
      </c>
      <c r="D1626" s="54" t="s">
        <v>2555</v>
      </c>
      <c r="F1626" s="54" t="s">
        <v>4393</v>
      </c>
    </row>
    <row r="1627" spans="1:6" hidden="1">
      <c r="A1627" s="1659" t="s">
        <v>5193</v>
      </c>
      <c r="C1627" s="1659" t="s">
        <v>2846</v>
      </c>
      <c r="D1627" s="54" t="s">
        <v>2555</v>
      </c>
      <c r="F1627" s="54" t="s">
        <v>4393</v>
      </c>
    </row>
    <row r="1628" spans="1:6" hidden="1">
      <c r="A1628" s="1659" t="s">
        <v>5194</v>
      </c>
      <c r="C1628" s="1659" t="s">
        <v>2847</v>
      </c>
      <c r="D1628" s="54" t="s">
        <v>2555</v>
      </c>
      <c r="F1628" s="54" t="s">
        <v>4393</v>
      </c>
    </row>
    <row r="1629" spans="1:6" hidden="1">
      <c r="A1629" s="1659" t="s">
        <v>5195</v>
      </c>
      <c r="C1629" s="1659" t="s">
        <v>2848</v>
      </c>
      <c r="D1629" s="54" t="s">
        <v>2555</v>
      </c>
      <c r="F1629" s="54" t="s">
        <v>4393</v>
      </c>
    </row>
    <row r="1630" spans="1:6" hidden="1">
      <c r="A1630" s="1659" t="s">
        <v>5196</v>
      </c>
      <c r="C1630" s="1659" t="s">
        <v>2849</v>
      </c>
      <c r="D1630" s="54" t="s">
        <v>2555</v>
      </c>
      <c r="F1630" s="54" t="s">
        <v>4393</v>
      </c>
    </row>
    <row r="1631" spans="1:6" hidden="1">
      <c r="A1631" s="1659" t="s">
        <v>5197</v>
      </c>
      <c r="C1631" s="1659" t="s">
        <v>2850</v>
      </c>
      <c r="D1631" s="54" t="s">
        <v>2555</v>
      </c>
      <c r="F1631" s="54" t="s">
        <v>4393</v>
      </c>
    </row>
    <row r="1632" spans="1:6" hidden="1">
      <c r="A1632" s="1659" t="s">
        <v>5198</v>
      </c>
      <c r="C1632" s="1659" t="s">
        <v>2851</v>
      </c>
      <c r="D1632" s="54" t="s">
        <v>2555</v>
      </c>
      <c r="F1632" s="54" t="s">
        <v>4393</v>
      </c>
    </row>
    <row r="1633" spans="1:7" hidden="1">
      <c r="A1633" s="1659" t="s">
        <v>5199</v>
      </c>
      <c r="C1633" s="1659" t="s">
        <v>4760</v>
      </c>
      <c r="D1633" s="54" t="s">
        <v>2555</v>
      </c>
      <c r="F1633" s="54" t="s">
        <v>4393</v>
      </c>
    </row>
    <row r="1634" spans="1:7" hidden="1">
      <c r="A1634" s="1659" t="s">
        <v>5200</v>
      </c>
      <c r="C1634" s="1659" t="s">
        <v>2852</v>
      </c>
      <c r="D1634" s="54" t="s">
        <v>2555</v>
      </c>
      <c r="F1634" s="54" t="s">
        <v>4393</v>
      </c>
    </row>
    <row r="1635" spans="1:7" hidden="1">
      <c r="A1635" s="1659" t="s">
        <v>5201</v>
      </c>
      <c r="C1635" s="1659" t="s">
        <v>2853</v>
      </c>
      <c r="D1635" s="54" t="s">
        <v>2555</v>
      </c>
      <c r="F1635" s="54" t="s">
        <v>4393</v>
      </c>
    </row>
    <row r="1636" spans="1:7" hidden="1">
      <c r="A1636" s="1659" t="s">
        <v>5202</v>
      </c>
      <c r="B1636" s="1653" t="s">
        <v>5203</v>
      </c>
      <c r="C1636" s="1659" t="s">
        <v>5204</v>
      </c>
      <c r="D1636" s="54" t="s">
        <v>2555</v>
      </c>
      <c r="F1636" s="54" t="s">
        <v>4393</v>
      </c>
    </row>
    <row r="1637" spans="1:7" hidden="1">
      <c r="A1637" s="1659" t="s">
        <v>5205</v>
      </c>
      <c r="B1637" s="1653" t="s">
        <v>5203</v>
      </c>
      <c r="C1637" s="1659" t="s">
        <v>5206</v>
      </c>
      <c r="D1637" s="54" t="s">
        <v>2555</v>
      </c>
      <c r="F1637" s="54" t="s">
        <v>4393</v>
      </c>
    </row>
    <row r="1638" spans="1:7" hidden="1">
      <c r="A1638" s="1659" t="s">
        <v>5207</v>
      </c>
      <c r="C1638" s="1659" t="s">
        <v>2866</v>
      </c>
      <c r="D1638" s="54" t="s">
        <v>2555</v>
      </c>
      <c r="F1638" s="54" t="s">
        <v>4393</v>
      </c>
    </row>
    <row r="1639" spans="1:7" hidden="1">
      <c r="A1639" s="1659" t="s">
        <v>5208</v>
      </c>
      <c r="C1639" s="1659" t="s">
        <v>2867</v>
      </c>
      <c r="D1639" s="54" t="s">
        <v>2555</v>
      </c>
      <c r="F1639" s="54" t="s">
        <v>4393</v>
      </c>
    </row>
    <row r="1640" spans="1:7" hidden="1">
      <c r="A1640" s="1659" t="s">
        <v>5209</v>
      </c>
      <c r="C1640" s="1659" t="s">
        <v>2868</v>
      </c>
      <c r="D1640" s="54" t="s">
        <v>2555</v>
      </c>
      <c r="F1640" s="54" t="s">
        <v>4393</v>
      </c>
    </row>
    <row r="1641" spans="1:7" hidden="1">
      <c r="A1641" s="1659" t="s">
        <v>5210</v>
      </c>
      <c r="C1641" s="1659" t="s">
        <v>2869</v>
      </c>
      <c r="D1641" s="54" t="s">
        <v>2555</v>
      </c>
      <c r="F1641" s="54" t="s">
        <v>4393</v>
      </c>
    </row>
    <row r="1642" spans="1:7" hidden="1">
      <c r="A1642" s="1659" t="s">
        <v>5211</v>
      </c>
      <c r="C1642" s="1659" t="s">
        <v>2870</v>
      </c>
      <c r="D1642" s="54" t="s">
        <v>2555</v>
      </c>
      <c r="F1642" s="54" t="s">
        <v>4393</v>
      </c>
    </row>
    <row r="1643" spans="1:7" hidden="1">
      <c r="A1643" s="1659" t="s">
        <v>5212</v>
      </c>
      <c r="C1643" s="1659" t="s">
        <v>5213</v>
      </c>
      <c r="D1643" s="54" t="s">
        <v>2439</v>
      </c>
      <c r="F1643" s="54">
        <v>50</v>
      </c>
      <c r="G1643" s="54" t="s">
        <v>512</v>
      </c>
    </row>
    <row r="1644" spans="1:7" hidden="1">
      <c r="A1644" s="1659" t="s">
        <v>5214</v>
      </c>
      <c r="C1644" s="1659" t="s">
        <v>5215</v>
      </c>
      <c r="D1644" s="54" t="s">
        <v>2555</v>
      </c>
      <c r="F1644" s="54" t="s">
        <v>4393</v>
      </c>
    </row>
    <row r="1645" spans="1:7" hidden="1">
      <c r="A1645" s="1659" t="s">
        <v>5216</v>
      </c>
      <c r="C1645" s="1659" t="s">
        <v>5217</v>
      </c>
      <c r="D1645" s="54" t="s">
        <v>2555</v>
      </c>
      <c r="F1645" s="54">
        <v>50</v>
      </c>
    </row>
    <row r="1646" spans="1:7" hidden="1">
      <c r="A1646" s="1659" t="s">
        <v>5218</v>
      </c>
      <c r="C1646" s="1659" t="s">
        <v>5219</v>
      </c>
      <c r="D1646" s="54" t="s">
        <v>2555</v>
      </c>
      <c r="F1646" s="54" t="s">
        <v>4393</v>
      </c>
    </row>
    <row r="1647" spans="1:7" hidden="1">
      <c r="A1647" s="1659" t="s">
        <v>5220</v>
      </c>
      <c r="C1647" s="1659" t="s">
        <v>5221</v>
      </c>
      <c r="D1647" s="54" t="s">
        <v>2555</v>
      </c>
      <c r="F1647" s="54" t="s">
        <v>4393</v>
      </c>
    </row>
    <row r="1648" spans="1:7" hidden="1">
      <c r="A1648" s="1659" t="s">
        <v>5222</v>
      </c>
      <c r="C1648" s="1659" t="s">
        <v>5223</v>
      </c>
      <c r="D1648" s="54" t="s">
        <v>2555</v>
      </c>
      <c r="F1648" s="54" t="s">
        <v>4393</v>
      </c>
    </row>
    <row r="1649" spans="1:6" hidden="1">
      <c r="A1649" s="1659" t="s">
        <v>5224</v>
      </c>
      <c r="C1649" s="1659" t="s">
        <v>5225</v>
      </c>
      <c r="D1649" s="54" t="s">
        <v>2555</v>
      </c>
      <c r="F1649" s="54" t="s">
        <v>4393</v>
      </c>
    </row>
    <row r="1650" spans="1:6" hidden="1">
      <c r="A1650" s="1659" t="s">
        <v>5227</v>
      </c>
      <c r="C1650" s="1659" t="s">
        <v>5228</v>
      </c>
      <c r="D1650" s="54" t="s">
        <v>5173</v>
      </c>
      <c r="F1650" s="54">
        <v>50</v>
      </c>
    </row>
    <row r="1651" spans="1:6" hidden="1">
      <c r="A1651" s="1659" t="s">
        <v>6102</v>
      </c>
      <c r="C1651" s="1659" t="s">
        <v>6103</v>
      </c>
      <c r="D1651" s="54" t="s">
        <v>2555</v>
      </c>
      <c r="F1651" s="54">
        <v>50</v>
      </c>
    </row>
    <row r="1652" spans="1:6" hidden="1">
      <c r="A1652" s="1659" t="s">
        <v>5229</v>
      </c>
      <c r="C1652" s="1659" t="s">
        <v>5230</v>
      </c>
      <c r="D1652" s="54" t="s">
        <v>5173</v>
      </c>
      <c r="F1652" s="54">
        <v>50</v>
      </c>
    </row>
    <row r="1653" spans="1:6" hidden="1">
      <c r="A1653" s="1659" t="s">
        <v>5231</v>
      </c>
      <c r="C1653" s="1659" t="s">
        <v>5232</v>
      </c>
      <c r="D1653" s="54" t="s">
        <v>5173</v>
      </c>
      <c r="F1653" s="54">
        <v>50</v>
      </c>
    </row>
    <row r="1654" spans="1:6" hidden="1">
      <c r="A1654" s="1659" t="s">
        <v>5233</v>
      </c>
      <c r="C1654" s="1659" t="s">
        <v>5234</v>
      </c>
      <c r="D1654" s="54" t="s">
        <v>5173</v>
      </c>
      <c r="F1654" s="54">
        <v>50</v>
      </c>
    </row>
    <row r="1655" spans="1:6" hidden="1">
      <c r="A1655" s="1659" t="s">
        <v>5235</v>
      </c>
      <c r="C1655" s="1659" t="s">
        <v>5236</v>
      </c>
      <c r="D1655" s="54" t="s">
        <v>5173</v>
      </c>
      <c r="F1655" s="54">
        <v>50</v>
      </c>
    </row>
    <row r="1656" spans="1:6" hidden="1">
      <c r="A1656" s="1659" t="s">
        <v>5237</v>
      </c>
      <c r="C1656" s="1659" t="s">
        <v>5238</v>
      </c>
      <c r="D1656" s="54" t="s">
        <v>5173</v>
      </c>
      <c r="F1656" s="54">
        <v>50</v>
      </c>
    </row>
    <row r="1657" spans="1:6" hidden="1">
      <c r="A1657" s="1659" t="s">
        <v>5239</v>
      </c>
      <c r="C1657" s="1659" t="s">
        <v>5240</v>
      </c>
      <c r="D1657" s="54" t="s">
        <v>5173</v>
      </c>
      <c r="F1657" s="54">
        <v>50</v>
      </c>
    </row>
    <row r="1658" spans="1:6" hidden="1">
      <c r="A1658" s="1659" t="s">
        <v>5241</v>
      </c>
      <c r="C1658" s="1659" t="s">
        <v>5242</v>
      </c>
      <c r="D1658" s="54" t="s">
        <v>5173</v>
      </c>
      <c r="F1658" s="54">
        <v>50</v>
      </c>
    </row>
    <row r="1659" spans="1:6" hidden="1">
      <c r="A1659" s="1659" t="s">
        <v>5243</v>
      </c>
      <c r="C1659" s="1659" t="s">
        <v>5244</v>
      </c>
      <c r="D1659" s="54" t="s">
        <v>5173</v>
      </c>
      <c r="F1659" s="54">
        <v>50</v>
      </c>
    </row>
    <row r="1660" spans="1:6" hidden="1">
      <c r="A1660" s="1659" t="s">
        <v>5247</v>
      </c>
      <c r="C1660" s="1659" t="s">
        <v>5248</v>
      </c>
      <c r="D1660" s="54" t="s">
        <v>2439</v>
      </c>
      <c r="F1660" s="54">
        <v>50</v>
      </c>
    </row>
    <row r="1661" spans="1:6" hidden="1">
      <c r="A1661" s="1659" t="s">
        <v>5249</v>
      </c>
      <c r="C1661" s="1659" t="s">
        <v>5250</v>
      </c>
      <c r="D1661" s="54" t="s">
        <v>2439</v>
      </c>
      <c r="F1661" s="54">
        <v>50</v>
      </c>
    </row>
    <row r="1662" spans="1:6" hidden="1">
      <c r="A1662" s="1659" t="s">
        <v>5252</v>
      </c>
      <c r="C1662" s="1659" t="s">
        <v>5253</v>
      </c>
      <c r="D1662" s="54" t="s">
        <v>2439</v>
      </c>
      <c r="F1662" s="54">
        <v>50</v>
      </c>
    </row>
    <row r="1663" spans="1:6" hidden="1">
      <c r="A1663" s="1659" t="s">
        <v>5254</v>
      </c>
      <c r="C1663" s="1659" t="s">
        <v>5255</v>
      </c>
      <c r="D1663" s="54" t="s">
        <v>2439</v>
      </c>
      <c r="F1663" s="54">
        <v>50</v>
      </c>
    </row>
    <row r="1664" spans="1:6" hidden="1">
      <c r="A1664" s="1659" t="s">
        <v>5258</v>
      </c>
      <c r="C1664" s="1659" t="s">
        <v>5259</v>
      </c>
      <c r="D1664" s="54" t="s">
        <v>2439</v>
      </c>
      <c r="F1664" s="54">
        <v>50</v>
      </c>
    </row>
    <row r="1665" spans="1:7" hidden="1">
      <c r="A1665" s="1659" t="s">
        <v>5260</v>
      </c>
      <c r="C1665" s="1659" t="s">
        <v>5261</v>
      </c>
      <c r="D1665" s="54" t="s">
        <v>2439</v>
      </c>
      <c r="F1665" s="54">
        <v>50</v>
      </c>
    </row>
    <row r="1666" spans="1:7" hidden="1">
      <c r="A1666" s="1659" t="s">
        <v>5262</v>
      </c>
      <c r="C1666" s="1659" t="s">
        <v>5263</v>
      </c>
      <c r="D1666" s="54" t="s">
        <v>2439</v>
      </c>
      <c r="F1666" s="54">
        <v>50</v>
      </c>
    </row>
    <row r="1667" spans="1:7" hidden="1">
      <c r="A1667" s="1659" t="s">
        <v>5264</v>
      </c>
      <c r="C1667" s="1659" t="s">
        <v>5265</v>
      </c>
      <c r="D1667" s="54" t="s">
        <v>2439</v>
      </c>
      <c r="F1667" s="54">
        <v>50</v>
      </c>
    </row>
    <row r="1668" spans="1:7" hidden="1">
      <c r="A1668" s="1659" t="s">
        <v>5266</v>
      </c>
      <c r="C1668" s="1659" t="s">
        <v>5267</v>
      </c>
      <c r="D1668" s="54" t="s">
        <v>2439</v>
      </c>
      <c r="F1668" s="54">
        <v>50</v>
      </c>
    </row>
    <row r="1669" spans="1:7" hidden="1">
      <c r="A1669" s="1659" t="s">
        <v>5270</v>
      </c>
      <c r="B1669" s="1653" t="s">
        <v>5271</v>
      </c>
      <c r="C1669" s="1659" t="s">
        <v>5272</v>
      </c>
      <c r="D1669" s="54" t="s">
        <v>2439</v>
      </c>
      <c r="F1669" s="54">
        <v>3000</v>
      </c>
    </row>
    <row r="1670" spans="1:7" hidden="1">
      <c r="A1670" s="1659" t="s">
        <v>5273</v>
      </c>
      <c r="C1670" s="1659" t="s">
        <v>5277</v>
      </c>
      <c r="D1670" s="54" t="s">
        <v>2831</v>
      </c>
      <c r="F1670" s="54">
        <v>16</v>
      </c>
      <c r="G1670" s="54" t="s">
        <v>512</v>
      </c>
    </row>
    <row r="1671" spans="1:7" hidden="1">
      <c r="A1671" s="1659" t="s">
        <v>5274</v>
      </c>
      <c r="C1671" s="1659" t="s">
        <v>5275</v>
      </c>
      <c r="D1671" s="54" t="s">
        <v>2831</v>
      </c>
      <c r="F1671" s="54" t="s">
        <v>4393</v>
      </c>
    </row>
    <row r="1672" spans="1:7" hidden="1">
      <c r="A1672" s="1659" t="s">
        <v>5276</v>
      </c>
      <c r="C1672" s="1659" t="s">
        <v>5277</v>
      </c>
      <c r="D1672" s="54" t="s">
        <v>2831</v>
      </c>
      <c r="F1672" s="54" t="s">
        <v>4393</v>
      </c>
    </row>
    <row r="1673" spans="1:7" hidden="1">
      <c r="A1673" s="1659" t="s">
        <v>5278</v>
      </c>
      <c r="C1673" s="1659" t="s">
        <v>5279</v>
      </c>
      <c r="D1673" s="54" t="s">
        <v>2831</v>
      </c>
      <c r="F1673" s="54" t="s">
        <v>4393</v>
      </c>
    </row>
    <row r="1674" spans="1:7" hidden="1">
      <c r="A1674" s="1659" t="s">
        <v>5280</v>
      </c>
      <c r="C1674" s="1659" t="s">
        <v>5281</v>
      </c>
      <c r="D1674" s="54" t="s">
        <v>2831</v>
      </c>
      <c r="F1674" s="54" t="s">
        <v>4393</v>
      </c>
    </row>
    <row r="1675" spans="1:7" hidden="1">
      <c r="A1675" s="1659" t="s">
        <v>5282</v>
      </c>
      <c r="C1675" s="1659" t="s">
        <v>5283</v>
      </c>
      <c r="D1675" s="54" t="s">
        <v>2831</v>
      </c>
      <c r="F1675" s="54" t="s">
        <v>4393</v>
      </c>
    </row>
    <row r="1676" spans="1:7" hidden="1">
      <c r="A1676" s="1659" t="s">
        <v>5284</v>
      </c>
      <c r="C1676" s="1659" t="s">
        <v>5285</v>
      </c>
      <c r="D1676" s="54" t="s">
        <v>2831</v>
      </c>
      <c r="F1676" s="54" t="s">
        <v>4393</v>
      </c>
    </row>
    <row r="1677" spans="1:7" hidden="1">
      <c r="A1677" s="1659" t="s">
        <v>5286</v>
      </c>
      <c r="C1677" s="1659" t="s">
        <v>6471</v>
      </c>
      <c r="D1677" s="54" t="s">
        <v>856</v>
      </c>
      <c r="F1677" s="54">
        <v>1999</v>
      </c>
    </row>
    <row r="1678" spans="1:7" hidden="1">
      <c r="A1678" s="1659" t="s">
        <v>5290</v>
      </c>
      <c r="C1678" s="1659" t="s">
        <v>5291</v>
      </c>
      <c r="D1678" s="54" t="s">
        <v>2555</v>
      </c>
      <c r="F1678" s="54" t="s">
        <v>4393</v>
      </c>
    </row>
    <row r="1679" spans="1:7" hidden="1">
      <c r="A1679" s="1659" t="s">
        <v>5292</v>
      </c>
      <c r="C1679" s="1659" t="s">
        <v>5293</v>
      </c>
      <c r="D1679" s="54" t="s">
        <v>2555</v>
      </c>
      <c r="F1679" s="54">
        <v>50</v>
      </c>
    </row>
    <row r="1680" spans="1:7" hidden="1">
      <c r="A1680" s="1659" t="s">
        <v>5294</v>
      </c>
      <c r="C1680" s="1659" t="s">
        <v>5295</v>
      </c>
      <c r="D1680" s="54" t="s">
        <v>2555</v>
      </c>
      <c r="F1680" s="54">
        <v>50</v>
      </c>
    </row>
    <row r="1681" spans="1:6" hidden="1">
      <c r="A1681" s="1659" t="s">
        <v>5296</v>
      </c>
      <c r="C1681" s="1659" t="s">
        <v>5297</v>
      </c>
      <c r="D1681" s="54" t="s">
        <v>2555</v>
      </c>
      <c r="F1681" s="54">
        <v>50</v>
      </c>
    </row>
    <row r="1682" spans="1:6" hidden="1">
      <c r="A1682" s="1659" t="s">
        <v>5298</v>
      </c>
      <c r="B1682" s="1653" t="s">
        <v>5299</v>
      </c>
      <c r="C1682" s="1659" t="s">
        <v>5300</v>
      </c>
      <c r="D1682" s="54" t="s">
        <v>2532</v>
      </c>
      <c r="F1682" s="54">
        <v>50</v>
      </c>
    </row>
    <row r="1683" spans="1:6" hidden="1">
      <c r="A1683" s="1659" t="s">
        <v>5301</v>
      </c>
      <c r="B1683" s="1653" t="s">
        <v>5302</v>
      </c>
      <c r="C1683" s="1659" t="s">
        <v>5303</v>
      </c>
      <c r="D1683" s="54" t="s">
        <v>2532</v>
      </c>
      <c r="F1683" s="54">
        <v>50</v>
      </c>
    </row>
    <row r="1684" spans="1:6" hidden="1">
      <c r="A1684" s="1659" t="s">
        <v>5306</v>
      </c>
      <c r="B1684" s="1653" t="s">
        <v>5304</v>
      </c>
      <c r="C1684" s="1659" t="s">
        <v>5307</v>
      </c>
      <c r="D1684" s="54" t="s">
        <v>2532</v>
      </c>
      <c r="F1684" s="54">
        <v>50</v>
      </c>
    </row>
    <row r="1685" spans="1:6" hidden="1">
      <c r="A1685" s="1659" t="s">
        <v>5308</v>
      </c>
      <c r="C1685" s="1659" t="s">
        <v>5309</v>
      </c>
      <c r="D1685" s="54" t="s">
        <v>2532</v>
      </c>
      <c r="F1685" s="54">
        <v>50</v>
      </c>
    </row>
    <row r="1686" spans="1:6" hidden="1">
      <c r="A1686" s="1659" t="s">
        <v>5310</v>
      </c>
      <c r="F1686" s="54" t="s">
        <v>4393</v>
      </c>
    </row>
    <row r="1687" spans="1:6" hidden="1">
      <c r="A1687" s="1659" t="s">
        <v>5311</v>
      </c>
      <c r="B1687" s="1653" t="s">
        <v>5312</v>
      </c>
      <c r="C1687" s="1659" t="s">
        <v>5313</v>
      </c>
      <c r="D1687" s="54" t="s">
        <v>856</v>
      </c>
      <c r="F1687" s="54" t="s">
        <v>4393</v>
      </c>
    </row>
    <row r="1688" spans="1:6" hidden="1">
      <c r="A1688" s="1659" t="s">
        <v>5314</v>
      </c>
      <c r="B1688" s="1653" t="s">
        <v>5315</v>
      </c>
      <c r="C1688" s="1659" t="s">
        <v>5316</v>
      </c>
      <c r="D1688" s="54" t="s">
        <v>856</v>
      </c>
      <c r="F1688" s="54" t="s">
        <v>4393</v>
      </c>
    </row>
    <row r="1689" spans="1:6" hidden="1">
      <c r="A1689" s="1659" t="s">
        <v>5317</v>
      </c>
      <c r="B1689" s="1653" t="s">
        <v>5318</v>
      </c>
      <c r="C1689" s="1659" t="s">
        <v>5319</v>
      </c>
      <c r="D1689" s="54" t="s">
        <v>856</v>
      </c>
      <c r="F1689" s="54" t="s">
        <v>4393</v>
      </c>
    </row>
    <row r="1690" spans="1:6" hidden="1">
      <c r="A1690" s="1659" t="s">
        <v>5320</v>
      </c>
      <c r="B1690" s="1653" t="s">
        <v>5321</v>
      </c>
      <c r="C1690" s="1659" t="s">
        <v>5322</v>
      </c>
      <c r="D1690" s="54" t="s">
        <v>856</v>
      </c>
      <c r="F1690" s="54" t="s">
        <v>4393</v>
      </c>
    </row>
    <row r="1691" spans="1:6" hidden="1">
      <c r="A1691" s="1659" t="s">
        <v>5328</v>
      </c>
      <c r="B1691" s="1653" t="s">
        <v>5329</v>
      </c>
      <c r="C1691" s="1659" t="s">
        <v>5330</v>
      </c>
      <c r="D1691" s="54" t="s">
        <v>856</v>
      </c>
      <c r="F1691" s="54" t="s">
        <v>4393</v>
      </c>
    </row>
    <row r="1692" spans="1:6" hidden="1">
      <c r="A1692" s="1659" t="s">
        <v>5337</v>
      </c>
      <c r="B1692" s="1653" t="s">
        <v>5338</v>
      </c>
      <c r="C1692" s="1659" t="s">
        <v>5339</v>
      </c>
      <c r="D1692" s="54" t="s">
        <v>856</v>
      </c>
      <c r="F1692" s="54" t="s">
        <v>4393</v>
      </c>
    </row>
    <row r="1693" spans="1:6" hidden="1">
      <c r="A1693" s="1659" t="s">
        <v>5347</v>
      </c>
      <c r="B1693" s="1653" t="s">
        <v>5348</v>
      </c>
      <c r="C1693" s="1659" t="s">
        <v>5349</v>
      </c>
      <c r="D1693" s="54" t="s">
        <v>2278</v>
      </c>
      <c r="F1693" s="54" t="s">
        <v>4393</v>
      </c>
    </row>
    <row r="1694" spans="1:6" hidden="1">
      <c r="A1694" s="1659" t="s">
        <v>5352</v>
      </c>
      <c r="B1694" s="1653" t="s">
        <v>1709</v>
      </c>
      <c r="C1694" s="1659" t="s">
        <v>5353</v>
      </c>
      <c r="D1694" s="54" t="s">
        <v>2278</v>
      </c>
      <c r="F1694" s="54" t="s">
        <v>4393</v>
      </c>
    </row>
    <row r="1695" spans="1:6" hidden="1">
      <c r="A1695" s="1659" t="s">
        <v>5354</v>
      </c>
      <c r="B1695" s="1653" t="s">
        <v>1709</v>
      </c>
      <c r="C1695" s="1659" t="s">
        <v>5355</v>
      </c>
      <c r="D1695" s="54" t="s">
        <v>2278</v>
      </c>
      <c r="F1695" s="54" t="s">
        <v>4393</v>
      </c>
    </row>
    <row r="1696" spans="1:6" hidden="1">
      <c r="A1696" s="1659" t="s">
        <v>5360</v>
      </c>
      <c r="B1696" s="1653" t="s">
        <v>5361</v>
      </c>
      <c r="C1696" s="1659" t="s">
        <v>5362</v>
      </c>
      <c r="D1696" s="54" t="s">
        <v>2831</v>
      </c>
      <c r="F1696" s="54" t="s">
        <v>4393</v>
      </c>
    </row>
    <row r="1697" spans="1:6" hidden="1">
      <c r="A1697" s="1659" t="s">
        <v>5363</v>
      </c>
      <c r="B1697" s="1653" t="s">
        <v>5364</v>
      </c>
      <c r="C1697" s="1659" t="s">
        <v>5365</v>
      </c>
      <c r="D1697" s="54" t="s">
        <v>5366</v>
      </c>
      <c r="F1697" s="54">
        <v>3000</v>
      </c>
    </row>
    <row r="1698" spans="1:6" hidden="1">
      <c r="A1698" s="1659" t="s">
        <v>5367</v>
      </c>
      <c r="B1698" s="1653" t="s">
        <v>2127</v>
      </c>
      <c r="C1698" s="1659" t="s">
        <v>5368</v>
      </c>
      <c r="D1698" s="54" t="s">
        <v>2831</v>
      </c>
      <c r="F1698" s="54" t="s">
        <v>4393</v>
      </c>
    </row>
    <row r="1699" spans="1:6" hidden="1">
      <c r="A1699" s="1659" t="s">
        <v>5369</v>
      </c>
      <c r="B1699" s="1653" t="s">
        <v>5147</v>
      </c>
      <c r="C1699" s="1659" t="s">
        <v>5370</v>
      </c>
      <c r="D1699" s="54" t="s">
        <v>2439</v>
      </c>
      <c r="F1699" s="54" t="s">
        <v>4393</v>
      </c>
    </row>
    <row r="1700" spans="1:6" hidden="1">
      <c r="A1700" s="1659" t="s">
        <v>5371</v>
      </c>
      <c r="B1700" s="1653" t="s">
        <v>5147</v>
      </c>
      <c r="C1700" s="1659" t="s">
        <v>5372</v>
      </c>
      <c r="D1700" s="54" t="s">
        <v>2439</v>
      </c>
      <c r="F1700" s="54" t="s">
        <v>4393</v>
      </c>
    </row>
    <row r="1701" spans="1:6" hidden="1">
      <c r="A1701" s="1659" t="s">
        <v>5373</v>
      </c>
      <c r="B1701" s="1653" t="s">
        <v>5147</v>
      </c>
      <c r="C1701" s="1659" t="s">
        <v>5374</v>
      </c>
      <c r="D1701" s="54" t="s">
        <v>2439</v>
      </c>
      <c r="F1701" s="54" t="s">
        <v>4393</v>
      </c>
    </row>
    <row r="1702" spans="1:6" hidden="1">
      <c r="A1702" s="1659" t="s">
        <v>5375</v>
      </c>
      <c r="B1702" s="1653" t="s">
        <v>5147</v>
      </c>
      <c r="C1702" s="1659" t="s">
        <v>5376</v>
      </c>
      <c r="D1702" s="54" t="s">
        <v>2439</v>
      </c>
      <c r="F1702" s="54" t="s">
        <v>4393</v>
      </c>
    </row>
    <row r="1703" spans="1:6" hidden="1">
      <c r="A1703" s="1659" t="s">
        <v>5379</v>
      </c>
      <c r="B1703" s="1653" t="s">
        <v>5380</v>
      </c>
      <c r="C1703" s="1659" t="s">
        <v>5381</v>
      </c>
      <c r="D1703" s="54" t="s">
        <v>2439</v>
      </c>
      <c r="F1703" s="54" t="s">
        <v>4393</v>
      </c>
    </row>
    <row r="1704" spans="1:6" hidden="1">
      <c r="A1704" s="1659" t="s">
        <v>5382</v>
      </c>
      <c r="B1704" s="1653" t="s">
        <v>5383</v>
      </c>
      <c r="C1704" s="1659" t="s">
        <v>5384</v>
      </c>
      <c r="D1704" s="54" t="s">
        <v>2439</v>
      </c>
      <c r="F1704" s="54" t="s">
        <v>4393</v>
      </c>
    </row>
    <row r="1705" spans="1:6" hidden="1">
      <c r="A1705" s="1659" t="s">
        <v>5385</v>
      </c>
      <c r="B1705" s="1653" t="s">
        <v>5386</v>
      </c>
      <c r="C1705" s="1659" t="s">
        <v>5387</v>
      </c>
      <c r="D1705" s="54" t="s">
        <v>2439</v>
      </c>
      <c r="F1705" s="54" t="s">
        <v>4393</v>
      </c>
    </row>
    <row r="1706" spans="1:6" hidden="1">
      <c r="A1706" s="1659" t="s">
        <v>5388</v>
      </c>
      <c r="B1706" s="1653" t="s">
        <v>5389</v>
      </c>
      <c r="C1706" s="1659" t="s">
        <v>5390</v>
      </c>
      <c r="D1706" s="54" t="s">
        <v>2439</v>
      </c>
      <c r="F1706" s="54" t="s">
        <v>4393</v>
      </c>
    </row>
    <row r="1707" spans="1:6" hidden="1">
      <c r="A1707" s="1659" t="s">
        <v>5391</v>
      </c>
      <c r="B1707" s="1653" t="s">
        <v>5392</v>
      </c>
      <c r="C1707" s="1659" t="s">
        <v>5393</v>
      </c>
      <c r="D1707" s="54" t="s">
        <v>2439</v>
      </c>
      <c r="F1707" s="54" t="s">
        <v>4393</v>
      </c>
    </row>
    <row r="1708" spans="1:6" hidden="1">
      <c r="A1708" s="1659" t="s">
        <v>5394</v>
      </c>
      <c r="B1708" s="1653" t="s">
        <v>5395</v>
      </c>
      <c r="C1708" s="1659" t="s">
        <v>5396</v>
      </c>
      <c r="D1708" s="54" t="s">
        <v>2439</v>
      </c>
      <c r="F1708" s="54" t="s">
        <v>4393</v>
      </c>
    </row>
    <row r="1709" spans="1:6" hidden="1">
      <c r="A1709" s="1659" t="s">
        <v>5397</v>
      </c>
      <c r="B1709" s="1653" t="s">
        <v>5398</v>
      </c>
      <c r="C1709" s="1659" t="s">
        <v>5399</v>
      </c>
      <c r="D1709" s="54" t="s">
        <v>2439</v>
      </c>
      <c r="F1709" s="54" t="s">
        <v>4393</v>
      </c>
    </row>
    <row r="1710" spans="1:6" hidden="1">
      <c r="A1710" s="1659" t="s">
        <v>5400</v>
      </c>
      <c r="B1710" s="1653" t="s">
        <v>5401</v>
      </c>
      <c r="C1710" s="1659" t="s">
        <v>5402</v>
      </c>
      <c r="D1710" s="54" t="s">
        <v>2439</v>
      </c>
      <c r="F1710" s="54" t="s">
        <v>4393</v>
      </c>
    </row>
    <row r="1711" spans="1:6" hidden="1">
      <c r="A1711" s="1659" t="s">
        <v>5403</v>
      </c>
      <c r="B1711" s="1653" t="s">
        <v>5404</v>
      </c>
      <c r="C1711" s="1659" t="s">
        <v>5405</v>
      </c>
      <c r="D1711" s="54" t="s">
        <v>2439</v>
      </c>
      <c r="F1711" s="54" t="s">
        <v>4393</v>
      </c>
    </row>
    <row r="1712" spans="1:6" hidden="1">
      <c r="A1712" s="1659" t="s">
        <v>5406</v>
      </c>
      <c r="B1712" s="1653" t="s">
        <v>5398</v>
      </c>
      <c r="C1712" s="1659" t="s">
        <v>5407</v>
      </c>
      <c r="D1712" s="54" t="s">
        <v>2439</v>
      </c>
      <c r="F1712" s="54" t="s">
        <v>4393</v>
      </c>
    </row>
    <row r="1713" spans="1:6" hidden="1">
      <c r="A1713" s="1659" t="s">
        <v>5408</v>
      </c>
      <c r="B1713" s="1653" t="s">
        <v>5409</v>
      </c>
      <c r="C1713" s="1659" t="s">
        <v>5410</v>
      </c>
      <c r="D1713" s="54" t="s">
        <v>2439</v>
      </c>
      <c r="F1713" s="54" t="s">
        <v>4393</v>
      </c>
    </row>
    <row r="1714" spans="1:6" hidden="1">
      <c r="A1714" s="1659" t="s">
        <v>5411</v>
      </c>
      <c r="B1714" s="1653" t="s">
        <v>5412</v>
      </c>
      <c r="C1714" s="1659" t="s">
        <v>5413</v>
      </c>
      <c r="D1714" s="54" t="s">
        <v>2439</v>
      </c>
      <c r="F1714" s="54" t="s">
        <v>4393</v>
      </c>
    </row>
    <row r="1715" spans="1:6" hidden="1">
      <c r="A1715" s="1659" t="s">
        <v>5414</v>
      </c>
      <c r="B1715" s="1653" t="s">
        <v>5415</v>
      </c>
      <c r="C1715" s="1659" t="s">
        <v>5416</v>
      </c>
      <c r="D1715" s="54" t="s">
        <v>2439</v>
      </c>
      <c r="F1715" s="54" t="s">
        <v>4393</v>
      </c>
    </row>
    <row r="1716" spans="1:6" hidden="1">
      <c r="A1716" s="1659" t="s">
        <v>5417</v>
      </c>
      <c r="B1716" s="1653" t="s">
        <v>5418</v>
      </c>
      <c r="C1716" s="1659" t="s">
        <v>5419</v>
      </c>
      <c r="D1716" s="54" t="s">
        <v>2439</v>
      </c>
      <c r="F1716" s="54" t="s">
        <v>4393</v>
      </c>
    </row>
    <row r="1717" spans="1:6" hidden="1">
      <c r="A1717" s="1659" t="s">
        <v>5422</v>
      </c>
      <c r="B1717" s="1653" t="s">
        <v>2265</v>
      </c>
      <c r="C1717" s="1659" t="s">
        <v>5423</v>
      </c>
      <c r="D1717" s="54" t="s">
        <v>2439</v>
      </c>
      <c r="F1717" s="54" t="s">
        <v>4393</v>
      </c>
    </row>
    <row r="1718" spans="1:6" hidden="1">
      <c r="A1718" s="1659" t="s">
        <v>5424</v>
      </c>
      <c r="B1718" s="1653" t="s">
        <v>5425</v>
      </c>
      <c r="C1718" s="1659" t="s">
        <v>5426</v>
      </c>
      <c r="D1718" s="54" t="s">
        <v>2248</v>
      </c>
      <c r="F1718" s="54" t="s">
        <v>4393</v>
      </c>
    </row>
    <row r="1719" spans="1:6" hidden="1">
      <c r="A1719" s="1659" t="s">
        <v>5431</v>
      </c>
      <c r="B1719" s="1653" t="s">
        <v>5432</v>
      </c>
      <c r="C1719" s="1659" t="s">
        <v>5433</v>
      </c>
      <c r="D1719" s="54" t="s">
        <v>2439</v>
      </c>
      <c r="F1719" s="54" t="s">
        <v>4393</v>
      </c>
    </row>
    <row r="1720" spans="1:6" hidden="1">
      <c r="A1720" s="1659" t="s">
        <v>5434</v>
      </c>
      <c r="B1720" s="1653" t="s">
        <v>5435</v>
      </c>
      <c r="C1720" s="1659" t="s">
        <v>5436</v>
      </c>
      <c r="D1720" s="54" t="s">
        <v>2439</v>
      </c>
      <c r="F1720" s="54" t="s">
        <v>4393</v>
      </c>
    </row>
    <row r="1721" spans="1:6" hidden="1">
      <c r="A1721" s="1659" t="s">
        <v>5437</v>
      </c>
      <c r="B1721" s="1653" t="s">
        <v>5438</v>
      </c>
      <c r="C1721" s="1659" t="s">
        <v>5439</v>
      </c>
      <c r="D1721" s="54" t="s">
        <v>2439</v>
      </c>
      <c r="F1721" s="54" t="s">
        <v>4393</v>
      </c>
    </row>
    <row r="1722" spans="1:6" hidden="1">
      <c r="A1722" s="1659" t="s">
        <v>5440</v>
      </c>
      <c r="B1722" s="1653" t="s">
        <v>5441</v>
      </c>
      <c r="C1722" s="1659" t="s">
        <v>5442</v>
      </c>
      <c r="D1722" s="54" t="s">
        <v>2439</v>
      </c>
      <c r="F1722" s="54" t="s">
        <v>4393</v>
      </c>
    </row>
    <row r="1723" spans="1:6" hidden="1">
      <c r="A1723" s="1659" t="s">
        <v>5444</v>
      </c>
      <c r="B1723" s="1653" t="s">
        <v>5430</v>
      </c>
      <c r="C1723" s="1659" t="s">
        <v>5445</v>
      </c>
      <c r="D1723" s="54" t="s">
        <v>2439</v>
      </c>
      <c r="F1723" s="54" t="s">
        <v>4393</v>
      </c>
    </row>
    <row r="1724" spans="1:6" hidden="1">
      <c r="A1724" s="1659" t="s">
        <v>5446</v>
      </c>
      <c r="B1724" s="1653" t="s">
        <v>5432</v>
      </c>
      <c r="C1724" s="1659" t="s">
        <v>5447</v>
      </c>
      <c r="D1724" s="54" t="s">
        <v>2439</v>
      </c>
      <c r="F1724" s="54" t="s">
        <v>4393</v>
      </c>
    </row>
    <row r="1725" spans="1:6" hidden="1">
      <c r="A1725" s="1659" t="s">
        <v>5448</v>
      </c>
      <c r="B1725" s="1653" t="s">
        <v>5449</v>
      </c>
      <c r="C1725" s="1659" t="s">
        <v>5450</v>
      </c>
      <c r="D1725" s="54" t="s">
        <v>2439</v>
      </c>
      <c r="F1725" s="54" t="s">
        <v>4393</v>
      </c>
    </row>
    <row r="1726" spans="1:6" hidden="1">
      <c r="A1726" s="1659" t="s">
        <v>5451</v>
      </c>
      <c r="B1726" s="1653" t="s">
        <v>5452</v>
      </c>
      <c r="C1726" s="1659" t="s">
        <v>5453</v>
      </c>
      <c r="D1726" s="54" t="s">
        <v>2439</v>
      </c>
      <c r="F1726" s="54" t="s">
        <v>4393</v>
      </c>
    </row>
    <row r="1727" spans="1:6" hidden="1">
      <c r="A1727" s="1659" t="s">
        <v>5454</v>
      </c>
      <c r="C1727" s="1659" t="s">
        <v>5455</v>
      </c>
      <c r="D1727" s="54" t="s">
        <v>2555</v>
      </c>
      <c r="F1727" s="54" t="s">
        <v>4393</v>
      </c>
    </row>
    <row r="1728" spans="1:6" hidden="1">
      <c r="A1728" s="1659" t="s">
        <v>5456</v>
      </c>
      <c r="C1728" s="1659" t="s">
        <v>5457</v>
      </c>
      <c r="D1728" s="54" t="s">
        <v>2555</v>
      </c>
      <c r="F1728" s="54" t="s">
        <v>4393</v>
      </c>
    </row>
    <row r="1729" spans="1:6" hidden="1">
      <c r="A1729" s="1659" t="s">
        <v>5459</v>
      </c>
      <c r="B1729" s="1653" t="s">
        <v>5460</v>
      </c>
      <c r="C1729" s="1659" t="s">
        <v>3178</v>
      </c>
      <c r="D1729" s="54" t="s">
        <v>2555</v>
      </c>
      <c r="F1729" s="54" t="s">
        <v>4393</v>
      </c>
    </row>
    <row r="1730" spans="1:6" hidden="1">
      <c r="A1730" s="1659" t="s">
        <v>5461</v>
      </c>
      <c r="B1730" s="1653">
        <v>74316</v>
      </c>
      <c r="C1730" s="1659" t="s">
        <v>5462</v>
      </c>
      <c r="D1730" s="54" t="s">
        <v>2555</v>
      </c>
      <c r="F1730" s="54" t="s">
        <v>4393</v>
      </c>
    </row>
    <row r="1731" spans="1:6" hidden="1">
      <c r="A1731" s="1659" t="s">
        <v>5463</v>
      </c>
      <c r="B1731" s="1653" t="s">
        <v>5464</v>
      </c>
      <c r="C1731" s="1659" t="s">
        <v>5465</v>
      </c>
      <c r="D1731" s="54" t="s">
        <v>2555</v>
      </c>
      <c r="F1731" s="54" t="s">
        <v>4393</v>
      </c>
    </row>
    <row r="1732" spans="1:6" hidden="1">
      <c r="A1732" s="1659" t="s">
        <v>5466</v>
      </c>
      <c r="B1732" s="1653" t="s">
        <v>1778</v>
      </c>
      <c r="C1732" s="1659" t="s">
        <v>5467</v>
      </c>
      <c r="D1732" s="54" t="s">
        <v>2555</v>
      </c>
      <c r="F1732" s="54" t="s">
        <v>4393</v>
      </c>
    </row>
    <row r="1733" spans="1:6" hidden="1">
      <c r="A1733" s="1659" t="s">
        <v>5468</v>
      </c>
      <c r="B1733" s="1653">
        <v>74316</v>
      </c>
      <c r="C1733" s="1659" t="s">
        <v>5462</v>
      </c>
      <c r="D1733" s="54" t="s">
        <v>2555</v>
      </c>
      <c r="F1733" s="54" t="s">
        <v>4393</v>
      </c>
    </row>
    <row r="1734" spans="1:6" hidden="1">
      <c r="A1734" s="1659" t="s">
        <v>5474</v>
      </c>
      <c r="B1734" s="1653" t="s">
        <v>5475</v>
      </c>
      <c r="C1734" s="1659" t="s">
        <v>5476</v>
      </c>
      <c r="D1734" s="54" t="s">
        <v>856</v>
      </c>
      <c r="F1734" s="54" t="s">
        <v>4393</v>
      </c>
    </row>
    <row r="1735" spans="1:6">
      <c r="A1735" s="1659" t="s">
        <v>5479</v>
      </c>
      <c r="B1735" s="1653" t="s">
        <v>5480</v>
      </c>
      <c r="C1735" s="1659" t="s">
        <v>5481</v>
      </c>
      <c r="D1735" s="54" t="s">
        <v>1960</v>
      </c>
      <c r="F1735" s="54">
        <v>3000</v>
      </c>
    </row>
    <row r="1736" spans="1:6" hidden="1">
      <c r="A1736" s="1659" t="s">
        <v>5482</v>
      </c>
      <c r="C1736" s="1659" t="s">
        <v>5483</v>
      </c>
      <c r="D1736" s="54" t="s">
        <v>856</v>
      </c>
      <c r="F1736" s="54">
        <v>3000</v>
      </c>
    </row>
    <row r="1737" spans="1:6" hidden="1">
      <c r="A1737" s="1659" t="s">
        <v>5484</v>
      </c>
      <c r="C1737" s="1659" t="s">
        <v>5485</v>
      </c>
      <c r="D1737" s="54" t="s">
        <v>856</v>
      </c>
      <c r="F1737" s="54">
        <v>3000</v>
      </c>
    </row>
    <row r="1738" spans="1:6" hidden="1">
      <c r="A1738" s="1659" t="s">
        <v>5486</v>
      </c>
      <c r="B1738" s="1653" t="s">
        <v>5487</v>
      </c>
      <c r="C1738" s="1659" t="s">
        <v>5488</v>
      </c>
      <c r="D1738" s="54" t="s">
        <v>856</v>
      </c>
      <c r="F1738" s="54">
        <v>3000</v>
      </c>
    </row>
    <row r="1739" spans="1:6" hidden="1">
      <c r="A1739" s="1659" t="s">
        <v>5493</v>
      </c>
      <c r="B1739" s="1653" t="s">
        <v>5494</v>
      </c>
      <c r="C1739" s="1659" t="s">
        <v>3215</v>
      </c>
      <c r="D1739" s="54" t="s">
        <v>2037</v>
      </c>
      <c r="F1739" s="54" t="s">
        <v>4393</v>
      </c>
    </row>
    <row r="1740" spans="1:6" hidden="1">
      <c r="A1740" s="1659" t="s">
        <v>5495</v>
      </c>
      <c r="B1740" s="1653" t="s">
        <v>5489</v>
      </c>
      <c r="C1740" s="1659" t="s">
        <v>2563</v>
      </c>
      <c r="D1740" s="54" t="s">
        <v>2037</v>
      </c>
      <c r="F1740" s="54" t="s">
        <v>4393</v>
      </c>
    </row>
    <row r="1741" spans="1:6" hidden="1">
      <c r="A1741" s="1659" t="s">
        <v>5496</v>
      </c>
      <c r="B1741" s="1653" t="s">
        <v>5490</v>
      </c>
      <c r="C1741" s="1659" t="s">
        <v>5497</v>
      </c>
      <c r="D1741" s="54" t="s">
        <v>2037</v>
      </c>
      <c r="F1741" s="54" t="s">
        <v>4393</v>
      </c>
    </row>
    <row r="1742" spans="1:6" hidden="1">
      <c r="A1742" s="1659" t="s">
        <v>5498</v>
      </c>
      <c r="B1742" s="1653" t="s">
        <v>5491</v>
      </c>
      <c r="C1742" s="1659" t="s">
        <v>4323</v>
      </c>
      <c r="D1742" s="54" t="s">
        <v>2037</v>
      </c>
      <c r="F1742" s="54" t="s">
        <v>4393</v>
      </c>
    </row>
    <row r="1743" spans="1:6" hidden="1">
      <c r="A1743" s="1659" t="s">
        <v>5499</v>
      </c>
      <c r="B1743" s="1653" t="s">
        <v>5492</v>
      </c>
      <c r="C1743" s="1659" t="s">
        <v>5500</v>
      </c>
      <c r="D1743" s="54" t="s">
        <v>2037</v>
      </c>
      <c r="F1743" s="54" t="s">
        <v>4393</v>
      </c>
    </row>
    <row r="1744" spans="1:6" hidden="1">
      <c r="A1744" s="1659" t="s">
        <v>5501</v>
      </c>
      <c r="B1744" s="1653" t="s">
        <v>5494</v>
      </c>
      <c r="C1744" s="1659" t="s">
        <v>5502</v>
      </c>
      <c r="D1744" s="54" t="s">
        <v>2037</v>
      </c>
      <c r="F1744" s="54" t="s">
        <v>4393</v>
      </c>
    </row>
    <row r="1745" spans="1:6" hidden="1">
      <c r="A1745" s="1659" t="s">
        <v>5503</v>
      </c>
      <c r="B1745" s="1653" t="s">
        <v>5489</v>
      </c>
      <c r="C1745" s="1659" t="s">
        <v>5504</v>
      </c>
      <c r="D1745" s="54" t="s">
        <v>2037</v>
      </c>
      <c r="F1745" s="54" t="s">
        <v>4393</v>
      </c>
    </row>
    <row r="1746" spans="1:6" hidden="1">
      <c r="A1746" s="1659" t="s">
        <v>5505</v>
      </c>
      <c r="B1746" s="1653" t="s">
        <v>5490</v>
      </c>
      <c r="C1746" s="1659" t="s">
        <v>5506</v>
      </c>
      <c r="D1746" s="54" t="s">
        <v>2037</v>
      </c>
      <c r="F1746" s="54" t="s">
        <v>4393</v>
      </c>
    </row>
    <row r="1747" spans="1:6" hidden="1">
      <c r="A1747" s="1659" t="s">
        <v>5507</v>
      </c>
      <c r="B1747" s="1653" t="s">
        <v>5491</v>
      </c>
      <c r="C1747" s="1659" t="s">
        <v>5508</v>
      </c>
      <c r="D1747" s="54" t="s">
        <v>2037</v>
      </c>
      <c r="F1747" s="54" t="s">
        <v>4393</v>
      </c>
    </row>
    <row r="1748" spans="1:6" hidden="1">
      <c r="A1748" s="1659" t="s">
        <v>5509</v>
      </c>
      <c r="B1748" s="1653" t="s">
        <v>5492</v>
      </c>
      <c r="C1748" s="1659" t="s">
        <v>5510</v>
      </c>
      <c r="D1748" s="54" t="s">
        <v>2037</v>
      </c>
      <c r="F1748" s="54" t="s">
        <v>4393</v>
      </c>
    </row>
    <row r="1749" spans="1:6" hidden="1">
      <c r="A1749" s="1659" t="s">
        <v>5511</v>
      </c>
      <c r="B1749" s="1653" t="s">
        <v>5494</v>
      </c>
      <c r="C1749" s="1659" t="s">
        <v>5512</v>
      </c>
      <c r="D1749" s="54" t="s">
        <v>2037</v>
      </c>
      <c r="F1749" s="54" t="s">
        <v>4393</v>
      </c>
    </row>
    <row r="1750" spans="1:6" hidden="1">
      <c r="A1750" s="1659" t="s">
        <v>5518</v>
      </c>
      <c r="B1750" s="1653" t="s">
        <v>5513</v>
      </c>
      <c r="C1750" s="1659" t="s">
        <v>5519</v>
      </c>
      <c r="D1750" s="54" t="s">
        <v>2037</v>
      </c>
      <c r="F1750" s="54" t="s">
        <v>4393</v>
      </c>
    </row>
    <row r="1751" spans="1:6" hidden="1">
      <c r="A1751" s="1659" t="s">
        <v>5520</v>
      </c>
      <c r="B1751" s="1653" t="s">
        <v>5514</v>
      </c>
      <c r="C1751" s="1659" t="s">
        <v>5521</v>
      </c>
      <c r="D1751" s="54" t="s">
        <v>2037</v>
      </c>
      <c r="F1751" s="54" t="s">
        <v>4393</v>
      </c>
    </row>
    <row r="1752" spans="1:6" hidden="1">
      <c r="A1752" s="1659" t="s">
        <v>5522</v>
      </c>
      <c r="B1752" s="1653" t="s">
        <v>5515</v>
      </c>
      <c r="C1752" s="1659" t="s">
        <v>5523</v>
      </c>
      <c r="D1752" s="54" t="s">
        <v>2037</v>
      </c>
      <c r="F1752" s="54" t="s">
        <v>4393</v>
      </c>
    </row>
    <row r="1753" spans="1:6" hidden="1">
      <c r="A1753" s="1659" t="s">
        <v>5524</v>
      </c>
      <c r="B1753" s="1653" t="s">
        <v>5516</v>
      </c>
      <c r="C1753" s="1659" t="s">
        <v>5525</v>
      </c>
      <c r="D1753" s="54" t="s">
        <v>2037</v>
      </c>
      <c r="F1753" s="54" t="s">
        <v>4393</v>
      </c>
    </row>
    <row r="1754" spans="1:6" hidden="1">
      <c r="A1754" s="1659" t="s">
        <v>5526</v>
      </c>
      <c r="B1754" s="1653" t="s">
        <v>5517</v>
      </c>
      <c r="C1754" s="1659" t="s">
        <v>5527</v>
      </c>
      <c r="D1754" s="54" t="s">
        <v>2037</v>
      </c>
      <c r="F1754" s="54" t="s">
        <v>4393</v>
      </c>
    </row>
    <row r="1755" spans="1:6" hidden="1">
      <c r="A1755" s="1659" t="s">
        <v>5528</v>
      </c>
      <c r="B1755" s="1653" t="s">
        <v>5529</v>
      </c>
      <c r="C1755" s="1659" t="s">
        <v>5530</v>
      </c>
      <c r="D1755" s="54" t="s">
        <v>2037</v>
      </c>
      <c r="F1755" s="54" t="s">
        <v>4393</v>
      </c>
    </row>
    <row r="1756" spans="1:6" hidden="1">
      <c r="A1756" s="1659" t="s">
        <v>5531</v>
      </c>
      <c r="B1756" s="1653" t="s">
        <v>5532</v>
      </c>
      <c r="C1756" s="1659" t="s">
        <v>5533</v>
      </c>
      <c r="D1756" s="54" t="s">
        <v>2037</v>
      </c>
      <c r="F1756" s="54" t="s">
        <v>4393</v>
      </c>
    </row>
    <row r="1757" spans="1:6" hidden="1">
      <c r="A1757" s="1659" t="s">
        <v>5534</v>
      </c>
      <c r="B1757" s="1653" t="s">
        <v>5535</v>
      </c>
      <c r="C1757" s="1659" t="s">
        <v>5536</v>
      </c>
      <c r="D1757" s="54" t="s">
        <v>2037</v>
      </c>
      <c r="F1757" s="54" t="s">
        <v>4393</v>
      </c>
    </row>
    <row r="1758" spans="1:6" hidden="1">
      <c r="A1758" s="1659" t="s">
        <v>5537</v>
      </c>
      <c r="B1758" s="1653" t="s">
        <v>5538</v>
      </c>
      <c r="C1758" s="1659" t="s">
        <v>5539</v>
      </c>
      <c r="D1758" s="54" t="s">
        <v>2037</v>
      </c>
      <c r="F1758" s="54" t="s">
        <v>4393</v>
      </c>
    </row>
    <row r="1759" spans="1:6" hidden="1">
      <c r="A1759" s="1659" t="s">
        <v>5540</v>
      </c>
      <c r="B1759" s="1653" t="s">
        <v>5541</v>
      </c>
      <c r="C1759" s="1659" t="s">
        <v>5542</v>
      </c>
      <c r="D1759" s="54" t="s">
        <v>2037</v>
      </c>
      <c r="F1759" s="54" t="s">
        <v>4393</v>
      </c>
    </row>
    <row r="1760" spans="1:6" hidden="1">
      <c r="A1760" s="1659" t="s">
        <v>5543</v>
      </c>
      <c r="B1760" s="1653" t="s">
        <v>478</v>
      </c>
      <c r="C1760" s="1659" t="s">
        <v>5544</v>
      </c>
      <c r="D1760" s="54" t="s">
        <v>2037</v>
      </c>
      <c r="F1760" s="54" t="s">
        <v>4393</v>
      </c>
    </row>
    <row r="1761" spans="1:6" hidden="1">
      <c r="A1761" s="1659" t="s">
        <v>5548</v>
      </c>
      <c r="B1761" s="1653" t="s">
        <v>5549</v>
      </c>
      <c r="C1761" s="1659" t="s">
        <v>5550</v>
      </c>
      <c r="D1761" s="54" t="s">
        <v>2532</v>
      </c>
      <c r="F1761" s="54" t="s">
        <v>4393</v>
      </c>
    </row>
    <row r="1762" spans="1:6" hidden="1">
      <c r="A1762" s="1659" t="s">
        <v>5552</v>
      </c>
      <c r="B1762" s="1653">
        <v>73213</v>
      </c>
      <c r="C1762" s="1659" t="s">
        <v>5553</v>
      </c>
      <c r="D1762" s="54" t="s">
        <v>2532</v>
      </c>
      <c r="F1762" s="54" t="s">
        <v>4393</v>
      </c>
    </row>
    <row r="1763" spans="1:6" hidden="1">
      <c r="A1763" s="1659" t="s">
        <v>5554</v>
      </c>
      <c r="B1763" s="1653">
        <v>73413</v>
      </c>
      <c r="C1763" s="1659" t="s">
        <v>5555</v>
      </c>
      <c r="D1763" s="54" t="s">
        <v>2532</v>
      </c>
      <c r="F1763" s="54" t="s">
        <v>4393</v>
      </c>
    </row>
    <row r="1764" spans="1:6" hidden="1">
      <c r="A1764" s="1659" t="s">
        <v>5556</v>
      </c>
      <c r="B1764" s="1653" t="s">
        <v>5557</v>
      </c>
      <c r="C1764" s="1659" t="s">
        <v>5558</v>
      </c>
      <c r="D1764" s="54" t="s">
        <v>2439</v>
      </c>
      <c r="F1764" s="54" t="s">
        <v>4393</v>
      </c>
    </row>
    <row r="1765" spans="1:6" hidden="1">
      <c r="A1765" s="1659" t="s">
        <v>5560</v>
      </c>
      <c r="B1765" s="1653" t="s">
        <v>5561</v>
      </c>
      <c r="C1765" s="1659" t="s">
        <v>5562</v>
      </c>
      <c r="D1765" s="54" t="s">
        <v>2555</v>
      </c>
      <c r="F1765" s="54" t="s">
        <v>4393</v>
      </c>
    </row>
    <row r="1766" spans="1:6" hidden="1">
      <c r="A1766" s="1659" t="s">
        <v>5564</v>
      </c>
      <c r="B1766" s="1653" t="s">
        <v>5563</v>
      </c>
      <c r="C1766" s="1659" t="s">
        <v>5565</v>
      </c>
      <c r="D1766" s="54" t="s">
        <v>2439</v>
      </c>
      <c r="F1766" s="54" t="s">
        <v>4393</v>
      </c>
    </row>
    <row r="1767" spans="1:6" hidden="1">
      <c r="C1767" s="1659" t="s">
        <v>5569</v>
      </c>
      <c r="F1767" s="54">
        <v>3000</v>
      </c>
    </row>
    <row r="1768" spans="1:6" hidden="1">
      <c r="A1768" s="1659" t="s">
        <v>5574</v>
      </c>
      <c r="B1768" s="1653" t="s">
        <v>5575</v>
      </c>
      <c r="C1768" s="1659" t="s">
        <v>5576</v>
      </c>
      <c r="D1768" s="54" t="s">
        <v>1823</v>
      </c>
      <c r="F1768" s="54" t="s">
        <v>4393</v>
      </c>
    </row>
    <row r="1769" spans="1:6" hidden="1">
      <c r="A1769" s="1659" t="s">
        <v>5577</v>
      </c>
      <c r="B1769" s="1653" t="s">
        <v>435</v>
      </c>
      <c r="C1769" s="1659" t="s">
        <v>5578</v>
      </c>
      <c r="D1769" s="54" t="s">
        <v>2555</v>
      </c>
      <c r="F1769" s="54" t="s">
        <v>4393</v>
      </c>
    </row>
    <row r="1770" spans="1:6" hidden="1">
      <c r="A1770" s="1659" t="s">
        <v>5581</v>
      </c>
      <c r="F1770" s="54" t="s">
        <v>4393</v>
      </c>
    </row>
    <row r="1771" spans="1:6" hidden="1">
      <c r="A1771" s="1659" t="s">
        <v>5594</v>
      </c>
      <c r="B1771" s="1653" t="s">
        <v>5595</v>
      </c>
      <c r="C1771" s="1659" t="s">
        <v>5596</v>
      </c>
      <c r="D1771" s="54" t="s">
        <v>3370</v>
      </c>
      <c r="F1771" s="54" t="s">
        <v>4393</v>
      </c>
    </row>
    <row r="1772" spans="1:6" hidden="1">
      <c r="A1772" s="1659" t="s">
        <v>5602</v>
      </c>
      <c r="B1772" s="1653" t="s">
        <v>5601</v>
      </c>
      <c r="C1772" s="1659" t="s">
        <v>1194</v>
      </c>
      <c r="D1772" s="54" t="s">
        <v>2555</v>
      </c>
      <c r="F1772" s="54" t="s">
        <v>4393</v>
      </c>
    </row>
    <row r="1773" spans="1:6" hidden="1">
      <c r="A1773" s="1659" t="s">
        <v>5603</v>
      </c>
      <c r="B1773" s="1653" t="s">
        <v>5601</v>
      </c>
      <c r="C1773" s="1659" t="s">
        <v>1193</v>
      </c>
      <c r="D1773" s="54" t="s">
        <v>2555</v>
      </c>
      <c r="F1773" s="54" t="s">
        <v>4393</v>
      </c>
    </row>
    <row r="1774" spans="1:6" hidden="1">
      <c r="A1774" s="1659" t="s">
        <v>5604</v>
      </c>
      <c r="C1774" s="1659" t="s">
        <v>5605</v>
      </c>
      <c r="D1774" s="54" t="s">
        <v>2555</v>
      </c>
      <c r="F1774" s="54" t="s">
        <v>4393</v>
      </c>
    </row>
    <row r="1775" spans="1:6" hidden="1">
      <c r="A1775" s="1659" t="s">
        <v>5606</v>
      </c>
      <c r="C1775" s="1659" t="s">
        <v>5607</v>
      </c>
      <c r="D1775" s="54" t="s">
        <v>2555</v>
      </c>
      <c r="F1775" s="54" t="s">
        <v>4393</v>
      </c>
    </row>
    <row r="1776" spans="1:6" hidden="1">
      <c r="A1776" s="1659" t="s">
        <v>5608</v>
      </c>
      <c r="C1776" s="1659" t="s">
        <v>5609</v>
      </c>
      <c r="D1776" s="54" t="s">
        <v>2555</v>
      </c>
      <c r="F1776" s="54" t="s">
        <v>4393</v>
      </c>
    </row>
    <row r="1777" spans="1:6" hidden="1">
      <c r="A1777" s="1659" t="s">
        <v>5611</v>
      </c>
      <c r="B1777" s="1653" t="s">
        <v>5612</v>
      </c>
      <c r="C1777" s="1659" t="s">
        <v>5613</v>
      </c>
      <c r="D1777" s="54" t="s">
        <v>3370</v>
      </c>
      <c r="F1777" s="54" t="s">
        <v>4393</v>
      </c>
    </row>
    <row r="1778" spans="1:6" hidden="1">
      <c r="A1778" s="1659" t="s">
        <v>5614</v>
      </c>
      <c r="B1778" s="1653" t="s">
        <v>1025</v>
      </c>
      <c r="C1778" s="1659" t="s">
        <v>5615</v>
      </c>
      <c r="D1778" s="54" t="s">
        <v>3370</v>
      </c>
      <c r="F1778" s="54" t="s">
        <v>4393</v>
      </c>
    </row>
    <row r="1779" spans="1:6" hidden="1">
      <c r="A1779" s="1659" t="s">
        <v>5616</v>
      </c>
      <c r="B1779" s="1653" t="s">
        <v>1025</v>
      </c>
      <c r="C1779" s="1659" t="s">
        <v>5617</v>
      </c>
      <c r="D1779" s="54" t="s">
        <v>3370</v>
      </c>
      <c r="F1779" s="54">
        <v>3000</v>
      </c>
    </row>
    <row r="1780" spans="1:6" hidden="1">
      <c r="A1780" s="1659" t="s">
        <v>5621</v>
      </c>
      <c r="B1780" s="1653" t="s">
        <v>5618</v>
      </c>
      <c r="C1780" s="1659" t="s">
        <v>5622</v>
      </c>
      <c r="D1780" s="54" t="s">
        <v>3370</v>
      </c>
      <c r="F1780" s="54" t="s">
        <v>4393</v>
      </c>
    </row>
    <row r="1781" spans="1:6" hidden="1">
      <c r="A1781" s="1659" t="s">
        <v>5623</v>
      </c>
      <c r="B1781" s="1653" t="s">
        <v>1025</v>
      </c>
      <c r="C1781" s="1659" t="s">
        <v>5624</v>
      </c>
      <c r="D1781" s="54" t="s">
        <v>3370</v>
      </c>
      <c r="F1781" s="54" t="s">
        <v>4393</v>
      </c>
    </row>
    <row r="1782" spans="1:6" hidden="1">
      <c r="A1782" s="1659" t="s">
        <v>5625</v>
      </c>
      <c r="B1782" s="1653" t="s">
        <v>1388</v>
      </c>
      <c r="C1782" s="1659" t="s">
        <v>5626</v>
      </c>
      <c r="D1782" s="54" t="s">
        <v>3370</v>
      </c>
      <c r="F1782" s="54" t="s">
        <v>4393</v>
      </c>
    </row>
    <row r="1783" spans="1:6" hidden="1">
      <c r="A1783" s="1659" t="s">
        <v>5627</v>
      </c>
      <c r="B1783" s="1653" t="s">
        <v>5628</v>
      </c>
      <c r="C1783" s="1659" t="s">
        <v>5629</v>
      </c>
      <c r="D1783" s="54" t="s">
        <v>3370</v>
      </c>
      <c r="F1783" s="54" t="s">
        <v>4393</v>
      </c>
    </row>
    <row r="1784" spans="1:6" hidden="1">
      <c r="A1784" s="1659" t="s">
        <v>5630</v>
      </c>
      <c r="B1784" s="1653" t="s">
        <v>5628</v>
      </c>
      <c r="C1784" s="1659" t="s">
        <v>5631</v>
      </c>
      <c r="D1784" s="54" t="s">
        <v>3370</v>
      </c>
      <c r="F1784" s="54" t="s">
        <v>4393</v>
      </c>
    </row>
    <row r="1785" spans="1:6" hidden="1">
      <c r="A1785" s="1659" t="s">
        <v>5633</v>
      </c>
      <c r="B1785" s="1653" t="s">
        <v>5632</v>
      </c>
      <c r="C1785" s="1659" t="s">
        <v>5634</v>
      </c>
      <c r="D1785" s="54" t="s">
        <v>2555</v>
      </c>
      <c r="F1785" s="54">
        <v>50</v>
      </c>
    </row>
    <row r="1786" spans="1:6" hidden="1">
      <c r="A1786" s="1659" t="s">
        <v>5635</v>
      </c>
      <c r="B1786" s="1653" t="s">
        <v>5632</v>
      </c>
      <c r="C1786" s="1659" t="s">
        <v>5636</v>
      </c>
      <c r="D1786" s="54" t="s">
        <v>2555</v>
      </c>
      <c r="F1786" s="54">
        <v>50</v>
      </c>
    </row>
    <row r="1787" spans="1:6" hidden="1">
      <c r="A1787" s="1659" t="s">
        <v>5637</v>
      </c>
      <c r="B1787" s="1653" t="s">
        <v>5632</v>
      </c>
      <c r="C1787" s="1659" t="s">
        <v>5638</v>
      </c>
      <c r="D1787" s="54" t="s">
        <v>2555</v>
      </c>
      <c r="F1787" s="54">
        <v>50</v>
      </c>
    </row>
    <row r="1788" spans="1:6" hidden="1">
      <c r="A1788" s="1659" t="s">
        <v>5640</v>
      </c>
      <c r="B1788" s="1653" t="s">
        <v>5632</v>
      </c>
      <c r="C1788" s="1659" t="s">
        <v>5641</v>
      </c>
      <c r="D1788" s="54" t="s">
        <v>2555</v>
      </c>
      <c r="F1788" s="54">
        <v>50</v>
      </c>
    </row>
    <row r="1789" spans="1:6" hidden="1">
      <c r="A1789" s="1659" t="s">
        <v>5642</v>
      </c>
      <c r="B1789" s="1653" t="s">
        <v>5632</v>
      </c>
      <c r="C1789" s="1659" t="s">
        <v>5643</v>
      </c>
      <c r="D1789" s="54" t="s">
        <v>2555</v>
      </c>
      <c r="F1789" s="54">
        <v>50</v>
      </c>
    </row>
    <row r="1790" spans="1:6" hidden="1">
      <c r="A1790" s="1659" t="s">
        <v>5644</v>
      </c>
      <c r="B1790" s="1653" t="s">
        <v>5632</v>
      </c>
      <c r="C1790" s="1659" t="s">
        <v>5645</v>
      </c>
      <c r="D1790" s="54" t="s">
        <v>2555</v>
      </c>
      <c r="F1790" s="54">
        <v>50</v>
      </c>
    </row>
    <row r="1791" spans="1:6" hidden="1">
      <c r="A1791" s="1659" t="s">
        <v>5646</v>
      </c>
      <c r="B1791" s="1653" t="s">
        <v>5632</v>
      </c>
      <c r="C1791" s="1659" t="s">
        <v>5647</v>
      </c>
      <c r="D1791" s="54" t="s">
        <v>2555</v>
      </c>
      <c r="F1791" s="54">
        <v>50</v>
      </c>
    </row>
    <row r="1792" spans="1:6" hidden="1">
      <c r="A1792" s="1659" t="s">
        <v>5648</v>
      </c>
      <c r="B1792" s="1653" t="s">
        <v>5632</v>
      </c>
      <c r="C1792" s="1659" t="s">
        <v>5649</v>
      </c>
      <c r="D1792" s="54" t="s">
        <v>2555</v>
      </c>
      <c r="F1792" s="54">
        <v>50</v>
      </c>
    </row>
    <row r="1793" spans="1:6" hidden="1">
      <c r="A1793" s="1659" t="s">
        <v>5650</v>
      </c>
      <c r="B1793" s="1653" t="s">
        <v>5632</v>
      </c>
      <c r="C1793" s="1659" t="s">
        <v>5651</v>
      </c>
      <c r="D1793" s="54" t="s">
        <v>2555</v>
      </c>
      <c r="F1793" s="54">
        <v>50</v>
      </c>
    </row>
    <row r="1794" spans="1:6" hidden="1">
      <c r="A1794" s="1659" t="s">
        <v>5652</v>
      </c>
      <c r="B1794" s="1653" t="s">
        <v>5632</v>
      </c>
      <c r="C1794" s="1659" t="s">
        <v>5645</v>
      </c>
      <c r="D1794" s="54" t="s">
        <v>2555</v>
      </c>
      <c r="F1794" s="54">
        <v>50</v>
      </c>
    </row>
    <row r="1795" spans="1:6" hidden="1">
      <c r="A1795" s="1659" t="s">
        <v>5653</v>
      </c>
      <c r="B1795" s="1653" t="s">
        <v>5654</v>
      </c>
      <c r="C1795" s="1659" t="s">
        <v>5655</v>
      </c>
      <c r="D1795" s="54" t="s">
        <v>2555</v>
      </c>
      <c r="F1795" s="54">
        <v>50</v>
      </c>
    </row>
    <row r="1796" spans="1:6" hidden="1">
      <c r="A1796" s="1659" t="s">
        <v>5656</v>
      </c>
      <c r="B1796" s="1653" t="s">
        <v>5632</v>
      </c>
      <c r="C1796" s="1659" t="s">
        <v>5657</v>
      </c>
      <c r="D1796" s="54" t="s">
        <v>2555</v>
      </c>
      <c r="F1796" s="54">
        <v>50</v>
      </c>
    </row>
    <row r="1797" spans="1:6" hidden="1">
      <c r="A1797" s="1659" t="s">
        <v>6441</v>
      </c>
      <c r="B1797" s="1653" t="s">
        <v>5632</v>
      </c>
      <c r="C1797" s="1659" t="s">
        <v>6442</v>
      </c>
      <c r="D1797" s="54" t="s">
        <v>2439</v>
      </c>
      <c r="F1797" s="54">
        <v>2000</v>
      </c>
    </row>
    <row r="1798" spans="1:6" hidden="1">
      <c r="A1798" s="1659" t="s">
        <v>5659</v>
      </c>
      <c r="B1798" s="1653" t="s">
        <v>5632</v>
      </c>
      <c r="C1798" s="1659" t="s">
        <v>5660</v>
      </c>
      <c r="D1798" s="54" t="s">
        <v>2555</v>
      </c>
      <c r="F1798" s="54" t="s">
        <v>4393</v>
      </c>
    </row>
    <row r="1799" spans="1:6" hidden="1">
      <c r="A1799" s="1659" t="s">
        <v>5661</v>
      </c>
      <c r="B1799" s="1653" t="s">
        <v>58</v>
      </c>
      <c r="C1799" s="1659" t="s">
        <v>5662</v>
      </c>
      <c r="D1799" s="54" t="s">
        <v>2555</v>
      </c>
      <c r="F1799" s="54" t="s">
        <v>4393</v>
      </c>
    </row>
    <row r="1800" spans="1:6" hidden="1">
      <c r="A1800" s="1659" t="s">
        <v>5663</v>
      </c>
      <c r="C1800" s="1659" t="s">
        <v>5664</v>
      </c>
      <c r="D1800" s="54" t="s">
        <v>2555</v>
      </c>
      <c r="F1800" s="54" t="s">
        <v>4393</v>
      </c>
    </row>
    <row r="1801" spans="1:6" hidden="1">
      <c r="A1801" s="1659" t="s">
        <v>5665</v>
      </c>
      <c r="C1801" s="1659" t="s">
        <v>5666</v>
      </c>
      <c r="D1801" s="54" t="s">
        <v>2555</v>
      </c>
      <c r="F1801" s="54" t="s">
        <v>4393</v>
      </c>
    </row>
    <row r="1802" spans="1:6" hidden="1">
      <c r="A1802" s="1659" t="s">
        <v>5667</v>
      </c>
      <c r="C1802" s="1659" t="s">
        <v>5668</v>
      </c>
      <c r="D1802" s="54" t="s">
        <v>2555</v>
      </c>
      <c r="F1802" s="54" t="s">
        <v>4393</v>
      </c>
    </row>
    <row r="1803" spans="1:6" hidden="1">
      <c r="A1803" s="1659" t="s">
        <v>5669</v>
      </c>
      <c r="C1803" s="1659" t="s">
        <v>5670</v>
      </c>
      <c r="D1803" s="54" t="s">
        <v>2555</v>
      </c>
      <c r="F1803" s="54" t="s">
        <v>4393</v>
      </c>
    </row>
    <row r="1804" spans="1:6" hidden="1">
      <c r="A1804" s="1659" t="s">
        <v>5671</v>
      </c>
      <c r="C1804" s="1659" t="s">
        <v>5672</v>
      </c>
      <c r="D1804" s="54" t="s">
        <v>2555</v>
      </c>
      <c r="F1804" s="54" t="s">
        <v>4393</v>
      </c>
    </row>
    <row r="1805" spans="1:6" hidden="1">
      <c r="A1805" s="1659" t="s">
        <v>5673</v>
      </c>
      <c r="C1805" s="1659" t="s">
        <v>5674</v>
      </c>
      <c r="D1805" s="54" t="s">
        <v>2555</v>
      </c>
      <c r="F1805" s="54" t="s">
        <v>4393</v>
      </c>
    </row>
    <row r="1806" spans="1:6" hidden="1">
      <c r="A1806" s="1659" t="s">
        <v>5676</v>
      </c>
      <c r="C1806" s="1659" t="s">
        <v>5677</v>
      </c>
      <c r="D1806" s="54" t="s">
        <v>2555</v>
      </c>
      <c r="F1806" s="54" t="s">
        <v>4393</v>
      </c>
    </row>
    <row r="1807" spans="1:6" hidden="1">
      <c r="A1807" s="1659" t="s">
        <v>5682</v>
      </c>
      <c r="C1807" s="1659" t="s">
        <v>5683</v>
      </c>
      <c r="D1807" s="54" t="s">
        <v>2555</v>
      </c>
      <c r="F1807" s="54" t="s">
        <v>4393</v>
      </c>
    </row>
    <row r="1808" spans="1:6" hidden="1">
      <c r="A1808" s="1659" t="s">
        <v>5690</v>
      </c>
      <c r="B1808" s="1653" t="s">
        <v>5687</v>
      </c>
      <c r="C1808" s="1659" t="s">
        <v>5691</v>
      </c>
      <c r="D1808" s="54" t="s">
        <v>2555</v>
      </c>
      <c r="F1808" s="54">
        <v>2</v>
      </c>
    </row>
    <row r="1809" spans="1:6" hidden="1">
      <c r="A1809" s="1659" t="s">
        <v>5692</v>
      </c>
      <c r="C1809" s="1659" t="s">
        <v>5693</v>
      </c>
      <c r="D1809" s="54" t="s">
        <v>2555</v>
      </c>
      <c r="F1809" s="54" t="s">
        <v>4393</v>
      </c>
    </row>
    <row r="1810" spans="1:6" hidden="1">
      <c r="A1810" s="1659" t="s">
        <v>5694</v>
      </c>
      <c r="C1810" s="1659" t="s">
        <v>5695</v>
      </c>
      <c r="D1810" s="54" t="s">
        <v>2555</v>
      </c>
      <c r="F1810" s="54" t="s">
        <v>4393</v>
      </c>
    </row>
    <row r="1811" spans="1:6" hidden="1">
      <c r="A1811" s="1659" t="s">
        <v>6467</v>
      </c>
      <c r="C1811" s="1659" t="s">
        <v>5697</v>
      </c>
      <c r="D1811" s="54" t="s">
        <v>3445</v>
      </c>
      <c r="F1811" s="54">
        <v>50</v>
      </c>
    </row>
    <row r="1812" spans="1:6" hidden="1">
      <c r="A1812" s="1659" t="s">
        <v>5698</v>
      </c>
      <c r="C1812" s="1659" t="s">
        <v>5699</v>
      </c>
      <c r="D1812" s="54" t="s">
        <v>2555</v>
      </c>
      <c r="F1812" s="54">
        <v>50</v>
      </c>
    </row>
    <row r="1813" spans="1:6" hidden="1">
      <c r="A1813" s="1659" t="s">
        <v>5700</v>
      </c>
      <c r="C1813" s="1659" t="s">
        <v>5701</v>
      </c>
      <c r="D1813" s="54" t="s">
        <v>2555</v>
      </c>
      <c r="F1813" s="54" t="s">
        <v>4393</v>
      </c>
    </row>
    <row r="1814" spans="1:6" hidden="1">
      <c r="A1814" s="1659" t="s">
        <v>5702</v>
      </c>
      <c r="C1814" s="1659" t="s">
        <v>5701</v>
      </c>
      <c r="D1814" s="54" t="s">
        <v>2555</v>
      </c>
      <c r="F1814" s="54" t="s">
        <v>4393</v>
      </c>
    </row>
    <row r="1815" spans="1:6" hidden="1">
      <c r="A1815" s="1659" t="s">
        <v>5703</v>
      </c>
      <c r="C1815" s="1659" t="s">
        <v>4537</v>
      </c>
      <c r="D1815" s="54" t="s">
        <v>3445</v>
      </c>
      <c r="F1815" s="54">
        <v>50</v>
      </c>
    </row>
    <row r="1816" spans="1:6" hidden="1">
      <c r="A1816" s="1659" t="s">
        <v>5704</v>
      </c>
      <c r="C1816" s="1659" t="s">
        <v>5705</v>
      </c>
      <c r="D1816" s="54" t="s">
        <v>2555</v>
      </c>
      <c r="F1816" s="54">
        <v>50</v>
      </c>
    </row>
    <row r="1817" spans="1:6" hidden="1">
      <c r="A1817" s="1659" t="s">
        <v>5706</v>
      </c>
      <c r="C1817" s="1659" t="s">
        <v>5707</v>
      </c>
      <c r="D1817" s="54" t="s">
        <v>2555</v>
      </c>
      <c r="F1817" s="54">
        <v>50</v>
      </c>
    </row>
    <row r="1818" spans="1:6" hidden="1">
      <c r="A1818" s="1659" t="s">
        <v>5709</v>
      </c>
      <c r="C1818" s="1659" t="s">
        <v>5710</v>
      </c>
      <c r="D1818" s="54" t="s">
        <v>2555</v>
      </c>
      <c r="F1818" s="54" t="s">
        <v>4393</v>
      </c>
    </row>
    <row r="1819" spans="1:6" hidden="1">
      <c r="A1819" s="1659" t="s">
        <v>1041</v>
      </c>
      <c r="C1819" s="1659" t="s">
        <v>5716</v>
      </c>
      <c r="D1819" s="54" t="s">
        <v>3457</v>
      </c>
      <c r="F1819" s="54" t="s">
        <v>4393</v>
      </c>
    </row>
    <row r="1820" spans="1:6" hidden="1">
      <c r="A1820" s="1659" t="s">
        <v>5717</v>
      </c>
      <c r="C1820" s="1659" t="s">
        <v>5718</v>
      </c>
      <c r="D1820" s="54" t="s">
        <v>3457</v>
      </c>
      <c r="F1820" s="54" t="s">
        <v>4393</v>
      </c>
    </row>
    <row r="1821" spans="1:6" hidden="1">
      <c r="A1821" s="1659" t="s">
        <v>5719</v>
      </c>
      <c r="B1821" s="1653" t="s">
        <v>5425</v>
      </c>
      <c r="C1821" s="1659" t="s">
        <v>5720</v>
      </c>
      <c r="D1821" s="54" t="s">
        <v>3457</v>
      </c>
      <c r="F1821" s="54" t="s">
        <v>4393</v>
      </c>
    </row>
    <row r="1822" spans="1:6" hidden="1">
      <c r="A1822" s="1659" t="s">
        <v>5721</v>
      </c>
      <c r="B1822" s="1653" t="s">
        <v>691</v>
      </c>
      <c r="C1822" s="1659" t="s">
        <v>5722</v>
      </c>
      <c r="D1822" s="54" t="s">
        <v>3457</v>
      </c>
      <c r="F1822" s="54" t="s">
        <v>4393</v>
      </c>
    </row>
    <row r="1823" spans="1:6" hidden="1">
      <c r="A1823" s="1659" t="s">
        <v>5733</v>
      </c>
      <c r="B1823" s="1653" t="s">
        <v>5723</v>
      </c>
      <c r="C1823" s="1659" t="s">
        <v>5734</v>
      </c>
      <c r="D1823" s="54" t="s">
        <v>2555</v>
      </c>
      <c r="F1823" s="54">
        <v>50</v>
      </c>
    </row>
    <row r="1824" spans="1:6" hidden="1">
      <c r="A1824" s="1659" t="s">
        <v>5735</v>
      </c>
      <c r="B1824" s="1653" t="s">
        <v>5723</v>
      </c>
      <c r="C1824" s="1659" t="s">
        <v>5736</v>
      </c>
      <c r="D1824" s="54" t="s">
        <v>2555</v>
      </c>
      <c r="F1824" s="54" t="s">
        <v>4393</v>
      </c>
    </row>
    <row r="1825" spans="1:6" hidden="1">
      <c r="A1825" s="1659" t="s">
        <v>5737</v>
      </c>
      <c r="B1825" s="1653" t="s">
        <v>5724</v>
      </c>
      <c r="C1825" s="1659" t="s">
        <v>3477</v>
      </c>
      <c r="D1825" s="54" t="s">
        <v>2555</v>
      </c>
      <c r="F1825" s="54" t="s">
        <v>4393</v>
      </c>
    </row>
    <row r="1826" spans="1:6" hidden="1">
      <c r="A1826" s="1659" t="s">
        <v>5738</v>
      </c>
      <c r="B1826" s="1653" t="s">
        <v>5724</v>
      </c>
      <c r="C1826" s="1659" t="s">
        <v>3478</v>
      </c>
      <c r="D1826" s="54" t="s">
        <v>2555</v>
      </c>
      <c r="F1826" s="54" t="s">
        <v>4393</v>
      </c>
    </row>
    <row r="1827" spans="1:6" hidden="1">
      <c r="A1827" s="1659" t="s">
        <v>5739</v>
      </c>
      <c r="B1827" s="1653" t="s">
        <v>5724</v>
      </c>
      <c r="C1827" s="1659" t="s">
        <v>3479</v>
      </c>
      <c r="D1827" s="54" t="s">
        <v>2555</v>
      </c>
      <c r="F1827" s="54" t="s">
        <v>4393</v>
      </c>
    </row>
    <row r="1828" spans="1:6" hidden="1">
      <c r="A1828" s="1659" t="s">
        <v>5740</v>
      </c>
      <c r="B1828" s="1653" t="s">
        <v>5725</v>
      </c>
      <c r="C1828" s="1659" t="s">
        <v>3480</v>
      </c>
      <c r="D1828" s="54" t="s">
        <v>2555</v>
      </c>
      <c r="F1828" s="54" t="s">
        <v>4393</v>
      </c>
    </row>
    <row r="1829" spans="1:6" hidden="1">
      <c r="A1829" s="1659" t="s">
        <v>5741</v>
      </c>
      <c r="B1829" s="1653" t="s">
        <v>5726</v>
      </c>
      <c r="C1829" s="1659" t="s">
        <v>3481</v>
      </c>
      <c r="D1829" s="54" t="s">
        <v>2555</v>
      </c>
      <c r="F1829" s="54" t="s">
        <v>4393</v>
      </c>
    </row>
    <row r="1830" spans="1:6" hidden="1">
      <c r="A1830" s="1659" t="s">
        <v>5742</v>
      </c>
      <c r="B1830" s="1653" t="s">
        <v>5727</v>
      </c>
      <c r="C1830" s="1659" t="s">
        <v>3482</v>
      </c>
      <c r="D1830" s="54" t="s">
        <v>2555</v>
      </c>
      <c r="F1830" s="54" t="s">
        <v>4393</v>
      </c>
    </row>
    <row r="1831" spans="1:6" hidden="1">
      <c r="A1831" s="1659" t="s">
        <v>5743</v>
      </c>
      <c r="B1831" s="1653" t="s">
        <v>5728</v>
      </c>
      <c r="C1831" s="1659" t="s">
        <v>3483</v>
      </c>
      <c r="D1831" s="54" t="s">
        <v>2555</v>
      </c>
      <c r="F1831" s="54" t="s">
        <v>4393</v>
      </c>
    </row>
    <row r="1832" spans="1:6" hidden="1">
      <c r="A1832" s="1659" t="s">
        <v>5744</v>
      </c>
      <c r="B1832" s="1653" t="s">
        <v>5729</v>
      </c>
      <c r="C1832" s="1659" t="s">
        <v>3484</v>
      </c>
      <c r="D1832" s="54" t="s">
        <v>2555</v>
      </c>
      <c r="F1832" s="54" t="s">
        <v>4393</v>
      </c>
    </row>
    <row r="1833" spans="1:6" hidden="1">
      <c r="A1833" s="1659" t="s">
        <v>5745</v>
      </c>
      <c r="B1833" s="1653" t="s">
        <v>5730</v>
      </c>
      <c r="C1833" s="1659" t="s">
        <v>3485</v>
      </c>
      <c r="D1833" s="54" t="s">
        <v>2555</v>
      </c>
      <c r="F1833" s="54" t="s">
        <v>4393</v>
      </c>
    </row>
    <row r="1834" spans="1:6" hidden="1">
      <c r="A1834" s="1659" t="s">
        <v>5746</v>
      </c>
      <c r="B1834" s="1653" t="s">
        <v>5730</v>
      </c>
      <c r="C1834" s="1659" t="s">
        <v>3486</v>
      </c>
      <c r="D1834" s="54" t="s">
        <v>2555</v>
      </c>
      <c r="F1834" s="54" t="s">
        <v>4393</v>
      </c>
    </row>
    <row r="1835" spans="1:6" hidden="1">
      <c r="A1835" s="1659" t="s">
        <v>5747</v>
      </c>
      <c r="B1835" s="1653" t="s">
        <v>5730</v>
      </c>
      <c r="C1835" s="1659" t="s">
        <v>3487</v>
      </c>
      <c r="D1835" s="54" t="s">
        <v>2555</v>
      </c>
      <c r="F1835" s="54" t="s">
        <v>4393</v>
      </c>
    </row>
    <row r="1836" spans="1:6" hidden="1">
      <c r="A1836" s="1659" t="s">
        <v>5748</v>
      </c>
      <c r="B1836" s="1653" t="s">
        <v>5731</v>
      </c>
      <c r="C1836" s="1659" t="s">
        <v>3488</v>
      </c>
      <c r="D1836" s="54" t="s">
        <v>2555</v>
      </c>
      <c r="F1836" s="54" t="s">
        <v>4393</v>
      </c>
    </row>
    <row r="1837" spans="1:6" hidden="1">
      <c r="A1837" s="1659" t="s">
        <v>5749</v>
      </c>
      <c r="B1837" s="1653" t="s">
        <v>5731</v>
      </c>
      <c r="C1837" s="1659" t="s">
        <v>5750</v>
      </c>
      <c r="D1837" s="54" t="s">
        <v>2555</v>
      </c>
      <c r="F1837" s="54" t="s">
        <v>4393</v>
      </c>
    </row>
    <row r="1838" spans="1:6" hidden="1">
      <c r="A1838" s="1659" t="s">
        <v>5751</v>
      </c>
      <c r="B1838" s="1653" t="s">
        <v>5724</v>
      </c>
      <c r="C1838" s="1659" t="s">
        <v>5752</v>
      </c>
      <c r="D1838" s="54" t="s">
        <v>2555</v>
      </c>
      <c r="F1838" s="54" t="s">
        <v>4393</v>
      </c>
    </row>
    <row r="1839" spans="1:6" hidden="1">
      <c r="A1839" s="1659" t="s">
        <v>5753</v>
      </c>
      <c r="B1839" s="1653" t="s">
        <v>5725</v>
      </c>
      <c r="C1839" s="1659" t="s">
        <v>5754</v>
      </c>
      <c r="D1839" s="54" t="s">
        <v>2555</v>
      </c>
      <c r="F1839" s="54" t="s">
        <v>4393</v>
      </c>
    </row>
    <row r="1840" spans="1:6" hidden="1">
      <c r="A1840" s="1659" t="s">
        <v>5755</v>
      </c>
      <c r="B1840" s="1653" t="s">
        <v>5731</v>
      </c>
      <c r="C1840" s="1659" t="s">
        <v>5750</v>
      </c>
      <c r="D1840" s="54" t="s">
        <v>2555</v>
      </c>
      <c r="F1840" s="54" t="s">
        <v>4393</v>
      </c>
    </row>
    <row r="1841" spans="1:6" hidden="1">
      <c r="A1841" s="1659" t="s">
        <v>5756</v>
      </c>
      <c r="B1841" s="1653" t="s">
        <v>5723</v>
      </c>
      <c r="C1841" s="1659" t="s">
        <v>5757</v>
      </c>
      <c r="D1841" s="54" t="s">
        <v>2555</v>
      </c>
      <c r="F1841" s="54" t="s">
        <v>4393</v>
      </c>
    </row>
    <row r="1842" spans="1:6" hidden="1">
      <c r="A1842" s="1659" t="s">
        <v>5758</v>
      </c>
      <c r="B1842" s="1653" t="s">
        <v>5724</v>
      </c>
      <c r="C1842" s="1659" t="s">
        <v>5759</v>
      </c>
      <c r="D1842" s="54" t="s">
        <v>2555</v>
      </c>
      <c r="F1842" s="54" t="s">
        <v>4393</v>
      </c>
    </row>
    <row r="1843" spans="1:6" hidden="1">
      <c r="A1843" s="1659" t="s">
        <v>5760</v>
      </c>
      <c r="B1843" s="1653" t="s">
        <v>5725</v>
      </c>
      <c r="C1843" s="1659" t="s">
        <v>5761</v>
      </c>
      <c r="D1843" s="54" t="s">
        <v>2555</v>
      </c>
      <c r="F1843" s="54" t="s">
        <v>4393</v>
      </c>
    </row>
    <row r="1844" spans="1:6" hidden="1">
      <c r="A1844" s="1659" t="s">
        <v>5762</v>
      </c>
      <c r="B1844" s="1653" t="s">
        <v>5726</v>
      </c>
      <c r="C1844" s="1659" t="s">
        <v>5763</v>
      </c>
      <c r="D1844" s="54" t="s">
        <v>2555</v>
      </c>
      <c r="F1844" s="54" t="s">
        <v>4393</v>
      </c>
    </row>
    <row r="1845" spans="1:6" hidden="1">
      <c r="A1845" s="1659" t="s">
        <v>5764</v>
      </c>
      <c r="B1845" s="1653" t="s">
        <v>5727</v>
      </c>
      <c r="C1845" s="1659" t="s">
        <v>5765</v>
      </c>
      <c r="D1845" s="54" t="s">
        <v>2555</v>
      </c>
      <c r="F1845" s="54" t="s">
        <v>4393</v>
      </c>
    </row>
    <row r="1846" spans="1:6" hidden="1">
      <c r="A1846" s="1659" t="s">
        <v>5766</v>
      </c>
      <c r="B1846" s="1653" t="s">
        <v>5728</v>
      </c>
      <c r="C1846" s="1659" t="s">
        <v>5767</v>
      </c>
      <c r="D1846" s="54" t="s">
        <v>2555</v>
      </c>
      <c r="F1846" s="54" t="s">
        <v>4393</v>
      </c>
    </row>
    <row r="1847" spans="1:6" hidden="1">
      <c r="A1847" s="1659" t="s">
        <v>5768</v>
      </c>
      <c r="B1847" s="1653" t="s">
        <v>5729</v>
      </c>
      <c r="C1847" s="1659" t="s">
        <v>5769</v>
      </c>
      <c r="D1847" s="54" t="s">
        <v>2555</v>
      </c>
      <c r="F1847" s="54" t="s">
        <v>4393</v>
      </c>
    </row>
    <row r="1848" spans="1:6" hidden="1">
      <c r="A1848" s="1659" t="s">
        <v>5770</v>
      </c>
      <c r="B1848" s="1653" t="s">
        <v>5730</v>
      </c>
      <c r="C1848" s="1659" t="s">
        <v>5771</v>
      </c>
      <c r="D1848" s="54" t="s">
        <v>2555</v>
      </c>
      <c r="F1848" s="54" t="s">
        <v>4393</v>
      </c>
    </row>
    <row r="1849" spans="1:6" hidden="1">
      <c r="A1849" s="1659" t="s">
        <v>5772</v>
      </c>
      <c r="B1849" s="1653" t="s">
        <v>5730</v>
      </c>
      <c r="C1849" s="1659" t="s">
        <v>5773</v>
      </c>
      <c r="D1849" s="54" t="s">
        <v>2555</v>
      </c>
      <c r="F1849" s="54" t="s">
        <v>4393</v>
      </c>
    </row>
    <row r="1850" spans="1:6" hidden="1">
      <c r="A1850" s="1659" t="s">
        <v>5774</v>
      </c>
      <c r="B1850" s="1653" t="s">
        <v>5730</v>
      </c>
      <c r="C1850" s="1659" t="s">
        <v>5775</v>
      </c>
      <c r="D1850" s="54" t="s">
        <v>2555</v>
      </c>
      <c r="F1850" s="54" t="s">
        <v>4393</v>
      </c>
    </row>
    <row r="1851" spans="1:6" hidden="1">
      <c r="A1851" s="1659" t="s">
        <v>5776</v>
      </c>
      <c r="B1851" s="1653" t="s">
        <v>5731</v>
      </c>
      <c r="C1851" s="1659" t="s">
        <v>5777</v>
      </c>
      <c r="D1851" s="54" t="s">
        <v>2555</v>
      </c>
      <c r="F1851" s="54" t="s">
        <v>4393</v>
      </c>
    </row>
    <row r="1852" spans="1:6" hidden="1">
      <c r="A1852" s="1659" t="s">
        <v>5778</v>
      </c>
      <c r="B1852" s="1653" t="s">
        <v>5732</v>
      </c>
      <c r="C1852" s="1659" t="s">
        <v>5779</v>
      </c>
      <c r="D1852" s="54" t="s">
        <v>2555</v>
      </c>
      <c r="F1852" s="54" t="s">
        <v>4393</v>
      </c>
    </row>
    <row r="1853" spans="1:6" hidden="1">
      <c r="A1853" s="1659" t="s">
        <v>5780</v>
      </c>
      <c r="C1853" s="1659" t="s">
        <v>5781</v>
      </c>
      <c r="D1853" s="54" t="s">
        <v>1823</v>
      </c>
      <c r="F1853" s="54" t="s">
        <v>4393</v>
      </c>
    </row>
    <row r="1854" spans="1:6" hidden="1">
      <c r="A1854" s="1659" t="s">
        <v>5782</v>
      </c>
      <c r="C1854" s="1659" t="s">
        <v>5783</v>
      </c>
      <c r="D1854" s="54" t="s">
        <v>1823</v>
      </c>
      <c r="F1854" s="54" t="s">
        <v>4393</v>
      </c>
    </row>
    <row r="1855" spans="1:6" hidden="1">
      <c r="A1855" s="1659" t="s">
        <v>5784</v>
      </c>
      <c r="C1855" s="1659" t="s">
        <v>5785</v>
      </c>
      <c r="D1855" s="54" t="s">
        <v>1823</v>
      </c>
      <c r="F1855" s="54" t="s">
        <v>4393</v>
      </c>
    </row>
    <row r="1856" spans="1:6" hidden="1">
      <c r="A1856" s="1659" t="s">
        <v>5786</v>
      </c>
      <c r="C1856" s="1659" t="s">
        <v>5787</v>
      </c>
      <c r="D1856" s="54" t="s">
        <v>1823</v>
      </c>
      <c r="F1856" s="54" t="s">
        <v>4393</v>
      </c>
    </row>
    <row r="1857" spans="1:6" hidden="1">
      <c r="A1857" s="1659" t="s">
        <v>5788</v>
      </c>
      <c r="C1857" s="1659" t="s">
        <v>5789</v>
      </c>
      <c r="D1857" s="54" t="s">
        <v>1823</v>
      </c>
      <c r="F1857" s="54" t="s">
        <v>4393</v>
      </c>
    </row>
    <row r="1858" spans="1:6" hidden="1">
      <c r="A1858" s="1659" t="s">
        <v>5790</v>
      </c>
      <c r="C1858" s="1659" t="s">
        <v>5791</v>
      </c>
      <c r="D1858" s="54" t="s">
        <v>1823</v>
      </c>
      <c r="F1858" s="54" t="s">
        <v>4393</v>
      </c>
    </row>
    <row r="1859" spans="1:6" hidden="1">
      <c r="A1859" s="1659" t="s">
        <v>5792</v>
      </c>
      <c r="C1859" s="1659" t="s">
        <v>5793</v>
      </c>
      <c r="D1859" s="54" t="s">
        <v>1823</v>
      </c>
      <c r="F1859" s="54" t="s">
        <v>4393</v>
      </c>
    </row>
    <row r="1860" spans="1:6" hidden="1">
      <c r="A1860" s="1659" t="s">
        <v>5799</v>
      </c>
      <c r="C1860" s="1659" t="s">
        <v>4978</v>
      </c>
      <c r="D1860" s="54" t="s">
        <v>3566</v>
      </c>
      <c r="F1860" s="54">
        <v>50</v>
      </c>
    </row>
    <row r="1861" spans="1:6" hidden="1">
      <c r="A1861" s="1659" t="s">
        <v>5801</v>
      </c>
      <c r="C1861" s="1659" t="s">
        <v>5802</v>
      </c>
      <c r="D1861" s="54" t="s">
        <v>2555</v>
      </c>
      <c r="F1861" s="54" t="s">
        <v>4393</v>
      </c>
    </row>
    <row r="1862" spans="1:6" hidden="1">
      <c r="A1862" s="1659" t="s">
        <v>5803</v>
      </c>
      <c r="C1862" s="1659" t="s">
        <v>5804</v>
      </c>
      <c r="D1862" s="54" t="s">
        <v>2555</v>
      </c>
      <c r="F1862" s="54" t="s">
        <v>4393</v>
      </c>
    </row>
    <row r="1863" spans="1:6" hidden="1">
      <c r="A1863" s="1659" t="s">
        <v>5806</v>
      </c>
      <c r="C1863" s="1659" t="s">
        <v>5807</v>
      </c>
      <c r="D1863" s="54" t="s">
        <v>2555</v>
      </c>
      <c r="F1863" s="54" t="s">
        <v>4393</v>
      </c>
    </row>
    <row r="1864" spans="1:6" hidden="1">
      <c r="A1864" s="1659" t="s">
        <v>5808</v>
      </c>
      <c r="C1864" s="1659" t="s">
        <v>5809</v>
      </c>
      <c r="D1864" s="54" t="s">
        <v>2555</v>
      </c>
      <c r="F1864" s="54">
        <v>50</v>
      </c>
    </row>
    <row r="1865" spans="1:6" hidden="1">
      <c r="A1865" s="1659" t="s">
        <v>5810</v>
      </c>
      <c r="C1865" s="1659" t="s">
        <v>5811</v>
      </c>
      <c r="D1865" s="54" t="s">
        <v>2555</v>
      </c>
      <c r="F1865" s="54" t="s">
        <v>4393</v>
      </c>
    </row>
    <row r="1866" spans="1:6" hidden="1">
      <c r="A1866" s="1659" t="s">
        <v>5812</v>
      </c>
      <c r="C1866" s="1659" t="s">
        <v>5813</v>
      </c>
      <c r="D1866" s="54" t="s">
        <v>2555</v>
      </c>
      <c r="F1866" s="54">
        <v>50</v>
      </c>
    </row>
    <row r="1867" spans="1:6" hidden="1">
      <c r="A1867" s="1659" t="s">
        <v>6469</v>
      </c>
      <c r="C1867" s="1659" t="s">
        <v>6470</v>
      </c>
      <c r="D1867" s="54" t="s">
        <v>2555</v>
      </c>
      <c r="F1867" s="54">
        <v>50</v>
      </c>
    </row>
    <row r="1868" spans="1:6" hidden="1">
      <c r="A1868" s="1659" t="s">
        <v>5814</v>
      </c>
      <c r="C1868" s="1659" t="s">
        <v>5815</v>
      </c>
      <c r="D1868" s="54" t="s">
        <v>4648</v>
      </c>
      <c r="F1868" s="54" t="s">
        <v>4393</v>
      </c>
    </row>
    <row r="1869" spans="1:6" hidden="1">
      <c r="A1869" s="1659" t="s">
        <v>5816</v>
      </c>
      <c r="C1869" s="1659" t="s">
        <v>5817</v>
      </c>
      <c r="D1869" s="54" t="s">
        <v>4648</v>
      </c>
      <c r="F1869" s="54" t="s">
        <v>4393</v>
      </c>
    </row>
    <row r="1870" spans="1:6" hidden="1">
      <c r="A1870" s="1659" t="s">
        <v>5818</v>
      </c>
      <c r="C1870" s="1659" t="s">
        <v>5819</v>
      </c>
      <c r="D1870" s="54" t="s">
        <v>4648</v>
      </c>
      <c r="F1870" s="54" t="s">
        <v>4393</v>
      </c>
    </row>
    <row r="1871" spans="1:6" hidden="1">
      <c r="A1871" s="1659" t="s">
        <v>5820</v>
      </c>
      <c r="C1871" s="1659" t="s">
        <v>5821</v>
      </c>
      <c r="D1871" s="54" t="s">
        <v>4648</v>
      </c>
      <c r="F1871" s="54" t="s">
        <v>4393</v>
      </c>
    </row>
    <row r="1872" spans="1:6" hidden="1">
      <c r="A1872" s="1659" t="s">
        <v>5822</v>
      </c>
      <c r="C1872" s="1659" t="s">
        <v>5823</v>
      </c>
      <c r="D1872" s="54" t="s">
        <v>4648</v>
      </c>
      <c r="F1872" s="54" t="s">
        <v>4393</v>
      </c>
    </row>
    <row r="1873" spans="1:6" hidden="1">
      <c r="A1873" s="1659" t="s">
        <v>5824</v>
      </c>
      <c r="C1873" s="1659" t="s">
        <v>5825</v>
      </c>
      <c r="D1873" s="54" t="s">
        <v>4648</v>
      </c>
      <c r="F1873" s="54" t="s">
        <v>4393</v>
      </c>
    </row>
    <row r="1874" spans="1:6" hidden="1">
      <c r="A1874" s="1659" t="s">
        <v>5826</v>
      </c>
      <c r="C1874" s="1659" t="s">
        <v>5827</v>
      </c>
      <c r="D1874" s="54" t="s">
        <v>4648</v>
      </c>
      <c r="F1874" s="54" t="s">
        <v>4393</v>
      </c>
    </row>
    <row r="1875" spans="1:6" hidden="1">
      <c r="A1875" s="1659" t="s">
        <v>5828</v>
      </c>
      <c r="C1875" s="1659" t="s">
        <v>5829</v>
      </c>
      <c r="D1875" s="54" t="s">
        <v>4648</v>
      </c>
      <c r="F1875" s="54" t="s">
        <v>4393</v>
      </c>
    </row>
    <row r="1876" spans="1:6" hidden="1">
      <c r="A1876" s="1659" t="s">
        <v>5830</v>
      </c>
      <c r="C1876" s="1659" t="s">
        <v>5831</v>
      </c>
      <c r="D1876" s="54" t="s">
        <v>4648</v>
      </c>
      <c r="F1876" s="54" t="s">
        <v>4393</v>
      </c>
    </row>
    <row r="1877" spans="1:6" hidden="1">
      <c r="A1877" s="1659" t="s">
        <v>5832</v>
      </c>
      <c r="C1877" s="1659" t="s">
        <v>5833</v>
      </c>
      <c r="D1877" s="54" t="s">
        <v>4648</v>
      </c>
      <c r="F1877" s="54" t="s">
        <v>4393</v>
      </c>
    </row>
    <row r="1878" spans="1:6" hidden="1">
      <c r="A1878" s="1659" t="s">
        <v>5834</v>
      </c>
      <c r="C1878" s="1659" t="s">
        <v>5835</v>
      </c>
      <c r="D1878" s="54" t="s">
        <v>2248</v>
      </c>
      <c r="F1878" s="54" t="s">
        <v>4393</v>
      </c>
    </row>
    <row r="1879" spans="1:6" hidden="1">
      <c r="A1879" s="1659" t="s">
        <v>5838</v>
      </c>
      <c r="C1879" s="1659" t="s">
        <v>5839</v>
      </c>
      <c r="D1879" s="54" t="s">
        <v>2248</v>
      </c>
      <c r="F1879" s="54" t="s">
        <v>4393</v>
      </c>
    </row>
    <row r="1880" spans="1:6" hidden="1">
      <c r="A1880" s="1659" t="s">
        <v>5840</v>
      </c>
      <c r="C1880" s="1659" t="s">
        <v>5841</v>
      </c>
      <c r="D1880" s="54" t="s">
        <v>2248</v>
      </c>
      <c r="F1880" s="54" t="s">
        <v>4393</v>
      </c>
    </row>
    <row r="1881" spans="1:6" hidden="1">
      <c r="A1881" s="1659" t="s">
        <v>5842</v>
      </c>
      <c r="C1881" s="1659" t="s">
        <v>5843</v>
      </c>
      <c r="D1881" s="54" t="s">
        <v>2248</v>
      </c>
      <c r="F1881" s="54" t="s">
        <v>4393</v>
      </c>
    </row>
    <row r="1882" spans="1:6" hidden="1">
      <c r="A1882" s="1659" t="s">
        <v>5844</v>
      </c>
      <c r="C1882" s="1659" t="s">
        <v>5845</v>
      </c>
      <c r="D1882" s="54" t="s">
        <v>2248</v>
      </c>
      <c r="F1882" s="54" t="s">
        <v>4393</v>
      </c>
    </row>
    <row r="1883" spans="1:6" hidden="1">
      <c r="A1883" s="1659" t="s">
        <v>5846</v>
      </c>
      <c r="C1883" s="1659" t="s">
        <v>5847</v>
      </c>
      <c r="D1883" s="54" t="s">
        <v>2248</v>
      </c>
      <c r="F1883" s="54" t="s">
        <v>4393</v>
      </c>
    </row>
    <row r="1884" spans="1:6" hidden="1">
      <c r="A1884" s="1659" t="s">
        <v>5848</v>
      </c>
      <c r="C1884" s="1659" t="s">
        <v>5849</v>
      </c>
      <c r="D1884" s="54" t="s">
        <v>2248</v>
      </c>
      <c r="F1884" s="54" t="s">
        <v>4393</v>
      </c>
    </row>
    <row r="1885" spans="1:6" hidden="1">
      <c r="A1885" s="1659" t="s">
        <v>5850</v>
      </c>
      <c r="C1885" s="1659" t="s">
        <v>5851</v>
      </c>
      <c r="D1885" s="54" t="s">
        <v>2248</v>
      </c>
      <c r="F1885" s="54" t="s">
        <v>4393</v>
      </c>
    </row>
    <row r="1886" spans="1:6" hidden="1">
      <c r="A1886" s="1659" t="s">
        <v>5852</v>
      </c>
      <c r="C1886" s="1659" t="s">
        <v>5853</v>
      </c>
      <c r="D1886" s="54" t="s">
        <v>2248</v>
      </c>
      <c r="F1886" s="54" t="s">
        <v>4393</v>
      </c>
    </row>
    <row r="1887" spans="1:6" hidden="1">
      <c r="A1887" s="1659" t="s">
        <v>5854</v>
      </c>
      <c r="C1887" s="1659" t="s">
        <v>5855</v>
      </c>
      <c r="D1887" s="54" t="s">
        <v>2248</v>
      </c>
      <c r="F1887" s="54" t="s">
        <v>4393</v>
      </c>
    </row>
    <row r="1888" spans="1:6" hidden="1">
      <c r="A1888" s="1659" t="s">
        <v>5856</v>
      </c>
      <c r="C1888" s="1659" t="s">
        <v>5857</v>
      </c>
      <c r="D1888" s="54" t="s">
        <v>2248</v>
      </c>
      <c r="F1888" s="54" t="s">
        <v>4393</v>
      </c>
    </row>
    <row r="1889" spans="1:6" hidden="1">
      <c r="A1889" s="1659" t="s">
        <v>5858</v>
      </c>
      <c r="C1889" s="1659" t="s">
        <v>5859</v>
      </c>
      <c r="D1889" s="54" t="s">
        <v>2248</v>
      </c>
      <c r="F1889" s="54" t="s">
        <v>4393</v>
      </c>
    </row>
    <row r="1890" spans="1:6" hidden="1">
      <c r="A1890" s="1659" t="s">
        <v>5860</v>
      </c>
      <c r="C1890" s="1659" t="s">
        <v>5861</v>
      </c>
      <c r="D1890" s="54" t="s">
        <v>2248</v>
      </c>
      <c r="F1890" s="54" t="s">
        <v>4393</v>
      </c>
    </row>
    <row r="1891" spans="1:6" hidden="1">
      <c r="A1891" s="1659" t="s">
        <v>5862</v>
      </c>
      <c r="C1891" s="1659" t="s">
        <v>5863</v>
      </c>
      <c r="D1891" s="54" t="s">
        <v>2248</v>
      </c>
      <c r="F1891" s="54" t="s">
        <v>4393</v>
      </c>
    </row>
    <row r="1892" spans="1:6" hidden="1">
      <c r="A1892" s="1659" t="s">
        <v>5864</v>
      </c>
      <c r="C1892" s="1659" t="s">
        <v>5865</v>
      </c>
      <c r="D1892" s="54" t="s">
        <v>2248</v>
      </c>
      <c r="F1892" s="54" t="s">
        <v>4393</v>
      </c>
    </row>
    <row r="1893" spans="1:6" hidden="1">
      <c r="A1893" s="1659" t="s">
        <v>5866</v>
      </c>
      <c r="C1893" s="1659" t="s">
        <v>5867</v>
      </c>
      <c r="D1893" s="54" t="s">
        <v>2248</v>
      </c>
      <c r="F1893" s="54" t="s">
        <v>4393</v>
      </c>
    </row>
    <row r="1894" spans="1:6" hidden="1">
      <c r="A1894" s="1659" t="s">
        <v>5869</v>
      </c>
      <c r="C1894" s="1659" t="s">
        <v>5870</v>
      </c>
      <c r="D1894" s="54" t="s">
        <v>2555</v>
      </c>
      <c r="F1894" s="54" t="s">
        <v>4393</v>
      </c>
    </row>
    <row r="1895" spans="1:6" hidden="1">
      <c r="A1895" s="1659" t="s">
        <v>5871</v>
      </c>
      <c r="C1895" s="1659" t="s">
        <v>5872</v>
      </c>
      <c r="D1895" s="54" t="s">
        <v>2555</v>
      </c>
      <c r="F1895" s="54" t="s">
        <v>4393</v>
      </c>
    </row>
    <row r="1896" spans="1:6" hidden="1">
      <c r="A1896" s="1659" t="s">
        <v>5873</v>
      </c>
      <c r="C1896" s="1659" t="s">
        <v>5874</v>
      </c>
      <c r="D1896" s="54" t="s">
        <v>2555</v>
      </c>
      <c r="F1896" s="54" t="s">
        <v>4393</v>
      </c>
    </row>
    <row r="1897" spans="1:6" hidden="1">
      <c r="A1897" s="1659" t="s">
        <v>5875</v>
      </c>
      <c r="C1897" s="1659" t="s">
        <v>5876</v>
      </c>
      <c r="D1897" s="54" t="s">
        <v>2555</v>
      </c>
      <c r="F1897" s="54" t="s">
        <v>4393</v>
      </c>
    </row>
    <row r="1898" spans="1:6" hidden="1">
      <c r="A1898" s="1659" t="s">
        <v>5877</v>
      </c>
      <c r="C1898" s="1659" t="s">
        <v>5878</v>
      </c>
      <c r="D1898" s="54" t="s">
        <v>2555</v>
      </c>
      <c r="F1898" s="54" t="s">
        <v>4393</v>
      </c>
    </row>
    <row r="1899" spans="1:6" hidden="1">
      <c r="A1899" s="1659" t="s">
        <v>5879</v>
      </c>
      <c r="C1899" s="1659" t="s">
        <v>5880</v>
      </c>
      <c r="D1899" s="54" t="s">
        <v>2555</v>
      </c>
      <c r="F1899" s="54" t="s">
        <v>4393</v>
      </c>
    </row>
    <row r="1900" spans="1:6" hidden="1">
      <c r="A1900" s="1659" t="s">
        <v>5881</v>
      </c>
      <c r="B1900" s="1653" t="s">
        <v>581</v>
      </c>
      <c r="C1900" s="1659" t="s">
        <v>3620</v>
      </c>
      <c r="D1900" s="54" t="s">
        <v>2037</v>
      </c>
      <c r="F1900" s="54" t="s">
        <v>4393</v>
      </c>
    </row>
    <row r="1901" spans="1:6" hidden="1">
      <c r="A1901" s="1659" t="s">
        <v>5882</v>
      </c>
      <c r="B1901" s="1653" t="s">
        <v>773</v>
      </c>
      <c r="C1901" s="1659" t="s">
        <v>3621</v>
      </c>
      <c r="D1901" s="54" t="s">
        <v>2037</v>
      </c>
      <c r="F1901" s="54" t="s">
        <v>4393</v>
      </c>
    </row>
    <row r="1902" spans="1:6" hidden="1">
      <c r="A1902" s="1659" t="s">
        <v>5883</v>
      </c>
      <c r="B1902" s="1653" t="s">
        <v>775</v>
      </c>
      <c r="C1902" s="1659" t="s">
        <v>3622</v>
      </c>
      <c r="D1902" s="54" t="s">
        <v>2037</v>
      </c>
      <c r="F1902" s="54" t="s">
        <v>4393</v>
      </c>
    </row>
    <row r="1903" spans="1:6" hidden="1">
      <c r="A1903" s="1659" t="s">
        <v>5884</v>
      </c>
      <c r="B1903" s="1653" t="s">
        <v>775</v>
      </c>
      <c r="C1903" s="1659" t="s">
        <v>3623</v>
      </c>
      <c r="D1903" s="54" t="s">
        <v>2037</v>
      </c>
      <c r="F1903" s="54" t="s">
        <v>4393</v>
      </c>
    </row>
    <row r="1904" spans="1:6" hidden="1">
      <c r="A1904" s="1659" t="s">
        <v>5885</v>
      </c>
      <c r="B1904" s="1653" t="s">
        <v>775</v>
      </c>
      <c r="C1904" s="1659" t="s">
        <v>3624</v>
      </c>
      <c r="D1904" s="54" t="s">
        <v>2037</v>
      </c>
      <c r="F1904" s="54" t="s">
        <v>4393</v>
      </c>
    </row>
    <row r="1905" spans="1:6" hidden="1">
      <c r="A1905" s="1659" t="s">
        <v>5886</v>
      </c>
      <c r="B1905" s="1653" t="s">
        <v>775</v>
      </c>
      <c r="C1905" s="1659" t="s">
        <v>3625</v>
      </c>
      <c r="D1905" s="54" t="s">
        <v>2037</v>
      </c>
      <c r="F1905" s="54" t="s">
        <v>4393</v>
      </c>
    </row>
    <row r="1906" spans="1:6" hidden="1">
      <c r="A1906" s="1659" t="s">
        <v>5887</v>
      </c>
      <c r="B1906" s="1653" t="s">
        <v>775</v>
      </c>
      <c r="C1906" s="1659" t="s">
        <v>3626</v>
      </c>
      <c r="D1906" s="54" t="s">
        <v>2037</v>
      </c>
      <c r="F1906" s="54" t="s">
        <v>4393</v>
      </c>
    </row>
    <row r="1907" spans="1:6" hidden="1">
      <c r="A1907" s="1659" t="s">
        <v>5888</v>
      </c>
      <c r="C1907" s="1659" t="s">
        <v>5889</v>
      </c>
      <c r="D1907" s="54" t="s">
        <v>2555</v>
      </c>
      <c r="F1907" s="54" t="s">
        <v>4393</v>
      </c>
    </row>
    <row r="1908" spans="1:6" hidden="1">
      <c r="A1908" s="1659">
        <v>3</v>
      </c>
      <c r="B1908" s="1653" t="s">
        <v>5890</v>
      </c>
      <c r="C1908" s="1659">
        <v>9</v>
      </c>
      <c r="D1908" s="54">
        <v>12</v>
      </c>
      <c r="F1908" s="54" t="s">
        <v>4393</v>
      </c>
    </row>
    <row r="1909" spans="1:6" hidden="1">
      <c r="F1909" s="54">
        <v>3000</v>
      </c>
    </row>
    <row r="1910" spans="1:6" hidden="1">
      <c r="A1910" s="1659" t="s">
        <v>5891</v>
      </c>
      <c r="B1910" s="1653" t="s">
        <v>5892</v>
      </c>
      <c r="C1910" s="1659" t="s">
        <v>5893</v>
      </c>
      <c r="D1910" s="54" t="s">
        <v>2555</v>
      </c>
      <c r="F1910" s="54">
        <v>3000</v>
      </c>
    </row>
    <row r="1911" spans="1:6" hidden="1">
      <c r="A1911" s="1659" t="s">
        <v>5894</v>
      </c>
      <c r="B1911" s="1653" t="s">
        <v>5895</v>
      </c>
      <c r="C1911" s="1659" t="s">
        <v>5896</v>
      </c>
      <c r="D1911" s="54" t="s">
        <v>2555</v>
      </c>
      <c r="F1911" s="54" t="s">
        <v>4393</v>
      </c>
    </row>
    <row r="1912" spans="1:6" hidden="1">
      <c r="A1912" s="1659" t="s">
        <v>5897</v>
      </c>
      <c r="B1912" s="1653" t="s">
        <v>5898</v>
      </c>
      <c r="C1912" s="1659" t="s">
        <v>5899</v>
      </c>
      <c r="D1912" s="54" t="s">
        <v>2555</v>
      </c>
      <c r="F1912" s="54" t="s">
        <v>4393</v>
      </c>
    </row>
    <row r="1913" spans="1:6" hidden="1">
      <c r="A1913" s="1659" t="s">
        <v>5900</v>
      </c>
      <c r="B1913" s="1653" t="s">
        <v>5901</v>
      </c>
      <c r="C1913" s="1659" t="s">
        <v>5902</v>
      </c>
      <c r="D1913" s="54" t="s">
        <v>2555</v>
      </c>
      <c r="F1913" s="54" t="s">
        <v>4393</v>
      </c>
    </row>
    <row r="1914" spans="1:6" hidden="1">
      <c r="A1914" s="1659" t="s">
        <v>5903</v>
      </c>
      <c r="B1914" s="1653" t="s">
        <v>5904</v>
      </c>
      <c r="C1914" s="1659" t="s">
        <v>5905</v>
      </c>
      <c r="D1914" s="54" t="s">
        <v>2555</v>
      </c>
      <c r="F1914" s="54" t="s">
        <v>4393</v>
      </c>
    </row>
    <row r="1915" spans="1:6" hidden="1">
      <c r="A1915" s="1659" t="s">
        <v>5906</v>
      </c>
      <c r="B1915" s="1653" t="s">
        <v>5907</v>
      </c>
      <c r="C1915" s="1659" t="s">
        <v>5908</v>
      </c>
      <c r="D1915" s="54" t="s">
        <v>2555</v>
      </c>
      <c r="F1915" s="54" t="s">
        <v>4393</v>
      </c>
    </row>
    <row r="1916" spans="1:6" hidden="1">
      <c r="A1916" s="1659" t="s">
        <v>5909</v>
      </c>
      <c r="B1916" s="1653" t="s">
        <v>5892</v>
      </c>
      <c r="C1916" s="1659" t="s">
        <v>5910</v>
      </c>
      <c r="D1916" s="54" t="s">
        <v>2555</v>
      </c>
      <c r="F1916" s="54">
        <v>3000</v>
      </c>
    </row>
    <row r="1917" spans="1:6" hidden="1">
      <c r="A1917" s="1659" t="s">
        <v>5911</v>
      </c>
      <c r="B1917" s="1653" t="s">
        <v>5895</v>
      </c>
      <c r="C1917" s="1659" t="s">
        <v>5912</v>
      </c>
      <c r="D1917" s="54" t="s">
        <v>2555</v>
      </c>
      <c r="F1917" s="54" t="s">
        <v>4393</v>
      </c>
    </row>
    <row r="1918" spans="1:6" hidden="1">
      <c r="A1918" s="1659" t="s">
        <v>5913</v>
      </c>
      <c r="B1918" s="1653" t="s">
        <v>5898</v>
      </c>
      <c r="C1918" s="1659" t="s">
        <v>5914</v>
      </c>
      <c r="D1918" s="54" t="s">
        <v>2555</v>
      </c>
      <c r="F1918" s="54" t="s">
        <v>4393</v>
      </c>
    </row>
    <row r="1919" spans="1:6" hidden="1">
      <c r="A1919" s="1659" t="s">
        <v>5915</v>
      </c>
      <c r="B1919" s="1653" t="s">
        <v>5901</v>
      </c>
      <c r="C1919" s="1659" t="s">
        <v>5916</v>
      </c>
      <c r="D1919" s="54" t="s">
        <v>2555</v>
      </c>
      <c r="F1919" s="54" t="s">
        <v>4393</v>
      </c>
    </row>
    <row r="1920" spans="1:6" hidden="1">
      <c r="A1920" s="1659" t="s">
        <v>5917</v>
      </c>
      <c r="B1920" s="1653" t="s">
        <v>5904</v>
      </c>
      <c r="C1920" s="1659" t="s">
        <v>5918</v>
      </c>
      <c r="D1920" s="54" t="s">
        <v>2555</v>
      </c>
      <c r="F1920" s="54" t="s">
        <v>4393</v>
      </c>
    </row>
    <row r="1921" spans="1:6" hidden="1">
      <c r="A1921" s="1659" t="s">
        <v>5919</v>
      </c>
      <c r="B1921" s="1653" t="s">
        <v>5907</v>
      </c>
      <c r="C1921" s="1659" t="s">
        <v>5920</v>
      </c>
      <c r="D1921" s="54" t="s">
        <v>2555</v>
      </c>
      <c r="F1921" s="54" t="s">
        <v>4393</v>
      </c>
    </row>
    <row r="1922" spans="1:6" hidden="1">
      <c r="A1922" s="1659" t="s">
        <v>5921</v>
      </c>
      <c r="B1922" s="1653" t="s">
        <v>5922</v>
      </c>
      <c r="C1922" s="1659" t="s">
        <v>5923</v>
      </c>
      <c r="D1922" s="54" t="s">
        <v>2555</v>
      </c>
      <c r="F1922" s="54" t="s">
        <v>4393</v>
      </c>
    </row>
    <row r="1923" spans="1:6" hidden="1">
      <c r="A1923" s="1659" t="s">
        <v>5924</v>
      </c>
      <c r="B1923" s="1653" t="s">
        <v>5925</v>
      </c>
      <c r="C1923" s="1659" t="s">
        <v>5926</v>
      </c>
      <c r="D1923" s="54" t="s">
        <v>2555</v>
      </c>
      <c r="F1923" s="54" t="s">
        <v>4393</v>
      </c>
    </row>
    <row r="1924" spans="1:6" hidden="1">
      <c r="A1924" s="1659" t="s">
        <v>5927</v>
      </c>
      <c r="B1924" s="1653" t="s">
        <v>5928</v>
      </c>
      <c r="C1924" s="1659" t="s">
        <v>5929</v>
      </c>
      <c r="D1924" s="54" t="s">
        <v>4140</v>
      </c>
      <c r="F1924" s="54" t="s">
        <v>4393</v>
      </c>
    </row>
    <row r="1925" spans="1:6" hidden="1">
      <c r="A1925" s="1659" t="s">
        <v>5930</v>
      </c>
      <c r="B1925" s="1653" t="s">
        <v>5922</v>
      </c>
      <c r="C1925" s="1659" t="s">
        <v>5931</v>
      </c>
      <c r="D1925" s="54" t="s">
        <v>2555</v>
      </c>
      <c r="F1925" s="54" t="s">
        <v>4393</v>
      </c>
    </row>
    <row r="1926" spans="1:6" hidden="1">
      <c r="A1926" s="1659" t="s">
        <v>5932</v>
      </c>
      <c r="B1926" s="1653" t="s">
        <v>5925</v>
      </c>
      <c r="C1926" s="1659" t="s">
        <v>5933</v>
      </c>
      <c r="D1926" s="54" t="s">
        <v>2555</v>
      </c>
      <c r="F1926" s="54" t="s">
        <v>4393</v>
      </c>
    </row>
    <row r="1927" spans="1:6" hidden="1">
      <c r="A1927" s="1659" t="s">
        <v>5934</v>
      </c>
      <c r="B1927" s="1653" t="s">
        <v>5928</v>
      </c>
      <c r="C1927" s="1659" t="s">
        <v>5935</v>
      </c>
      <c r="D1927" s="54" t="s">
        <v>2555</v>
      </c>
      <c r="F1927" s="54" t="s">
        <v>4393</v>
      </c>
    </row>
    <row r="1928" spans="1:6" hidden="1">
      <c r="A1928" s="1659" t="s">
        <v>5936</v>
      </c>
      <c r="B1928" s="1653" t="s">
        <v>5928</v>
      </c>
      <c r="C1928" s="1659" t="s">
        <v>5937</v>
      </c>
      <c r="D1928" s="54" t="s">
        <v>4140</v>
      </c>
      <c r="F1928" s="54" t="s">
        <v>4393</v>
      </c>
    </row>
    <row r="1929" spans="1:6" hidden="1">
      <c r="A1929" s="1659" t="s">
        <v>5938</v>
      </c>
      <c r="B1929" s="1653" t="s">
        <v>5928</v>
      </c>
      <c r="C1929" s="1659" t="s">
        <v>5939</v>
      </c>
      <c r="D1929" s="54" t="s">
        <v>4140</v>
      </c>
      <c r="F1929" s="54" t="s">
        <v>4393</v>
      </c>
    </row>
    <row r="1930" spans="1:6" hidden="1">
      <c r="A1930" s="1659" t="s">
        <v>5940</v>
      </c>
      <c r="B1930" s="1653" t="s">
        <v>5941</v>
      </c>
      <c r="C1930" s="1659" t="s">
        <v>5942</v>
      </c>
      <c r="D1930" s="54" t="s">
        <v>3300</v>
      </c>
      <c r="F1930" s="54" t="s">
        <v>4393</v>
      </c>
    </row>
    <row r="1931" spans="1:6" hidden="1">
      <c r="A1931" s="1659" t="s">
        <v>5943</v>
      </c>
      <c r="B1931" s="1653" t="s">
        <v>5944</v>
      </c>
      <c r="C1931" s="1659" t="s">
        <v>5945</v>
      </c>
      <c r="D1931" s="54" t="s">
        <v>3300</v>
      </c>
      <c r="F1931" s="54" t="s">
        <v>4393</v>
      </c>
    </row>
    <row r="1932" spans="1:6" hidden="1">
      <c r="A1932" s="1659" t="s">
        <v>5946</v>
      </c>
      <c r="B1932" s="1653" t="s">
        <v>5588</v>
      </c>
      <c r="C1932" s="1659" t="s">
        <v>5947</v>
      </c>
      <c r="D1932" s="54" t="s">
        <v>3300</v>
      </c>
      <c r="F1932" s="54" t="s">
        <v>4393</v>
      </c>
    </row>
    <row r="1933" spans="1:6" hidden="1">
      <c r="A1933" s="1659" t="s">
        <v>5948</v>
      </c>
      <c r="B1933" s="1653" t="s">
        <v>5589</v>
      </c>
      <c r="C1933" s="1659" t="s">
        <v>5949</v>
      </c>
      <c r="D1933" s="54" t="s">
        <v>3300</v>
      </c>
      <c r="F1933" s="54" t="s">
        <v>4393</v>
      </c>
    </row>
    <row r="1934" spans="1:6" hidden="1">
      <c r="A1934" s="1659" t="s">
        <v>5950</v>
      </c>
      <c r="B1934" s="1653" t="s">
        <v>5590</v>
      </c>
      <c r="C1934" s="1659" t="s">
        <v>5951</v>
      </c>
      <c r="D1934" s="54" t="s">
        <v>3300</v>
      </c>
      <c r="F1934" s="54" t="s">
        <v>4393</v>
      </c>
    </row>
    <row r="1935" spans="1:6" hidden="1">
      <c r="A1935" s="1659" t="s">
        <v>5952</v>
      </c>
      <c r="B1935" s="1653" t="s">
        <v>5591</v>
      </c>
      <c r="C1935" s="1659" t="s">
        <v>5953</v>
      </c>
      <c r="D1935" s="54" t="s">
        <v>3300</v>
      </c>
      <c r="F1935" s="54" t="s">
        <v>4393</v>
      </c>
    </row>
    <row r="1936" spans="1:6" hidden="1">
      <c r="A1936" s="1659" t="s">
        <v>5954</v>
      </c>
      <c r="B1936" s="1653" t="s">
        <v>5592</v>
      </c>
      <c r="C1936" s="1659" t="s">
        <v>5955</v>
      </c>
      <c r="D1936" s="54" t="s">
        <v>3300</v>
      </c>
      <c r="F1936" s="54" t="s">
        <v>4393</v>
      </c>
    </row>
    <row r="1937" spans="1:6" hidden="1">
      <c r="A1937" s="1659" t="s">
        <v>5956</v>
      </c>
      <c r="B1937" s="1653" t="s">
        <v>5593</v>
      </c>
      <c r="C1937" s="1659" t="s">
        <v>5957</v>
      </c>
      <c r="D1937" s="54" t="s">
        <v>3300</v>
      </c>
      <c r="F1937" s="54" t="s">
        <v>4393</v>
      </c>
    </row>
    <row r="1938" spans="1:6" hidden="1">
      <c r="A1938" s="1659" t="s">
        <v>5958</v>
      </c>
      <c r="B1938" s="1653" t="s">
        <v>5582</v>
      </c>
      <c r="C1938" s="1659" t="s">
        <v>5959</v>
      </c>
      <c r="D1938" s="54" t="s">
        <v>3300</v>
      </c>
      <c r="F1938" s="54" t="s">
        <v>4393</v>
      </c>
    </row>
    <row r="1939" spans="1:6" hidden="1">
      <c r="A1939" s="1659" t="s">
        <v>5960</v>
      </c>
      <c r="B1939" s="1653" t="s">
        <v>5583</v>
      </c>
      <c r="C1939" s="1659" t="s">
        <v>5961</v>
      </c>
      <c r="D1939" s="54" t="s">
        <v>3300</v>
      </c>
      <c r="F1939" s="54" t="s">
        <v>4393</v>
      </c>
    </row>
    <row r="1940" spans="1:6" hidden="1">
      <c r="A1940" s="1659" t="s">
        <v>5962</v>
      </c>
      <c r="B1940" s="1653" t="s">
        <v>5584</v>
      </c>
      <c r="C1940" s="1659" t="s">
        <v>5963</v>
      </c>
      <c r="D1940" s="54" t="s">
        <v>3300</v>
      </c>
      <c r="F1940" s="54" t="s">
        <v>4393</v>
      </c>
    </row>
    <row r="1941" spans="1:6" hidden="1">
      <c r="A1941" s="1659" t="s">
        <v>5964</v>
      </c>
      <c r="B1941" s="1653" t="s">
        <v>5585</v>
      </c>
      <c r="C1941" s="1659" t="s">
        <v>5965</v>
      </c>
      <c r="D1941" s="54" t="s">
        <v>3300</v>
      </c>
      <c r="F1941" s="54" t="s">
        <v>4393</v>
      </c>
    </row>
    <row r="1942" spans="1:6" hidden="1">
      <c r="A1942" s="1659" t="s">
        <v>5966</v>
      </c>
      <c r="B1942" s="1653" t="s">
        <v>5967</v>
      </c>
      <c r="C1942" s="1659" t="s">
        <v>5968</v>
      </c>
      <c r="D1942" s="54" t="s">
        <v>3300</v>
      </c>
      <c r="F1942" s="54" t="s">
        <v>4393</v>
      </c>
    </row>
    <row r="1943" spans="1:6" hidden="1">
      <c r="A1943" s="1659" t="s">
        <v>5969</v>
      </c>
      <c r="B1943" s="1653" t="s">
        <v>5970</v>
      </c>
      <c r="C1943" s="1659" t="s">
        <v>5971</v>
      </c>
      <c r="D1943" s="54" t="s">
        <v>3300</v>
      </c>
      <c r="F1943" s="54" t="s">
        <v>4393</v>
      </c>
    </row>
    <row r="1944" spans="1:6" hidden="1">
      <c r="A1944" s="1659" t="s">
        <v>5972</v>
      </c>
      <c r="B1944" s="1653" t="s">
        <v>5600</v>
      </c>
      <c r="C1944" s="1659" t="s">
        <v>5973</v>
      </c>
      <c r="D1944" s="54" t="s">
        <v>2555</v>
      </c>
      <c r="F1944" s="54" t="s">
        <v>4393</v>
      </c>
    </row>
    <row r="1945" spans="1:6" hidden="1">
      <c r="A1945" s="1659" t="s">
        <v>5974</v>
      </c>
      <c r="B1945" s="1653" t="s">
        <v>5598</v>
      </c>
      <c r="C1945" s="1659" t="s">
        <v>5975</v>
      </c>
      <c r="D1945" s="54" t="s">
        <v>2555</v>
      </c>
      <c r="F1945" s="54" t="s">
        <v>4393</v>
      </c>
    </row>
    <row r="1946" spans="1:6" hidden="1">
      <c r="A1946" s="1659" t="s">
        <v>5976</v>
      </c>
      <c r="B1946" s="1653" t="s">
        <v>5601</v>
      </c>
      <c r="C1946" s="1659" t="s">
        <v>5977</v>
      </c>
      <c r="D1946" s="54" t="s">
        <v>2555</v>
      </c>
      <c r="F1946" s="54" t="s">
        <v>4393</v>
      </c>
    </row>
    <row r="1947" spans="1:6" hidden="1">
      <c r="C1947" s="1659" t="s">
        <v>5978</v>
      </c>
      <c r="F1947" s="54">
        <v>3000</v>
      </c>
    </row>
    <row r="1948" spans="1:6" hidden="1">
      <c r="A1948" s="1659" t="s">
        <v>5979</v>
      </c>
      <c r="B1948" s="1653" t="s">
        <v>5980</v>
      </c>
      <c r="C1948" s="1659" t="s">
        <v>5981</v>
      </c>
      <c r="D1948" s="54" t="s">
        <v>2555</v>
      </c>
      <c r="F1948" s="54" t="s">
        <v>4393</v>
      </c>
    </row>
    <row r="1949" spans="1:6" hidden="1">
      <c r="A1949" s="1659" t="s">
        <v>5982</v>
      </c>
      <c r="B1949" s="1653" t="s">
        <v>5980</v>
      </c>
      <c r="C1949" s="1659" t="s">
        <v>5983</v>
      </c>
      <c r="D1949" s="54" t="s">
        <v>2555</v>
      </c>
      <c r="F1949" s="54" t="s">
        <v>4393</v>
      </c>
    </row>
    <row r="1950" spans="1:6" hidden="1">
      <c r="A1950" s="1659" t="s">
        <v>5984</v>
      </c>
      <c r="B1950" s="1653" t="s">
        <v>5985</v>
      </c>
      <c r="C1950" s="1659" t="s">
        <v>5986</v>
      </c>
      <c r="D1950" s="54" t="s">
        <v>2555</v>
      </c>
      <c r="F1950" s="54" t="s">
        <v>4393</v>
      </c>
    </row>
    <row r="1951" spans="1:6" hidden="1">
      <c r="A1951" s="1659" t="s">
        <v>5987</v>
      </c>
      <c r="B1951" s="1653" t="s">
        <v>5561</v>
      </c>
      <c r="C1951" s="1659" t="s">
        <v>5988</v>
      </c>
      <c r="D1951" s="54" t="s">
        <v>2439</v>
      </c>
      <c r="F1951" s="54" t="s">
        <v>4393</v>
      </c>
    </row>
    <row r="1952" spans="1:6" hidden="1">
      <c r="A1952" s="1659" t="s">
        <v>5989</v>
      </c>
      <c r="B1952" s="1653" t="s">
        <v>5990</v>
      </c>
      <c r="C1952" s="1659" t="s">
        <v>5991</v>
      </c>
      <c r="D1952" s="54" t="s">
        <v>2831</v>
      </c>
      <c r="F1952" s="54" t="s">
        <v>4393</v>
      </c>
    </row>
    <row r="1953" spans="1:6" hidden="1">
      <c r="A1953" s="1659" t="s">
        <v>5992</v>
      </c>
      <c r="B1953" s="1653" t="s">
        <v>5993</v>
      </c>
      <c r="C1953" s="1659" t="s">
        <v>5994</v>
      </c>
      <c r="D1953" s="54" t="s">
        <v>2831</v>
      </c>
      <c r="F1953" s="54" t="s">
        <v>4393</v>
      </c>
    </row>
    <row r="1954" spans="1:6" hidden="1">
      <c r="A1954" s="1659" t="s">
        <v>5995</v>
      </c>
      <c r="B1954" s="1653" t="s">
        <v>5996</v>
      </c>
      <c r="C1954" s="1659" t="s">
        <v>5997</v>
      </c>
      <c r="D1954" s="54" t="s">
        <v>2831</v>
      </c>
      <c r="F1954" s="54" t="s">
        <v>4393</v>
      </c>
    </row>
    <row r="1955" spans="1:6" hidden="1">
      <c r="A1955" s="1659" t="s">
        <v>5998</v>
      </c>
      <c r="B1955" s="1653" t="s">
        <v>5999</v>
      </c>
      <c r="C1955" s="1659" t="s">
        <v>6000</v>
      </c>
      <c r="D1955" s="54" t="s">
        <v>2831</v>
      </c>
      <c r="F1955" s="54" t="s">
        <v>4393</v>
      </c>
    </row>
    <row r="1956" spans="1:6" hidden="1">
      <c r="A1956" s="1659" t="s">
        <v>6001</v>
      </c>
      <c r="B1956" s="1653" t="s">
        <v>6002</v>
      </c>
      <c r="C1956" s="1659" t="s">
        <v>6003</v>
      </c>
      <c r="D1956" s="54" t="s">
        <v>1823</v>
      </c>
      <c r="F1956" s="54" t="s">
        <v>4393</v>
      </c>
    </row>
    <row r="1957" spans="1:6" hidden="1">
      <c r="A1957" s="1659" t="s">
        <v>6004</v>
      </c>
      <c r="B1957" s="1653" t="s">
        <v>6005</v>
      </c>
      <c r="C1957" s="1659" t="s">
        <v>6006</v>
      </c>
      <c r="D1957" s="54" t="s">
        <v>1823</v>
      </c>
      <c r="F1957" s="54" t="s">
        <v>4393</v>
      </c>
    </row>
    <row r="1958" spans="1:6" hidden="1">
      <c r="A1958" s="1659" t="s">
        <v>6007</v>
      </c>
      <c r="B1958" s="1653" t="s">
        <v>6008</v>
      </c>
      <c r="C1958" s="1659" t="s">
        <v>6009</v>
      </c>
      <c r="D1958" s="54" t="s">
        <v>1823</v>
      </c>
      <c r="F1958" s="54" t="s">
        <v>4393</v>
      </c>
    </row>
    <row r="1959" spans="1:6" hidden="1">
      <c r="A1959" s="1659" t="s">
        <v>6010</v>
      </c>
      <c r="B1959" s="1653" t="s">
        <v>6011</v>
      </c>
      <c r="C1959" s="1659" t="s">
        <v>6012</v>
      </c>
      <c r="D1959" s="54" t="s">
        <v>1823</v>
      </c>
      <c r="F1959" s="54" t="s">
        <v>4393</v>
      </c>
    </row>
    <row r="1960" spans="1:6" hidden="1">
      <c r="A1960" s="1659" t="s">
        <v>6013</v>
      </c>
      <c r="B1960" s="1653" t="s">
        <v>6014</v>
      </c>
      <c r="C1960" s="1659" t="s">
        <v>6015</v>
      </c>
      <c r="D1960" s="54" t="s">
        <v>1823</v>
      </c>
      <c r="F1960" s="54" t="s">
        <v>4393</v>
      </c>
    </row>
    <row r="1961" spans="1:6" hidden="1">
      <c r="C1961" s="1659" t="s">
        <v>6016</v>
      </c>
      <c r="D1961" s="54" t="s">
        <v>1823</v>
      </c>
      <c r="F1961" s="54">
        <v>3000</v>
      </c>
    </row>
    <row r="1962" spans="1:6" hidden="1">
      <c r="A1962" s="1659" t="s">
        <v>6017</v>
      </c>
      <c r="B1962" s="1653" t="s">
        <v>6018</v>
      </c>
      <c r="C1962" s="1659" t="s">
        <v>6019</v>
      </c>
      <c r="D1962" s="54" t="s">
        <v>1823</v>
      </c>
      <c r="F1962" s="54" t="s">
        <v>4393</v>
      </c>
    </row>
    <row r="1963" spans="1:6" hidden="1">
      <c r="A1963" s="1659" t="s">
        <v>6020</v>
      </c>
      <c r="B1963" s="1653" t="s">
        <v>6021</v>
      </c>
      <c r="C1963" s="1659" t="s">
        <v>6022</v>
      </c>
      <c r="D1963" s="54" t="s">
        <v>1823</v>
      </c>
      <c r="F1963" s="54" t="s">
        <v>4393</v>
      </c>
    </row>
    <row r="1964" spans="1:6" hidden="1">
      <c r="A1964" s="1659" t="s">
        <v>6023</v>
      </c>
      <c r="B1964" s="1653" t="s">
        <v>6024</v>
      </c>
      <c r="C1964" s="1659" t="s">
        <v>6025</v>
      </c>
      <c r="D1964" s="54" t="s">
        <v>1823</v>
      </c>
      <c r="F1964" s="54" t="s">
        <v>4393</v>
      </c>
    </row>
    <row r="1965" spans="1:6" hidden="1">
      <c r="A1965" s="1659" t="s">
        <v>6026</v>
      </c>
      <c r="B1965" s="1653" t="s">
        <v>6027</v>
      </c>
      <c r="C1965" s="1659" t="s">
        <v>6028</v>
      </c>
      <c r="D1965" s="54" t="s">
        <v>1823</v>
      </c>
      <c r="F1965" s="54" t="s">
        <v>4393</v>
      </c>
    </row>
    <row r="1966" spans="1:6" hidden="1">
      <c r="A1966" s="1659" t="s">
        <v>6029</v>
      </c>
      <c r="B1966" s="1653" t="s">
        <v>6030</v>
      </c>
      <c r="C1966" s="1659" t="s">
        <v>6031</v>
      </c>
      <c r="D1966" s="54" t="s">
        <v>1823</v>
      </c>
      <c r="F1966" s="54" t="s">
        <v>4393</v>
      </c>
    </row>
    <row r="1967" spans="1:6" hidden="1">
      <c r="A1967" s="1659" t="s">
        <v>6032</v>
      </c>
      <c r="B1967" s="1653" t="s">
        <v>6033</v>
      </c>
      <c r="C1967" s="1659" t="s">
        <v>6034</v>
      </c>
      <c r="D1967" s="54" t="s">
        <v>1823</v>
      </c>
      <c r="F1967" s="54" t="s">
        <v>4393</v>
      </c>
    </row>
    <row r="1968" spans="1:6" hidden="1">
      <c r="C1968" s="1659" t="s">
        <v>6035</v>
      </c>
      <c r="D1968" s="54" t="s">
        <v>1823</v>
      </c>
      <c r="F1968" s="54">
        <v>3000</v>
      </c>
    </row>
    <row r="1969" spans="1:6" hidden="1">
      <c r="A1969" s="1659" t="s">
        <v>6036</v>
      </c>
      <c r="B1969" s="1653" t="s">
        <v>6037</v>
      </c>
      <c r="C1969" s="1659" t="s">
        <v>6038</v>
      </c>
      <c r="D1969" s="54" t="s">
        <v>1823</v>
      </c>
      <c r="F1969" s="54" t="s">
        <v>4393</v>
      </c>
    </row>
    <row r="1970" spans="1:6" hidden="1">
      <c r="A1970" s="1659" t="s">
        <v>6039</v>
      </c>
      <c r="B1970" s="1653" t="s">
        <v>6040</v>
      </c>
      <c r="C1970" s="1659" t="s">
        <v>6041</v>
      </c>
      <c r="D1970" s="54" t="s">
        <v>1823</v>
      </c>
      <c r="F1970" s="54" t="s">
        <v>4393</v>
      </c>
    </row>
    <row r="1971" spans="1:6" hidden="1">
      <c r="A1971" s="1659" t="s">
        <v>6042</v>
      </c>
      <c r="B1971" s="1653" t="s">
        <v>6043</v>
      </c>
      <c r="C1971" s="1659" t="s">
        <v>6044</v>
      </c>
      <c r="D1971" s="54" t="s">
        <v>1823</v>
      </c>
      <c r="F1971" s="54" t="s">
        <v>4393</v>
      </c>
    </row>
    <row r="1972" spans="1:6" hidden="1">
      <c r="A1972" s="1659" t="s">
        <v>6045</v>
      </c>
      <c r="B1972" s="1653" t="s">
        <v>6046</v>
      </c>
      <c r="C1972" s="1659" t="s">
        <v>6047</v>
      </c>
      <c r="D1972" s="54" t="s">
        <v>1823</v>
      </c>
      <c r="F1972" s="54" t="s">
        <v>4393</v>
      </c>
    </row>
    <row r="1973" spans="1:6" hidden="1">
      <c r="A1973" s="1659" t="s">
        <v>6048</v>
      </c>
      <c r="B1973" s="1653" t="s">
        <v>6049</v>
      </c>
      <c r="C1973" s="1659" t="s">
        <v>6050</v>
      </c>
      <c r="D1973" s="54" t="s">
        <v>1823</v>
      </c>
      <c r="F1973" s="54" t="s">
        <v>4393</v>
      </c>
    </row>
    <row r="1974" spans="1:6" hidden="1">
      <c r="A1974" s="1659" t="s">
        <v>6051</v>
      </c>
      <c r="B1974" s="1653" t="s">
        <v>6052</v>
      </c>
      <c r="C1974" s="1659" t="s">
        <v>6053</v>
      </c>
      <c r="D1974" s="54" t="s">
        <v>1823</v>
      </c>
      <c r="F1974" s="54" t="s">
        <v>4393</v>
      </c>
    </row>
    <row r="1975" spans="1:6" hidden="1">
      <c r="C1975" s="1659" t="s">
        <v>6054</v>
      </c>
      <c r="D1975" s="54" t="s">
        <v>1823</v>
      </c>
      <c r="F1975" s="54">
        <v>3000</v>
      </c>
    </row>
    <row r="1976" spans="1:6" hidden="1">
      <c r="A1976" s="1659" t="s">
        <v>6055</v>
      </c>
      <c r="B1976" s="1653" t="s">
        <v>6056</v>
      </c>
      <c r="C1976" s="1659" t="s">
        <v>6057</v>
      </c>
      <c r="D1976" s="54" t="s">
        <v>1823</v>
      </c>
      <c r="F1976" s="54" t="s">
        <v>4393</v>
      </c>
    </row>
    <row r="1977" spans="1:6" hidden="1">
      <c r="A1977" s="1659" t="s">
        <v>6058</v>
      </c>
      <c r="B1977" s="1653" t="s">
        <v>6059</v>
      </c>
      <c r="C1977" s="1659" t="s">
        <v>6060</v>
      </c>
      <c r="D1977" s="54" t="s">
        <v>1823</v>
      </c>
      <c r="F1977" s="54" t="s">
        <v>4393</v>
      </c>
    </row>
    <row r="1978" spans="1:6" hidden="1">
      <c r="A1978" s="1659" t="s">
        <v>6061</v>
      </c>
      <c r="B1978" s="1653" t="s">
        <v>6062</v>
      </c>
      <c r="C1978" s="1659" t="s">
        <v>6063</v>
      </c>
      <c r="D1978" s="54" t="s">
        <v>1823</v>
      </c>
      <c r="F1978" s="54" t="s">
        <v>4393</v>
      </c>
    </row>
    <row r="1979" spans="1:6" hidden="1">
      <c r="A1979" s="1659" t="s">
        <v>6064</v>
      </c>
      <c r="B1979" s="1653" t="s">
        <v>6065</v>
      </c>
      <c r="C1979" s="1659" t="s">
        <v>6066</v>
      </c>
      <c r="D1979" s="54" t="s">
        <v>1823</v>
      </c>
      <c r="F1979" s="54" t="s">
        <v>4393</v>
      </c>
    </row>
    <row r="1980" spans="1:6" hidden="1">
      <c r="C1980" s="1659" t="s">
        <v>6067</v>
      </c>
      <c r="D1980" s="54" t="s">
        <v>1823</v>
      </c>
      <c r="F1980" s="54">
        <v>3000</v>
      </c>
    </row>
    <row r="1981" spans="1:6" hidden="1">
      <c r="A1981" s="1659" t="s">
        <v>6068</v>
      </c>
      <c r="B1981" s="1653" t="s">
        <v>6069</v>
      </c>
      <c r="C1981" s="1659" t="s">
        <v>6070</v>
      </c>
      <c r="D1981" s="54" t="s">
        <v>1823</v>
      </c>
      <c r="F1981" s="54" t="s">
        <v>4393</v>
      </c>
    </row>
    <row r="1982" spans="1:6" hidden="1">
      <c r="A1982" s="1659" t="s">
        <v>6071</v>
      </c>
      <c r="B1982" s="1653" t="s">
        <v>6072</v>
      </c>
      <c r="C1982" s="1659" t="s">
        <v>6073</v>
      </c>
      <c r="D1982" s="54" t="s">
        <v>1823</v>
      </c>
      <c r="F1982" s="54" t="s">
        <v>4393</v>
      </c>
    </row>
    <row r="1983" spans="1:6" hidden="1">
      <c r="A1983" s="1659" t="s">
        <v>6074</v>
      </c>
      <c r="B1983" s="1653" t="s">
        <v>6075</v>
      </c>
      <c r="C1983" s="1659" t="s">
        <v>6076</v>
      </c>
      <c r="D1983" s="54" t="s">
        <v>1823</v>
      </c>
      <c r="F1983" s="54" t="s">
        <v>4393</v>
      </c>
    </row>
    <row r="1984" spans="1:6" hidden="1">
      <c r="A1984" s="1659" t="s">
        <v>6077</v>
      </c>
      <c r="B1984" s="1653" t="s">
        <v>6078</v>
      </c>
      <c r="C1984" s="1659" t="s">
        <v>6079</v>
      </c>
      <c r="D1984" s="54" t="s">
        <v>1823</v>
      </c>
      <c r="F1984" s="54" t="s">
        <v>4393</v>
      </c>
    </row>
    <row r="1985" spans="1:6" hidden="1">
      <c r="C1985" s="1659" t="s">
        <v>6080</v>
      </c>
      <c r="D1985" s="54" t="s">
        <v>1823</v>
      </c>
      <c r="F1985" s="54">
        <v>3000</v>
      </c>
    </row>
    <row r="1986" spans="1:6" hidden="1">
      <c r="A1986" s="1659" t="s">
        <v>6081</v>
      </c>
      <c r="B1986" s="1653" t="s">
        <v>6018</v>
      </c>
      <c r="C1986" s="1659" t="s">
        <v>6082</v>
      </c>
      <c r="D1986" s="54" t="s">
        <v>1823</v>
      </c>
      <c r="F1986" s="54" t="s">
        <v>4393</v>
      </c>
    </row>
    <row r="1987" spans="1:6" hidden="1">
      <c r="A1987" s="1659" t="s">
        <v>6083</v>
      </c>
      <c r="B1987" s="1653" t="s">
        <v>6018</v>
      </c>
      <c r="C1987" s="1659" t="s">
        <v>6084</v>
      </c>
      <c r="D1987" s="54" t="s">
        <v>1823</v>
      </c>
      <c r="F1987" s="54" t="s">
        <v>4393</v>
      </c>
    </row>
    <row r="1988" spans="1:6" hidden="1">
      <c r="A1988" s="1659" t="s">
        <v>6085</v>
      </c>
      <c r="B1988" s="1653" t="s">
        <v>6018</v>
      </c>
      <c r="C1988" s="1659" t="s">
        <v>6086</v>
      </c>
      <c r="D1988" s="54" t="s">
        <v>1823</v>
      </c>
      <c r="F1988" s="54" t="s">
        <v>4393</v>
      </c>
    </row>
    <row r="1989" spans="1:6" hidden="1">
      <c r="A1989" s="1659" t="s">
        <v>6087</v>
      </c>
      <c r="B1989" s="1653" t="s">
        <v>6018</v>
      </c>
      <c r="C1989" s="1659" t="s">
        <v>6088</v>
      </c>
      <c r="D1989" s="54" t="s">
        <v>1823</v>
      </c>
      <c r="F1989" s="54" t="s">
        <v>4393</v>
      </c>
    </row>
    <row r="1990" spans="1:6" hidden="1">
      <c r="A1990" s="1659" t="s">
        <v>6413</v>
      </c>
      <c r="C1990" s="1659" t="s">
        <v>6236</v>
      </c>
      <c r="D1990" s="54" t="s">
        <v>2385</v>
      </c>
      <c r="F1990" s="54">
        <v>2000</v>
      </c>
    </row>
    <row r="1991" spans="1:6" hidden="1">
      <c r="A1991" s="1659" t="s">
        <v>6414</v>
      </c>
      <c r="C1991" s="1659" t="s">
        <v>6275</v>
      </c>
      <c r="D1991" s="54" t="s">
        <v>2385</v>
      </c>
      <c r="F1991" s="54">
        <v>2000</v>
      </c>
    </row>
    <row r="1992" spans="1:6" hidden="1">
      <c r="A1992" s="1659" t="s">
        <v>6415</v>
      </c>
      <c r="C1992" s="1659" t="s">
        <v>6276</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6464</v>
      </c>
      <c r="C1996" s="1659" t="s">
        <v>4343</v>
      </c>
      <c r="D1996" s="54" t="s">
        <v>2385</v>
      </c>
      <c r="F1996" s="54">
        <v>2000</v>
      </c>
    </row>
    <row r="1997" spans="1:6" hidden="1">
      <c r="C1997" s="1659" t="s">
        <v>4376</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4824</v>
      </c>
      <c r="D2005" s="54" t="s">
        <v>2385</v>
      </c>
    </row>
    <row r="2006" spans="1:6" hidden="1">
      <c r="C2006" s="1659" t="s">
        <v>4825</v>
      </c>
      <c r="D2006" s="54" t="s">
        <v>2385</v>
      </c>
    </row>
    <row r="2007" spans="1:6" hidden="1">
      <c r="C2007" s="1659" t="s">
        <v>3715</v>
      </c>
      <c r="D2007" s="54" t="s">
        <v>2385</v>
      </c>
    </row>
    <row r="2008" spans="1:6" hidden="1">
      <c r="C2008" s="1659" t="s">
        <v>4451</v>
      </c>
      <c r="D2008" s="54" t="s">
        <v>2385</v>
      </c>
    </row>
    <row r="2009" spans="1:6" hidden="1">
      <c r="A2009" s="1659" t="s">
        <v>6465</v>
      </c>
      <c r="C2009" s="1659" t="s">
        <v>4458</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6453</v>
      </c>
      <c r="C2025" s="1659" t="s">
        <v>3714</v>
      </c>
      <c r="D2025" s="54" t="s">
        <v>2385</v>
      </c>
      <c r="F2025" s="54">
        <v>2000</v>
      </c>
    </row>
    <row r="2026" spans="1:6" hidden="1">
      <c r="C2026" s="1659" t="s">
        <v>3735</v>
      </c>
      <c r="D2026" s="54" t="s">
        <v>2385</v>
      </c>
    </row>
    <row r="2027" spans="1:6" hidden="1">
      <c r="C2027" s="1659" t="s">
        <v>4556</v>
      </c>
      <c r="D2027" s="54" t="s">
        <v>2385</v>
      </c>
    </row>
    <row r="2028" spans="1:6" hidden="1">
      <c r="C2028" s="1659" t="s">
        <v>3739</v>
      </c>
      <c r="D2028" s="54" t="s">
        <v>2385</v>
      </c>
    </row>
    <row r="2029" spans="1:6" hidden="1">
      <c r="A2029" s="1659" t="s">
        <v>6443</v>
      </c>
      <c r="C2029" s="1659" t="s">
        <v>3736</v>
      </c>
      <c r="D2029" s="54" t="s">
        <v>2385</v>
      </c>
      <c r="F2029" s="54">
        <v>2000</v>
      </c>
    </row>
    <row r="2030" spans="1:6" hidden="1">
      <c r="C2030" s="1659" t="s">
        <v>4533</v>
      </c>
      <c r="D2030" s="54" t="s">
        <v>2385</v>
      </c>
    </row>
    <row r="2031" spans="1:6" hidden="1">
      <c r="C2031" s="1659" t="s">
        <v>3737</v>
      </c>
      <c r="D2031" s="54" t="s">
        <v>2385</v>
      </c>
    </row>
    <row r="2032" spans="1:6" hidden="1">
      <c r="C2032" s="1659" t="s">
        <v>3738</v>
      </c>
      <c r="D2032" s="54" t="s">
        <v>2385</v>
      </c>
    </row>
    <row r="2033" spans="3:4" hidden="1">
      <c r="C2033" s="1659" t="s">
        <v>4796</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6426</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6448</v>
      </c>
      <c r="C2052" s="1659" t="s">
        <v>3760</v>
      </c>
      <c r="D2052" s="54" t="s">
        <v>2385</v>
      </c>
      <c r="F2052" s="54">
        <v>2000</v>
      </c>
    </row>
    <row r="2053" spans="1:6" hidden="1">
      <c r="A2053" s="1659" t="s">
        <v>6447</v>
      </c>
      <c r="C2053" s="1659" t="s">
        <v>6446</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4605</v>
      </c>
      <c r="B1" s="1761" t="s">
        <v>4378</v>
      </c>
      <c r="C1" s="1761" t="s">
        <v>4543</v>
      </c>
      <c r="D1" s="1761" t="s">
        <v>4381</v>
      </c>
      <c r="E1" s="1761" t="s">
        <v>4554</v>
      </c>
      <c r="F1" s="1761" t="s">
        <v>4469</v>
      </c>
      <c r="G1" s="1761" t="s">
        <v>4606</v>
      </c>
      <c r="H1" s="1761" t="s">
        <v>4607</v>
      </c>
      <c r="I1" s="1761" t="s">
        <v>4608</v>
      </c>
      <c r="J1" s="1761" t="s">
        <v>4944</v>
      </c>
      <c r="K1" s="1761" t="s">
        <v>4609</v>
      </c>
      <c r="L1" s="1761" t="s">
        <v>6454</v>
      </c>
      <c r="M1" s="1761" t="s">
        <v>6455</v>
      </c>
      <c r="N1" s="1761" t="s">
        <v>4610</v>
      </c>
      <c r="O1" s="1761" t="s">
        <v>4385</v>
      </c>
      <c r="P1" s="1761" t="s">
        <v>4946</v>
      </c>
      <c r="Q1" s="1761" t="s">
        <v>4382</v>
      </c>
      <c r="R1" s="1761" t="s">
        <v>4383</v>
      </c>
      <c r="S1" s="1761" t="s">
        <v>4384</v>
      </c>
      <c r="T1" s="1761" t="s">
        <v>4380</v>
      </c>
      <c r="U1" s="1761" t="s">
        <v>4611</v>
      </c>
      <c r="V1" s="1761" t="s">
        <v>4612</v>
      </c>
      <c r="W1" s="1761" t="s">
        <v>4173</v>
      </c>
      <c r="X1" s="1761" t="s">
        <v>4942</v>
      </c>
      <c r="Y1" s="1761" t="s">
        <v>4943</v>
      </c>
      <c r="Z1" s="1761" t="s">
        <v>4387</v>
      </c>
      <c r="AA1" s="1761" t="s">
        <v>4388</v>
      </c>
      <c r="AB1" s="1761" t="s">
        <v>4390</v>
      </c>
      <c r="AC1" s="1761" t="s">
        <v>4386</v>
      </c>
      <c r="AD1" s="1761" t="s">
        <v>4389</v>
      </c>
      <c r="AE1" s="1761" t="s">
        <v>4379</v>
      </c>
      <c r="AF1" s="1764" t="s">
        <v>4295</v>
      </c>
      <c r="AG1" s="1765" t="s">
        <v>4613</v>
      </c>
      <c r="AH1" s="1766" t="s">
        <v>4614</v>
      </c>
      <c r="AI1" s="1767" t="s">
        <v>4615</v>
      </c>
      <c r="AJ1" s="1761" t="s">
        <v>4616</v>
      </c>
      <c r="AK1" s="1761" t="s">
        <v>4617</v>
      </c>
      <c r="AL1" s="952" t="s">
        <v>4770</v>
      </c>
      <c r="AM1" s="952" t="s">
        <v>4800</v>
      </c>
      <c r="AN1" s="952" t="s">
        <v>4849</v>
      </c>
      <c r="AO1" s="952" t="s">
        <v>4846</v>
      </c>
      <c r="AP1" s="952" t="s">
        <v>4474</v>
      </c>
      <c r="AQ1" s="952" t="s">
        <v>1064</v>
      </c>
      <c r="AR1" s="952" t="s">
        <v>4848</v>
      </c>
      <c r="AS1" s="1760" t="s">
        <v>4855</v>
      </c>
      <c r="AT1" s="952" t="s">
        <v>4847</v>
      </c>
      <c r="AU1" s="952" t="s">
        <v>4850</v>
      </c>
      <c r="AV1" s="952" t="s">
        <v>4851</v>
      </c>
      <c r="AW1" s="952" t="s">
        <v>4934</v>
      </c>
      <c r="AX1" s="2069" t="s">
        <v>4947</v>
      </c>
      <c r="AY1" s="2070" t="s">
        <v>4948</v>
      </c>
      <c r="AZ1" s="2070" t="s">
        <v>4949</v>
      </c>
      <c r="BA1" s="2070" t="s">
        <v>4950</v>
      </c>
      <c r="BB1" s="2070" t="s">
        <v>4951</v>
      </c>
      <c r="BC1" s="2070" t="s">
        <v>4952</v>
      </c>
      <c r="BD1" s="2070" t="s">
        <v>4953</v>
      </c>
      <c r="BE1" s="2070" t="s">
        <v>4954</v>
      </c>
      <c r="BF1" s="2070" t="s">
        <v>4955</v>
      </c>
      <c r="BG1" s="2070" t="s">
        <v>4956</v>
      </c>
      <c r="BH1" s="2071" t="s">
        <v>4957</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6089</v>
      </c>
      <c r="B2" s="1762" t="s">
        <v>6090</v>
      </c>
      <c r="C2" s="1759" t="s">
        <v>4945</v>
      </c>
      <c r="D2" s="1762" t="s">
        <v>6091</v>
      </c>
      <c r="E2" s="1759" t="s">
        <v>4532</v>
      </c>
      <c r="F2" s="1762" t="s">
        <v>6418</v>
      </c>
      <c r="G2" s="1762" t="s">
        <v>4496</v>
      </c>
      <c r="H2" s="1762" t="s">
        <v>6092</v>
      </c>
      <c r="I2" s="1762" t="s">
        <v>6417</v>
      </c>
      <c r="J2" s="1759" t="s">
        <v>4532</v>
      </c>
      <c r="K2" s="1759" t="s">
        <v>6093</v>
      </c>
      <c r="L2" s="1762" t="s">
        <v>6456</v>
      </c>
      <c r="M2" s="1762" t="s">
        <v>6457</v>
      </c>
      <c r="N2" s="1762" t="s">
        <v>6094</v>
      </c>
      <c r="O2" s="1762" t="s">
        <v>6095</v>
      </c>
      <c r="P2" s="1759" t="s">
        <v>4532</v>
      </c>
      <c r="Q2" s="1759" t="s">
        <v>6434</v>
      </c>
      <c r="R2" s="1762" t="s">
        <v>6096</v>
      </c>
      <c r="S2" s="1760" t="s">
        <v>6097</v>
      </c>
      <c r="T2" s="1762"/>
      <c r="U2" s="1762"/>
      <c r="V2" s="1759" t="s">
        <v>6458</v>
      </c>
      <c r="W2" s="1763" t="s">
        <v>6600</v>
      </c>
      <c r="X2" s="1763" t="s">
        <v>6412</v>
      </c>
      <c r="Y2" s="1763" t="s">
        <v>4173</v>
      </c>
      <c r="Z2" s="1759" t="s">
        <v>4799</v>
      </c>
      <c r="AA2" s="1763" t="str">
        <f>UPPER(Z2)</f>
        <v>XUÂN HƯNG</v>
      </c>
      <c r="AB2" s="1762" t="s">
        <v>6599</v>
      </c>
      <c r="AC2" s="1762" t="str">
        <f>UPPER(AB2)</f>
        <v>XÂY DỰNG MỚI TBA 3P-1000KVA CÔNG TY TNHH ĐIỆN XUÂN LỘC 1</v>
      </c>
      <c r="AD2" s="1763" t="str">
        <f>IF(Z2&lt;&gt;0,"Xã "&amp;Z2&amp;" - ","")&amp;"Huyện Xuân Lộc - Tỉnh Đồng Nai"</f>
        <v>Xã Xuân Hưng - Huyện Xuân Lộc - Tỉnh Đồng Nai</v>
      </c>
      <c r="AE2" s="1763" t="str">
        <f>UPPER(AD2)</f>
        <v>XÃ XUÂN HƯNG - HUYỆN XUÂN LỘC - TỈNH ĐỒNG NAI</v>
      </c>
      <c r="AF2" s="1768" t="s">
        <v>4618</v>
      </c>
      <c r="AG2" s="1769" t="s">
        <v>4619</v>
      </c>
      <c r="AH2" s="967" t="s">
        <v>4172</v>
      </c>
      <c r="AI2" s="1771"/>
      <c r="AJ2" s="1936" t="s">
        <v>6594</v>
      </c>
      <c r="AK2" s="1936" t="s">
        <v>6459</v>
      </c>
      <c r="AL2" s="2033" t="s">
        <v>6460</v>
      </c>
      <c r="AM2" s="2033" t="s">
        <v>6461</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4958</v>
      </c>
      <c r="AY2" s="2059" t="s">
        <v>6419</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4911</v>
      </c>
      <c r="B3" s="1762" t="s">
        <v>4912</v>
      </c>
      <c r="C3" s="1759" t="s">
        <v>4532</v>
      </c>
      <c r="D3" s="1762" t="s">
        <v>4913</v>
      </c>
      <c r="E3" s="1759" t="s">
        <v>4532</v>
      </c>
      <c r="F3" s="1762" t="s">
        <v>4914</v>
      </c>
      <c r="G3" s="1762" t="s">
        <v>4915</v>
      </c>
      <c r="H3" s="1762" t="s">
        <v>4916</v>
      </c>
      <c r="I3" s="1762" t="str">
        <f>F3</f>
        <v>………………………</v>
      </c>
      <c r="J3" s="1759" t="s">
        <v>4945</v>
      </c>
      <c r="K3" s="1762" t="s">
        <v>4920</v>
      </c>
      <c r="L3" s="1762"/>
      <c r="M3" s="1762"/>
      <c r="N3" s="1762" t="s">
        <v>4918</v>
      </c>
      <c r="O3" s="1762" t="s">
        <v>4919</v>
      </c>
      <c r="P3" s="1759" t="s">
        <v>4532</v>
      </c>
      <c r="Q3" s="1762" t="s">
        <v>4917</v>
      </c>
      <c r="R3" s="1760"/>
      <c r="S3" s="1760"/>
      <c r="T3" s="966"/>
      <c r="U3" s="966"/>
      <c r="V3" s="1759" t="s">
        <v>4532</v>
      </c>
      <c r="Z3" s="1759" t="s">
        <v>4774</v>
      </c>
      <c r="AB3" s="1762" t="s">
        <v>4775</v>
      </c>
      <c r="AC3" s="1762" t="str">
        <f>UPPER(AB3)</f>
        <v>ĐƯỜNG DÂY TRUNG THẾ &amp; TBA 1 PHA 25KVA - 12,7/0,23 KV HỘ DUY TRƯỜNG</v>
      </c>
      <c r="AH3" s="1770" t="s">
        <v>6433</v>
      </c>
      <c r="AL3" s="1218" t="s">
        <v>4771</v>
      </c>
      <c r="AX3" s="968" t="s">
        <v>4959</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6458</v>
      </c>
      <c r="Z4" s="1759" t="s">
        <v>4799</v>
      </c>
      <c r="AB4" s="1762" t="s">
        <v>4761</v>
      </c>
      <c r="AD4" s="967">
        <v>0</v>
      </c>
      <c r="AH4" s="967" t="s">
        <v>4172</v>
      </c>
      <c r="AL4" s="1218" t="s">
        <v>6416</v>
      </c>
      <c r="AT4" s="1340" t="s">
        <v>4928</v>
      </c>
      <c r="AU4" s="1340" t="s">
        <v>4929</v>
      </c>
      <c r="AV4" s="1340" t="s">
        <v>4930</v>
      </c>
      <c r="AW4" s="2068" t="s">
        <v>4931</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4945</v>
      </c>
      <c r="Z5" s="1759" t="s">
        <v>4921</v>
      </c>
      <c r="AB5" s="968" t="s">
        <v>4882</v>
      </c>
      <c r="AT5" s="2080" t="str">
        <f>AJ2</f>
        <v>270/028</v>
      </c>
      <c r="AU5" s="2050">
        <v>72</v>
      </c>
      <c r="AV5" s="1770" t="s">
        <v>4932</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4960</v>
      </c>
      <c r="AT6" s="1770">
        <f>AU5</f>
        <v>72</v>
      </c>
      <c r="AU6" s="2050">
        <v>75</v>
      </c>
      <c r="AV6" s="1770" t="s">
        <v>4933</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6452</v>
      </c>
      <c r="AT7" s="1770">
        <f t="shared" ref="AT7:AT15" si="6">AU6</f>
        <v>75</v>
      </c>
      <c r="AU7" s="2050">
        <v>83</v>
      </c>
      <c r="AV7" s="1770" t="s">
        <v>4932</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4932</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4932</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4933</v>
      </c>
      <c r="AW10" s="2051" t="str">
        <f t="shared" si="5"/>
        <v/>
      </c>
    </row>
    <row r="11" spans="1:69" ht="43.2" customHeight="1">
      <c r="AT11" s="1770">
        <f t="shared" si="6"/>
        <v>0</v>
      </c>
      <c r="AU11" s="2050"/>
      <c r="AV11" s="1770" t="s">
        <v>4932</v>
      </c>
      <c r="AW11" s="2051" t="str">
        <f t="shared" si="5"/>
        <v/>
      </c>
    </row>
    <row r="12" spans="1:69" ht="43.2" customHeight="1">
      <c r="AT12" s="1770">
        <f t="shared" si="6"/>
        <v>0</v>
      </c>
      <c r="AU12" s="2050"/>
      <c r="AV12" s="1770" t="s">
        <v>4933</v>
      </c>
      <c r="AW12" s="2051" t="str">
        <f t="shared" si="5"/>
        <v/>
      </c>
    </row>
    <row r="13" spans="1:69">
      <c r="AT13" s="1770">
        <f t="shared" si="6"/>
        <v>0</v>
      </c>
      <c r="AU13" s="778"/>
      <c r="AV13" s="1770" t="s">
        <v>4932</v>
      </c>
      <c r="AW13" s="2051" t="str">
        <f t="shared" si="5"/>
        <v/>
      </c>
    </row>
    <row r="14" spans="1:69">
      <c r="AT14" s="1770">
        <f t="shared" si="6"/>
        <v>0</v>
      </c>
      <c r="AU14" s="778"/>
      <c r="AV14" s="1770" t="s">
        <v>4933</v>
      </c>
      <c r="AW14" s="2051" t="str">
        <f t="shared" si="5"/>
        <v/>
      </c>
    </row>
    <row r="15" spans="1:69">
      <c r="AT15" s="1770">
        <f t="shared" si="6"/>
        <v>0</v>
      </c>
      <c r="AU15" s="778"/>
      <c r="AV15" s="1770" t="s">
        <v>4932</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5006</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5007</v>
      </c>
      <c r="D116" s="22" t="s">
        <v>5005</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5008</v>
      </c>
      <c r="D119" s="19" t="s">
        <v>2555</v>
      </c>
      <c r="E119" s="17"/>
      <c r="F119" s="4"/>
      <c r="G119" s="8">
        <f t="shared" si="5"/>
        <v>0</v>
      </c>
      <c r="H119" s="4"/>
      <c r="I119" s="4"/>
      <c r="J119" s="4"/>
    </row>
    <row r="120" spans="1:10" s="1" customFormat="1" ht="14.4">
      <c r="A120" s="9" t="str">
        <f>chitiet!B1533</f>
        <v>Nth-T</v>
      </c>
      <c r="B120" s="18">
        <f>IF(E120=0,"",COUNTIF($B$92:$B119,"&gt;0")+1)</f>
        <v>1</v>
      </c>
      <c r="C120" s="21" t="s">
        <v>5009</v>
      </c>
      <c r="D120" s="22" t="s">
        <v>5005</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5010</v>
      </c>
      <c r="D122" s="19" t="s">
        <v>2555</v>
      </c>
      <c r="E122" s="17"/>
      <c r="F122" s="4"/>
      <c r="G122" s="8">
        <f t="shared" si="5"/>
        <v>0</v>
      </c>
      <c r="H122" s="4"/>
      <c r="I122" s="4"/>
      <c r="J122" s="4"/>
    </row>
    <row r="123" spans="1:10" s="1" customFormat="1" ht="13.8">
      <c r="A123" s="9" t="str">
        <f>chitiet!B1536</f>
        <v>BM16300</v>
      </c>
      <c r="B123" s="18">
        <f>IF(E123=0,"",COUNTIF($E$92:$E123,"&gt;0"))</f>
        <v>2</v>
      </c>
      <c r="C123" s="37" t="s">
        <v>4974</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5011</v>
      </c>
      <c r="D125" s="109" t="s">
        <v>5005</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5010</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4975</v>
      </c>
      <c r="D130" s="84" t="s">
        <v>2555</v>
      </c>
      <c r="E130" s="102" t="e">
        <f>E129</f>
        <v>#N/A</v>
      </c>
      <c r="F130" s="91"/>
      <c r="G130" s="103" t="e">
        <f t="shared" si="5"/>
        <v>#N/A</v>
      </c>
      <c r="H130" s="91"/>
      <c r="I130" s="91"/>
      <c r="J130" s="91"/>
    </row>
    <row r="131" spans="1:10" ht="13.8">
      <c r="A131" s="106" t="str">
        <f>chitiet!B1544</f>
        <v>CSD</v>
      </c>
      <c r="B131" s="100"/>
      <c r="C131" s="101" t="s">
        <v>4976</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4975</v>
      </c>
      <c r="D133" s="19" t="s">
        <v>2555</v>
      </c>
      <c r="E133" s="17"/>
      <c r="F133" s="4"/>
      <c r="G133" s="8">
        <f t="shared" si="5"/>
        <v>0</v>
      </c>
      <c r="H133" s="4"/>
      <c r="I133" s="4"/>
      <c r="J133" s="4"/>
    </row>
    <row r="134" spans="1:10" s="1" customFormat="1" ht="13.8">
      <c r="A134" s="9" t="str">
        <f>chitiet!B1547</f>
        <v>CSDI</v>
      </c>
      <c r="B134" s="18"/>
      <c r="C134" s="16" t="s">
        <v>5040</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4975</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5027</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5010</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4974</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5010</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5010</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3765</v>
      </c>
      <c r="B4" s="3037" t="s">
        <v>3766</v>
      </c>
      <c r="C4" s="3037" t="s">
        <v>4399</v>
      </c>
      <c r="D4" s="3037" t="s">
        <v>3767</v>
      </c>
      <c r="E4" s="3037" t="s">
        <v>3768</v>
      </c>
      <c r="F4" s="3037" t="s">
        <v>3769</v>
      </c>
      <c r="G4" s="3037" t="s">
        <v>3770</v>
      </c>
      <c r="H4" s="3037" t="s">
        <v>3771</v>
      </c>
      <c r="I4" s="3037" t="s">
        <v>3772</v>
      </c>
      <c r="J4" s="3039" t="s">
        <v>3773</v>
      </c>
      <c r="K4" s="3039" t="s">
        <v>3774</v>
      </c>
      <c r="L4" s="3039" t="s">
        <v>3775</v>
      </c>
      <c r="M4" s="3056"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4" t="s">
        <v>3779</v>
      </c>
      <c r="BR4" s="3065"/>
      <c r="BS4" s="3065"/>
      <c r="BT4" s="3065"/>
      <c r="BU4" s="3065"/>
      <c r="BV4" s="3065"/>
      <c r="BW4" s="3065"/>
      <c r="BX4" s="3065"/>
      <c r="BY4" s="3065"/>
      <c r="BZ4" s="3065"/>
      <c r="CA4" s="3065"/>
      <c r="CB4" s="3066"/>
      <c r="CC4" s="3041" t="s">
        <v>2387</v>
      </c>
      <c r="CD4" s="3041" t="s">
        <v>2390</v>
      </c>
      <c r="CE4" s="3041" t="s">
        <v>2393</v>
      </c>
      <c r="CF4" s="3041" t="s">
        <v>2392</v>
      </c>
      <c r="CG4" s="3041" t="s">
        <v>2394</v>
      </c>
      <c r="CH4" s="304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3781</v>
      </c>
      <c r="DG4" s="3045" t="s">
        <v>3782</v>
      </c>
      <c r="DH4" s="3043" t="s">
        <v>3783</v>
      </c>
      <c r="DI4" s="3043" t="s">
        <v>3784</v>
      </c>
      <c r="DJ4" s="3043" t="s">
        <v>3785</v>
      </c>
      <c r="DK4" s="3043" t="s">
        <v>3786</v>
      </c>
      <c r="DL4" s="3043" t="s">
        <v>3787</v>
      </c>
      <c r="DM4" s="3043" t="s">
        <v>3788</v>
      </c>
      <c r="DN4" s="3043" t="s">
        <v>3789</v>
      </c>
      <c r="DO4" s="3043" t="s">
        <v>3790</v>
      </c>
      <c r="DP4" s="3043" t="s">
        <v>3791</v>
      </c>
      <c r="DQ4" s="3054" t="s">
        <v>1733</v>
      </c>
      <c r="DR4" s="3043" t="s">
        <v>3792</v>
      </c>
      <c r="DS4" s="3054" t="s">
        <v>4087</v>
      </c>
      <c r="DT4" s="3054" t="s">
        <v>3794</v>
      </c>
      <c r="DU4" s="3054" t="s">
        <v>3795</v>
      </c>
      <c r="DV4" s="3054" t="s">
        <v>3796</v>
      </c>
      <c r="DW4" s="3054" t="s">
        <v>3797</v>
      </c>
      <c r="DX4" s="3054" t="s">
        <v>3798</v>
      </c>
      <c r="DY4" s="3054" t="s">
        <v>3799</v>
      </c>
      <c r="DZ4" s="3054" t="s">
        <v>3800</v>
      </c>
      <c r="EA4" s="3054" t="s">
        <v>3801</v>
      </c>
      <c r="EB4" s="3054" t="s">
        <v>3802</v>
      </c>
      <c r="EC4" s="3054" t="s">
        <v>3803</v>
      </c>
      <c r="ED4" s="3083" t="s">
        <v>788</v>
      </c>
      <c r="EE4" s="3057" t="s">
        <v>1405</v>
      </c>
      <c r="EF4" s="3057" t="s">
        <v>1375</v>
      </c>
      <c r="EG4" s="3051" t="s">
        <v>675</v>
      </c>
      <c r="EH4" s="3051" t="s">
        <v>1898</v>
      </c>
      <c r="EI4" s="3051" t="s">
        <v>1129</v>
      </c>
      <c r="EJ4" s="3051" t="s">
        <v>1921</v>
      </c>
      <c r="EK4" s="3051" t="s">
        <v>394</v>
      </c>
      <c r="EL4" s="3051" t="s">
        <v>1912</v>
      </c>
      <c r="EM4" s="3051" t="s">
        <v>630</v>
      </c>
      <c r="EN4" s="3051" t="s">
        <v>629</v>
      </c>
      <c r="EO4" s="3051" t="s">
        <v>631</v>
      </c>
      <c r="EP4" s="3059" t="s">
        <v>3804</v>
      </c>
      <c r="EQ4" s="3059" t="s">
        <v>3805</v>
      </c>
      <c r="ER4" s="3059" t="s">
        <v>3806</v>
      </c>
      <c r="ES4" s="3059" t="s">
        <v>3807</v>
      </c>
      <c r="ET4" s="3041" t="s">
        <v>3808</v>
      </c>
      <c r="EU4" s="3041" t="s">
        <v>3809</v>
      </c>
      <c r="EV4" s="3041" t="s">
        <v>3810</v>
      </c>
      <c r="EW4" s="3041" t="s">
        <v>3811</v>
      </c>
      <c r="EX4" s="3041" t="s">
        <v>3812</v>
      </c>
      <c r="EY4" s="3041" t="s">
        <v>3813</v>
      </c>
      <c r="EZ4" s="3041" t="s">
        <v>3814</v>
      </c>
      <c r="FA4" s="3041" t="s">
        <v>3815</v>
      </c>
      <c r="FB4" s="3059" t="s">
        <v>3816</v>
      </c>
      <c r="FC4" s="3059" t="s">
        <v>3817</v>
      </c>
      <c r="FD4" s="3059" t="s">
        <v>3818</v>
      </c>
      <c r="FE4" s="3059" t="s">
        <v>3819</v>
      </c>
      <c r="FF4" s="3059" t="s">
        <v>3820</v>
      </c>
      <c r="FG4" s="3059" t="s">
        <v>3821</v>
      </c>
      <c r="FH4" s="3059" t="s">
        <v>3822</v>
      </c>
      <c r="FI4" s="3059" t="s">
        <v>3823</v>
      </c>
      <c r="FJ4" s="3059" t="s">
        <v>3824</v>
      </c>
      <c r="FK4" s="3059" t="s">
        <v>3825</v>
      </c>
      <c r="FL4" s="3059" t="s">
        <v>4329</v>
      </c>
      <c r="FM4" s="3059" t="s">
        <v>3826</v>
      </c>
      <c r="FN4" s="3059" t="s">
        <v>3827</v>
      </c>
      <c r="FO4" s="3059" t="s">
        <v>3828</v>
      </c>
      <c r="FP4" s="3059" t="s">
        <v>3829</v>
      </c>
      <c r="FQ4" s="3059" t="s">
        <v>3830</v>
      </c>
      <c r="FR4" s="3041" t="s">
        <v>3831</v>
      </c>
      <c r="FS4" s="3041" t="s">
        <v>3832</v>
      </c>
      <c r="FT4" s="3041" t="s">
        <v>3833</v>
      </c>
      <c r="FU4" s="3061" t="s">
        <v>3834</v>
      </c>
      <c r="FV4" s="3061" t="s">
        <v>3835</v>
      </c>
      <c r="FW4" s="3061" t="s">
        <v>3836</v>
      </c>
      <c r="FX4" s="3061" t="s">
        <v>3837</v>
      </c>
      <c r="FY4" s="3061" t="s">
        <v>3838</v>
      </c>
      <c r="FZ4" s="3061" t="s">
        <v>3839</v>
      </c>
      <c r="GA4" s="3061" t="s">
        <v>3840</v>
      </c>
      <c r="GB4" s="3061" t="s">
        <v>3841</v>
      </c>
      <c r="GC4" s="3061" t="s">
        <v>3842</v>
      </c>
      <c r="GD4" s="3061" t="s">
        <v>3843</v>
      </c>
      <c r="GE4" s="3061" t="s">
        <v>3844</v>
      </c>
      <c r="GF4" s="3061" t="s">
        <v>3845</v>
      </c>
      <c r="GG4" s="3061" t="s">
        <v>3846</v>
      </c>
      <c r="GH4" s="3071" t="s">
        <v>3847</v>
      </c>
      <c r="GI4" s="3071" t="s">
        <v>3848</v>
      </c>
      <c r="GJ4" s="3073" t="s">
        <v>3849</v>
      </c>
      <c r="GK4" s="3073" t="s">
        <v>3850</v>
      </c>
      <c r="GL4" s="3071" t="s">
        <v>3851</v>
      </c>
      <c r="GM4" s="3073" t="s">
        <v>3852</v>
      </c>
      <c r="GN4" s="3073" t="s">
        <v>3853</v>
      </c>
      <c r="GO4" s="3071" t="s">
        <v>3854</v>
      </c>
      <c r="GP4" s="3071" t="s">
        <v>3855</v>
      </c>
      <c r="GQ4" s="3071" t="s">
        <v>3856</v>
      </c>
      <c r="GR4" s="3061" t="s">
        <v>3857</v>
      </c>
      <c r="GS4" s="3061" t="s">
        <v>3671</v>
      </c>
      <c r="GT4" s="3081" t="s">
        <v>3858</v>
      </c>
      <c r="GU4" s="307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2"/>
      <c r="CD5" s="3042"/>
      <c r="CE5" s="3042"/>
      <c r="CF5" s="3042"/>
      <c r="CG5" s="3042"/>
      <c r="CH5" s="304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7" t="s">
        <v>2592</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4325</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3765</v>
      </c>
      <c r="B5" s="3087" t="s">
        <v>3766</v>
      </c>
      <c r="C5" s="3089" t="s">
        <v>3876</v>
      </c>
      <c r="D5" s="3089" t="s">
        <v>3877</v>
      </c>
      <c r="E5" s="3089" t="s">
        <v>3773</v>
      </c>
      <c r="F5" s="3103" t="s">
        <v>3774</v>
      </c>
      <c r="G5" s="3103" t="s">
        <v>3775</v>
      </c>
      <c r="H5" s="3103" t="s">
        <v>3776</v>
      </c>
      <c r="I5" s="3091" t="s">
        <v>2277</v>
      </c>
      <c r="J5" s="3092"/>
      <c r="K5" s="309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6" t="s">
        <v>2391</v>
      </c>
      <c r="BP5" s="3096" t="s">
        <v>2394</v>
      </c>
      <c r="BQ5" s="3096" t="s">
        <v>2394</v>
      </c>
      <c r="BR5" s="3096"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4" t="s">
        <v>3883</v>
      </c>
      <c r="CO5" s="3094" t="s">
        <v>3884</v>
      </c>
      <c r="CP5" s="3094" t="s">
        <v>3885</v>
      </c>
      <c r="CQ5" s="3111" t="str">
        <f>"Chuoãi "&amp;EF6&amp;" laép vaøo xaø  CÑX "&amp;EF6 &amp; "-X"</f>
        <v>Chuoãi Polymer laép vaøo xaø  CÑX Polymer-X</v>
      </c>
      <c r="CR5" s="3107" t="s">
        <v>3785</v>
      </c>
      <c r="CS5" s="3100" t="s">
        <v>3886</v>
      </c>
      <c r="CT5" s="3100" t="s">
        <v>3887</v>
      </c>
      <c r="CU5" s="3094" t="s">
        <v>3786</v>
      </c>
      <c r="CV5" s="3094" t="s">
        <v>3787</v>
      </c>
      <c r="CW5" s="3094" t="s">
        <v>3788</v>
      </c>
      <c r="CX5" s="3094" t="s">
        <v>3789</v>
      </c>
      <c r="CY5" s="3105" t="s">
        <v>3888</v>
      </c>
      <c r="CZ5" s="3105" t="s">
        <v>3889</v>
      </c>
      <c r="DA5" s="3105" t="s">
        <v>3890</v>
      </c>
      <c r="DB5" s="3100" t="s">
        <v>3891</v>
      </c>
      <c r="DC5" s="3105" t="s">
        <v>3892</v>
      </c>
      <c r="DD5" s="3100" t="s">
        <v>3796</v>
      </c>
      <c r="DE5" s="3105" t="s">
        <v>3893</v>
      </c>
      <c r="DF5" s="3096" t="s">
        <v>3797</v>
      </c>
      <c r="DG5" s="3096" t="s">
        <v>3798</v>
      </c>
      <c r="DH5" s="3096" t="s">
        <v>3799</v>
      </c>
      <c r="DI5" s="3096" t="s">
        <v>3800</v>
      </c>
      <c r="DJ5" s="3096" t="s">
        <v>3801</v>
      </c>
      <c r="DK5" s="3096" t="s">
        <v>3803</v>
      </c>
      <c r="DL5" s="3096" t="s">
        <v>3803</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0" t="s">
        <v>3894</v>
      </c>
      <c r="EC5" s="3109" t="s">
        <v>2599</v>
      </c>
    </row>
    <row r="6" spans="1:153" s="420" customFormat="1" ht="99.75" customHeight="1" thickTop="1">
      <c r="A6" s="3086"/>
      <c r="B6" s="3088"/>
      <c r="C6" s="3090"/>
      <c r="D6" s="3090"/>
      <c r="E6" s="3090"/>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7"/>
      <c r="BP6" s="3097"/>
      <c r="BQ6" s="3097"/>
      <c r="BR6" s="3097"/>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3897</v>
      </c>
      <c r="DW6" s="397" t="s">
        <v>3898</v>
      </c>
      <c r="DX6" s="397" t="s">
        <v>3899</v>
      </c>
      <c r="DY6" s="397" t="s">
        <v>3900</v>
      </c>
      <c r="DZ6" s="397" t="s">
        <v>3901</v>
      </c>
      <c r="EA6" s="394" t="s">
        <v>3858</v>
      </c>
      <c r="EB6" s="3101"/>
      <c r="EC6" s="3110"/>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6477</v>
      </c>
      <c r="E1" s="1215" t="s">
        <v>6489</v>
      </c>
      <c r="F1" s="1328" t="s">
        <v>512</v>
      </c>
      <c r="G1" s="1215" t="s">
        <v>512</v>
      </c>
    </row>
    <row r="2" spans="2:7">
      <c r="B2">
        <v>1</v>
      </c>
      <c r="C2" t="s">
        <v>4393</v>
      </c>
      <c r="D2" s="1215" t="s">
        <v>6475</v>
      </c>
      <c r="E2" t="s">
        <v>512</v>
      </c>
      <c r="F2" s="1328" t="str">
        <f>IF(LEN(C2)&gt;0,VLOOKUP(C2,DG!A:C,3,0),"")</f>
        <v/>
      </c>
    </row>
    <row r="3" spans="2:7">
      <c r="B3">
        <v>2</v>
      </c>
      <c r="C3" s="1215" t="s">
        <v>4393</v>
      </c>
      <c r="D3" s="1215" t="s">
        <v>6476</v>
      </c>
      <c r="E3" s="1215" t="s">
        <v>512</v>
      </c>
      <c r="F3" s="1328" t="str">
        <f>IF(LEN(C3)&gt;0,VLOOKUP(C3,DG!A:C,3,0),"")</f>
        <v/>
      </c>
      <c r="G3" s="1215"/>
    </row>
    <row r="4" spans="2:7" s="1215" customFormat="1">
      <c r="B4" s="1215">
        <v>3</v>
      </c>
      <c r="C4" s="1215" t="s">
        <v>4393</v>
      </c>
      <c r="D4" s="1215" t="s">
        <v>6478</v>
      </c>
      <c r="E4" s="1215" t="s">
        <v>512</v>
      </c>
      <c r="F4" s="1328" t="str">
        <f>IF(LEN(C4)&gt;0,VLOOKUP(C4,DG!A:C,3,0),"")</f>
        <v/>
      </c>
    </row>
    <row r="5" spans="2:7" s="1215" customFormat="1">
      <c r="B5" s="1215">
        <v>4</v>
      </c>
      <c r="C5" s="1215" t="s">
        <v>4393</v>
      </c>
      <c r="D5" s="1215" t="s">
        <v>6479</v>
      </c>
      <c r="E5" s="1215" t="s">
        <v>512</v>
      </c>
      <c r="F5" s="1328" t="str">
        <f>IF(LEN(C5)&gt;0,VLOOKUP(C5,DG!A:C,3,0),"")</f>
        <v/>
      </c>
    </row>
    <row r="6" spans="2:7">
      <c r="B6" s="1215">
        <v>5</v>
      </c>
      <c r="C6" s="1215" t="s">
        <v>6562</v>
      </c>
      <c r="D6" s="1215" t="s">
        <v>6480</v>
      </c>
      <c r="E6" s="1215" t="s">
        <v>512</v>
      </c>
      <c r="F6" s="1328" t="str">
        <f>IF(LEN(C6)&gt;0,VLOOKUP(C6,DG!A:C,3,0),"")</f>
        <v>Cáp 24KV ACXH 95mm2</v>
      </c>
      <c r="G6" s="1215"/>
    </row>
    <row r="7" spans="2:7">
      <c r="B7" s="1215">
        <v>6</v>
      </c>
      <c r="C7" s="1215" t="s">
        <v>6563</v>
      </c>
      <c r="D7" s="1215" t="s">
        <v>6481</v>
      </c>
      <c r="E7" t="s">
        <v>512</v>
      </c>
      <c r="F7" s="1328" t="str">
        <f>IF(LEN(C7)&gt;0,VLOOKUP(C7,DG!A:C,3,0),"")</f>
        <v>Cáp 24KV ACXH 70mm2</v>
      </c>
      <c r="G7" s="1215"/>
    </row>
    <row r="8" spans="2:7">
      <c r="B8" s="1215">
        <v>7</v>
      </c>
      <c r="C8" s="1215" t="s">
        <v>6482</v>
      </c>
      <c r="D8" s="1215" t="s">
        <v>6482</v>
      </c>
      <c r="E8" t="s">
        <v>512</v>
      </c>
      <c r="F8" s="1328" t="str">
        <f>IF(LEN(C8)&gt;0,VLOOKUP(C8,DG!A:C,3,0),"")</f>
        <v>Cáp đồng bọc 24KV-CXV-25</v>
      </c>
      <c r="G8" s="1215"/>
    </row>
    <row r="9" spans="2:7">
      <c r="B9" s="1215">
        <v>8</v>
      </c>
      <c r="C9" s="1215" t="s">
        <v>6483</v>
      </c>
      <c r="D9" s="1215" t="s">
        <v>6483</v>
      </c>
      <c r="E9" t="s">
        <v>512</v>
      </c>
      <c r="F9" s="1328" t="str">
        <f>IF(LEN(C9)&gt;0,VLOOKUP(C9,DG!A:C,3,0),"")</f>
        <v>Cáp đồng bọc 24KV-CXV-95</v>
      </c>
      <c r="G9" s="1215"/>
    </row>
    <row r="10" spans="2:7">
      <c r="B10" s="1215">
        <v>9</v>
      </c>
      <c r="C10" s="1215" t="s">
        <v>4393</v>
      </c>
      <c r="D10" s="1215" t="s">
        <v>6484</v>
      </c>
      <c r="E10" t="s">
        <v>512</v>
      </c>
      <c r="F10" s="1328" t="str">
        <f>IF(LEN(C10)&gt;0,VLOOKUP(C10,DG!A:C,3,0),"")</f>
        <v/>
      </c>
      <c r="G10" s="1215"/>
    </row>
    <row r="11" spans="2:7">
      <c r="B11" s="1215">
        <v>10</v>
      </c>
      <c r="C11" s="1215" t="s">
        <v>4393</v>
      </c>
      <c r="D11" s="1215" t="s">
        <v>6485</v>
      </c>
      <c r="E11" t="s">
        <v>512</v>
      </c>
      <c r="F11" s="1328" t="str">
        <f>IF(LEN(C11)&gt;0,VLOOKUP(C11,DG!A:C,3,0),"")</f>
        <v/>
      </c>
      <c r="G11" s="1215"/>
    </row>
    <row r="12" spans="2:7">
      <c r="B12" s="1215">
        <v>11</v>
      </c>
      <c r="C12" s="1215" t="s">
        <v>4393</v>
      </c>
      <c r="D12" s="1215" t="s">
        <v>4530</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6486</v>
      </c>
      <c r="D18" s="1215" t="s">
        <v>6486</v>
      </c>
      <c r="E18" t="s">
        <v>512</v>
      </c>
      <c r="F18" s="1328" t="str">
        <f>IF(LEN(C18)&gt;0,VLOOKUP(C18,DG!A:C,3,0),"")</f>
        <v>Móng bê tông trụ đôi 14m</v>
      </c>
      <c r="G18" s="1215"/>
    </row>
    <row r="19" spans="2:7">
      <c r="B19" s="1215">
        <v>18</v>
      </c>
      <c r="C19" s="1215" t="s">
        <v>6529</v>
      </c>
      <c r="D19" s="1215" t="s">
        <v>6487</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4708</v>
      </c>
      <c r="D21" s="1215" t="s">
        <v>4708</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6531</v>
      </c>
      <c r="D30" t="s">
        <v>6488</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6491</v>
      </c>
      <c r="E33" t="s">
        <v>512</v>
      </c>
      <c r="F33" s="1328" t="str">
        <f>IF(LEN(C33)&gt;0,VLOOKUP(C33,DG!A:C,3,0),"")</f>
        <v>Bộ khóa néo dây trung hòa vào trụ ghép</v>
      </c>
      <c r="G33" s="1215"/>
    </row>
    <row r="34" spans="2:7">
      <c r="B34" s="1215">
        <v>32</v>
      </c>
      <c r="C34" s="1215" t="s">
        <v>1622</v>
      </c>
      <c r="D34" t="s">
        <v>6490</v>
      </c>
      <c r="E34" t="s">
        <v>512</v>
      </c>
      <c r="F34" s="1328" t="str">
        <f>IF(LEN(C34)&gt;0,VLOOKUP(C34,DG!A:C,3,0),"")</f>
        <v>Bộ khóa néo dây trung hòa vào trụ đơn</v>
      </c>
      <c r="G34" s="1215"/>
    </row>
    <row r="35" spans="2:7">
      <c r="B35" s="1215">
        <v>34</v>
      </c>
      <c r="C35" s="1215" t="s">
        <v>6508</v>
      </c>
      <c r="D35" t="s">
        <v>6514</v>
      </c>
      <c r="E35" t="s">
        <v>512</v>
      </c>
      <c r="F35" s="1328" t="str">
        <f>IF(LEN(C35)&gt;0,VLOOKUP(C35,DG!A:C,3,0),"")</f>
        <v>Dây buộc đầu sứ cỡ dây 95mm2</v>
      </c>
      <c r="G35" s="1215"/>
    </row>
    <row r="36" spans="2:7">
      <c r="B36" s="1215">
        <v>35</v>
      </c>
      <c r="C36" s="1215" t="s">
        <v>6494</v>
      </c>
      <c r="D36" t="s">
        <v>6501</v>
      </c>
      <c r="E36" t="s">
        <v>512</v>
      </c>
      <c r="F36" s="1328" t="str">
        <f>IF(LEN(C36)&gt;0,VLOOKUP(C36,DG!A:C,3,0),"")</f>
        <v>Dây buộc cổ sứ cỡ dây 95mm2</v>
      </c>
      <c r="G36" s="1215"/>
    </row>
    <row r="37" spans="2:7">
      <c r="B37" s="1215">
        <v>36</v>
      </c>
      <c r="C37" s="1215" t="s">
        <v>6511</v>
      </c>
      <c r="D37" t="s">
        <v>6517</v>
      </c>
      <c r="E37" t="s">
        <v>512</v>
      </c>
      <c r="F37" s="1328" t="str">
        <f>IF(LEN(C37)&gt;0,VLOOKUP(C37,DG!A:C,3,0),"")</f>
        <v>Dây buộc đầu sứ cỡ dây 185mm2</v>
      </c>
      <c r="G37" s="1215"/>
    </row>
    <row r="38" spans="2:7">
      <c r="B38" s="1215">
        <v>37</v>
      </c>
      <c r="C38" s="1215" t="s">
        <v>6497</v>
      </c>
      <c r="D38" t="s">
        <v>6504</v>
      </c>
      <c r="E38" t="s">
        <v>512</v>
      </c>
      <c r="F38" s="1328" t="str">
        <f>IF(LEN(C38)&gt;0,VLOOKUP(C38,DG!A:C,3,0),"")</f>
        <v>Dây buộc cổ sứ cỡ dây 185mm2</v>
      </c>
      <c r="G38" s="1215"/>
    </row>
    <row r="39" spans="2:7">
      <c r="B39" s="1215">
        <v>38</v>
      </c>
      <c r="C39" s="1215" t="s">
        <v>236</v>
      </c>
      <c r="D39" t="s">
        <v>6424</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6521</v>
      </c>
      <c r="D44" t="s">
        <v>6522</v>
      </c>
      <c r="E44" t="s">
        <v>512</v>
      </c>
      <c r="F44" s="1328" t="str">
        <f>IF(LEN(C44)&gt;0,VLOOKUP(C44,DG!A:C,3,0),"")</f>
        <v>Ống nối dây AC-185</v>
      </c>
      <c r="G44" s="1215"/>
    </row>
    <row r="45" spans="2:7">
      <c r="B45" s="1215">
        <v>44</v>
      </c>
      <c r="C45" s="1215" t="s">
        <v>4673</v>
      </c>
      <c r="D45" t="s">
        <v>6099</v>
      </c>
      <c r="E45" t="s">
        <v>512</v>
      </c>
      <c r="F45" s="1328" t="str">
        <f>IF(LEN(C45)&gt;0,VLOOKUP(C45,DG!A:C,3,0),"")</f>
        <v>Ong co nhiệt</v>
      </c>
      <c r="G45" s="1215"/>
    </row>
    <row r="46" spans="2:7">
      <c r="B46" s="1215">
        <v>45</v>
      </c>
      <c r="C46" s="1215" t="s">
        <v>5799</v>
      </c>
      <c r="D46" t="s">
        <v>6100</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4393</v>
      </c>
      <c r="D52" t="s">
        <v>4057</v>
      </c>
      <c r="F52" s="1328" t="str">
        <f>IF(LEN(C52)&gt;0,VLOOKUP(C52,DG!A:C,3,0),"")</f>
        <v/>
      </c>
      <c r="G52" s="1215"/>
    </row>
    <row r="53" spans="2:7">
      <c r="B53" s="1215">
        <v>50</v>
      </c>
      <c r="C53" s="1215" t="s">
        <v>4393</v>
      </c>
      <c r="D53" t="s">
        <v>4058</v>
      </c>
      <c r="F53" s="1328" t="str">
        <f>IF(LEN(C53)&gt;0,VLOOKUP(C53,DG!A:C,3,0),"")</f>
        <v/>
      </c>
      <c r="G53" s="1215"/>
    </row>
    <row r="54" spans="2:7">
      <c r="B54" s="1215">
        <v>51</v>
      </c>
      <c r="C54" s="1215" t="s">
        <v>4393</v>
      </c>
      <c r="D54" t="s">
        <v>4059</v>
      </c>
      <c r="F54" s="1328" t="str">
        <f>IF(LEN(C54)&gt;0,VLOOKUP(C54,DG!A:C,3,0),"")</f>
        <v/>
      </c>
      <c r="G54" s="1215"/>
    </row>
    <row r="55" spans="2:7">
      <c r="B55" s="1215">
        <v>52</v>
      </c>
      <c r="C55" s="1215" t="s">
        <v>4393</v>
      </c>
      <c r="D55" t="s">
        <v>4060</v>
      </c>
      <c r="F55" s="1328" t="str">
        <f>IF(LEN(C55)&gt;0,VLOOKUP(C55,DG!A:C,3,0),"")</f>
        <v/>
      </c>
      <c r="G55" s="1215"/>
    </row>
    <row r="56" spans="2:7" s="1215" customFormat="1">
      <c r="B56" s="1215">
        <v>53</v>
      </c>
      <c r="C56" s="1215" t="s">
        <v>4393</v>
      </c>
      <c r="D56" s="1215" t="s">
        <v>4061</v>
      </c>
      <c r="F56" s="1328" t="str">
        <f>IF(LEN(C56)&gt;0,VLOOKUP(C56,DG!A:C,3,0),"")</f>
        <v/>
      </c>
    </row>
    <row r="57" spans="2:7">
      <c r="B57" s="1215">
        <v>54</v>
      </c>
      <c r="C57" s="1215" t="s">
        <v>4393</v>
      </c>
      <c r="D57" t="s">
        <v>4062</v>
      </c>
      <c r="F57" s="1328" t="str">
        <f>IF(LEN(C57)&gt;0,VLOOKUP(C57,DG!A:C,3,0),"")</f>
        <v/>
      </c>
      <c r="G57" s="1215"/>
    </row>
    <row r="58" spans="2:7">
      <c r="B58" s="1215">
        <v>55</v>
      </c>
      <c r="C58" s="1215" t="s">
        <v>4393</v>
      </c>
      <c r="D58" t="s">
        <v>4063</v>
      </c>
      <c r="F58" s="1328" t="str">
        <f>IF(LEN(C58)&gt;0,VLOOKUP(C58,DG!A:C,3,0),"")</f>
        <v/>
      </c>
      <c r="G58" s="1215"/>
    </row>
    <row r="59" spans="2:7">
      <c r="B59" s="1215">
        <v>56</v>
      </c>
      <c r="C59" s="1215" t="s">
        <v>4393</v>
      </c>
      <c r="D59" t="s">
        <v>4064</v>
      </c>
      <c r="F59" s="1328" t="str">
        <f>IF(LEN(C59)&gt;0,VLOOKUP(C59,DG!A:C,3,0),"")</f>
        <v/>
      </c>
      <c r="G59" s="1215"/>
    </row>
    <row r="60" spans="2:7">
      <c r="B60" s="1215">
        <v>57</v>
      </c>
      <c r="C60" s="1215" t="s">
        <v>4393</v>
      </c>
      <c r="D60" t="s">
        <v>4065</v>
      </c>
      <c r="F60" s="1328" t="str">
        <f>IF(LEN(C60)&gt;0,VLOOKUP(C60,DG!A:C,3,0),"")</f>
        <v/>
      </c>
      <c r="G60" s="1215"/>
    </row>
    <row r="61" spans="2:7">
      <c r="B61" s="1215">
        <v>58</v>
      </c>
      <c r="C61" s="1215" t="s">
        <v>4393</v>
      </c>
      <c r="D61" t="s">
        <v>4066</v>
      </c>
      <c r="F61" s="1328" t="str">
        <f>IF(LEN(C61)&gt;0,VLOOKUP(C61,DG!A:C,3,0),"")</f>
        <v/>
      </c>
      <c r="G61" s="1215"/>
    </row>
    <row r="62" spans="2:7">
      <c r="B62" s="1215">
        <v>59</v>
      </c>
      <c r="C62" s="1215" t="s">
        <v>4393</v>
      </c>
      <c r="D62" t="s">
        <v>4067</v>
      </c>
      <c r="F62" s="1328" t="str">
        <f>IF(LEN(C62)&gt;0,VLOOKUP(C62,DG!A:C,3,0),"")</f>
        <v/>
      </c>
      <c r="G62" s="1215"/>
    </row>
    <row r="63" spans="2:7">
      <c r="B63" s="1215">
        <v>60</v>
      </c>
      <c r="C63" s="1215" t="s">
        <v>4393</v>
      </c>
      <c r="D63" t="s">
        <v>4068</v>
      </c>
      <c r="F63" s="1328" t="str">
        <f>IF(LEN(C63)&gt;0,VLOOKUP(C63,DG!A:C,3,0),"")</f>
        <v/>
      </c>
      <c r="G63" s="1215"/>
    </row>
    <row r="64" spans="2:7">
      <c r="B64" s="1215">
        <v>61</v>
      </c>
      <c r="C64" s="1215" t="s">
        <v>4393</v>
      </c>
      <c r="D64" t="s">
        <v>4069</v>
      </c>
      <c r="F64" s="1328" t="str">
        <f>IF(LEN(C64)&gt;0,VLOOKUP(C64,DG!A:C,3,0),"")</f>
        <v/>
      </c>
      <c r="G64" s="1215"/>
    </row>
    <row r="65" spans="2:7">
      <c r="B65" s="1215">
        <v>62</v>
      </c>
      <c r="C65" s="1215" t="s">
        <v>4393</v>
      </c>
      <c r="D65" t="s">
        <v>4070</v>
      </c>
      <c r="F65" s="1328" t="str">
        <f>IF(LEN(C65)&gt;0,VLOOKUP(C65,DG!A:C,3,0),"")</f>
        <v/>
      </c>
      <c r="G65" s="1215"/>
    </row>
    <row r="66" spans="2:7">
      <c r="B66" s="1215">
        <v>63</v>
      </c>
      <c r="C66" s="1215" t="s">
        <v>4393</v>
      </c>
      <c r="D66" t="s">
        <v>4071</v>
      </c>
      <c r="F66" s="1328" t="str">
        <f>IF(LEN(C66)&gt;0,VLOOKUP(C66,DG!A:C,3,0),"")</f>
        <v/>
      </c>
      <c r="G66" s="1215"/>
    </row>
    <row r="67" spans="2:7">
      <c r="B67" s="1215">
        <v>64</v>
      </c>
      <c r="C67" s="1215" t="s">
        <v>4393</v>
      </c>
      <c r="D67" t="s">
        <v>4072</v>
      </c>
      <c r="F67" s="1328" t="str">
        <f>IF(LEN(C67)&gt;0,VLOOKUP(C67,DG!A:C,3,0),"")</f>
        <v/>
      </c>
      <c r="G67" s="1215"/>
    </row>
    <row r="68" spans="2:7">
      <c r="B68" s="1215">
        <v>65</v>
      </c>
      <c r="C68" s="1215" t="s">
        <v>4393</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4393</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4393</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4393</v>
      </c>
      <c r="D121" s="1215" t="s">
        <v>2046</v>
      </c>
      <c r="F121" s="1328" t="str">
        <f>IF(LEN(C121)&gt;0,VLOOKUP(C121,DG!A:C,3,0),"")</f>
        <v/>
      </c>
      <c r="G121" s="1215"/>
    </row>
    <row r="122" spans="2:7">
      <c r="B122" s="1215">
        <v>119</v>
      </c>
      <c r="C122" s="1215" t="s">
        <v>4393</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4810</v>
      </c>
      <c r="D131" s="1215" t="s">
        <v>4810</v>
      </c>
      <c r="F131" s="1328" t="str">
        <f>IF(LEN(C131)&gt;0,VLOOKUP(C131,DG!A:C,3,0),"")</f>
        <v>Bộ xà kép L75x75x8 dài 2.2m: X-22K-Đ-C920 lắp trụ đơn</v>
      </c>
      <c r="G131" s="1215"/>
    </row>
    <row r="132" spans="2:7" s="1215" customFormat="1">
      <c r="B132" s="1215">
        <v>129</v>
      </c>
      <c r="C132" s="1215" t="s">
        <v>4811</v>
      </c>
      <c r="D132" s="1215" t="s">
        <v>4811</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4393</v>
      </c>
      <c r="D137" s="1215" t="s">
        <v>894</v>
      </c>
      <c r="F137" s="1328" t="str">
        <f>IF(LEN(C137)&gt;0,VLOOKUP(C137,DG!A:C,3,0),"")</f>
        <v/>
      </c>
    </row>
    <row r="138" spans="2:7" s="1215" customFormat="1">
      <c r="B138" s="1215">
        <v>135</v>
      </c>
      <c r="C138" s="1215" t="s">
        <v>4393</v>
      </c>
      <c r="D138" s="1215" t="s">
        <v>3883</v>
      </c>
      <c r="F138" s="1328" t="str">
        <f>IF(LEN(C138)&gt;0,VLOOKUP(C138,DG!A:C,3,0),"")</f>
        <v/>
      </c>
    </row>
    <row r="139" spans="2:7" s="1215" customFormat="1">
      <c r="B139" s="1215">
        <v>136</v>
      </c>
      <c r="C139" s="1215" t="s">
        <v>4393</v>
      </c>
      <c r="D139" s="1215" t="s">
        <v>3884</v>
      </c>
      <c r="F139" s="1328" t="str">
        <f>IF(LEN(C139)&gt;0,VLOOKUP(C139,DG!A:C,3,0),"")</f>
        <v/>
      </c>
    </row>
    <row r="140" spans="2:7" s="1215" customFormat="1">
      <c r="B140" s="1215">
        <v>137</v>
      </c>
      <c r="C140" s="1215" t="s">
        <v>4393</v>
      </c>
      <c r="D140" s="1215" t="s">
        <v>4074</v>
      </c>
      <c r="F140" s="1328" t="str">
        <f>IF(LEN(C140)&gt;0,VLOOKUP(C140,DG!A:C,3,0),"")</f>
        <v/>
      </c>
    </row>
    <row r="141" spans="2:7" s="1215" customFormat="1">
      <c r="B141" s="1215">
        <v>138</v>
      </c>
      <c r="C141" s="1215" t="s">
        <v>4393</v>
      </c>
      <c r="D141" s="1215" t="s">
        <v>3581</v>
      </c>
      <c r="F141" s="1328" t="str">
        <f>IF(LEN(C141)&gt;0,VLOOKUP(C141,DG!A:C,3,0),"")</f>
        <v/>
      </c>
    </row>
    <row r="142" spans="2:7" s="1215" customFormat="1">
      <c r="B142" s="1215">
        <v>139</v>
      </c>
      <c r="C142" s="1215" t="s">
        <v>4393</v>
      </c>
      <c r="D142" s="1215" t="s">
        <v>4075</v>
      </c>
      <c r="F142" s="1328" t="str">
        <f>IF(LEN(C142)&gt;0,VLOOKUP(C142,DG!A:C,3,0),"")</f>
        <v/>
      </c>
    </row>
    <row r="143" spans="2:7" s="1215" customFormat="1">
      <c r="B143" s="1215">
        <v>140</v>
      </c>
      <c r="C143" s="1215" t="s">
        <v>4393</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6420</v>
      </c>
      <c r="F145" s="1328" t="str">
        <f>IF(LEN(C145)&gt;0,VLOOKUP(C145,DG!A:C,3,0),"")</f>
        <v>Bộ khóa néo dây trung hòa vào xà</v>
      </c>
    </row>
    <row r="146" spans="2:7">
      <c r="B146" s="1215">
        <v>143</v>
      </c>
      <c r="C146" s="1215" t="s">
        <v>4393</v>
      </c>
      <c r="D146" s="1215" t="s">
        <v>4531</v>
      </c>
      <c r="F146" s="1328" t="str">
        <f>IF(LEN(C146)&gt;0,VLOOKUP(C146,DG!A:C,3,0),"")</f>
        <v/>
      </c>
      <c r="G146" s="1215"/>
    </row>
    <row r="147" spans="2:7">
      <c r="B147" s="1215">
        <v>145</v>
      </c>
      <c r="C147" s="1215" t="s">
        <v>6506</v>
      </c>
      <c r="D147" s="1215" t="s">
        <v>6512</v>
      </c>
      <c r="F147" s="1328" t="str">
        <f>IF(LEN(C147)&gt;0,VLOOKUP(C147,DG!A:C,3,0),"")</f>
        <v>Dây buộc đầu sứ cỡ dây 50mm2</v>
      </c>
      <c r="G147" s="1215"/>
    </row>
    <row r="148" spans="2:7">
      <c r="B148" s="1215">
        <v>146</v>
      </c>
      <c r="C148" s="1215" t="s">
        <v>6507</v>
      </c>
      <c r="D148" s="1215" t="s">
        <v>6513</v>
      </c>
      <c r="F148" s="1328" t="str">
        <f>IF(LEN(C148)&gt;0,VLOOKUP(C148,DG!A:C,3,0),"")</f>
        <v>Dây buộc đầu sứ cỡ dây 70mm2</v>
      </c>
      <c r="G148" s="1215"/>
    </row>
    <row r="149" spans="2:7">
      <c r="B149" s="1215">
        <v>147</v>
      </c>
      <c r="C149" s="1215" t="s">
        <v>6509</v>
      </c>
      <c r="D149" s="1215" t="s">
        <v>6515</v>
      </c>
      <c r="F149" s="1328" t="str">
        <f>IF(LEN(C149)&gt;0,VLOOKUP(C149,DG!A:C,3,0),"")</f>
        <v>Dây buộc đầu sứ cỡ dây 120mm2</v>
      </c>
      <c r="G149" s="1215"/>
    </row>
    <row r="150" spans="2:7">
      <c r="B150" s="1215">
        <v>148</v>
      </c>
      <c r="C150" s="1215" t="s">
        <v>6510</v>
      </c>
      <c r="D150" s="1215" t="s">
        <v>6516</v>
      </c>
      <c r="F150" s="1328" t="str">
        <f>IF(LEN(C150)&gt;0,VLOOKUP(C150,DG!A:C,3,0),"")</f>
        <v>Dây buộc đầu sứ cỡ dây 150mm2</v>
      </c>
      <c r="G150" s="1215"/>
    </row>
    <row r="151" spans="2:7">
      <c r="B151" s="1215">
        <v>149</v>
      </c>
      <c r="C151" s="1215" t="s">
        <v>6518</v>
      </c>
      <c r="D151" s="1215" t="s">
        <v>6519</v>
      </c>
      <c r="F151" s="1328" t="e">
        <f>IF(LEN(C151)&gt;0,VLOOKUP(C151,DG!A:C,3,0),"")</f>
        <v>#N/A</v>
      </c>
      <c r="G151" s="1215"/>
    </row>
    <row r="152" spans="2:7">
      <c r="B152" s="1215">
        <v>150</v>
      </c>
      <c r="C152" s="1215" t="s">
        <v>6492</v>
      </c>
      <c r="D152" s="1215" t="s">
        <v>6499</v>
      </c>
      <c r="F152" s="1328" t="str">
        <f>IF(LEN(C152)&gt;0,VLOOKUP(C152,DG!A:C,3,0),"")</f>
        <v>Dây buộc cổ sứ cỡ dây 50mm2</v>
      </c>
      <c r="G152" s="1215"/>
    </row>
    <row r="153" spans="2:7">
      <c r="B153" s="1215">
        <v>151</v>
      </c>
      <c r="C153" s="1215" t="s">
        <v>6493</v>
      </c>
      <c r="D153" s="1215" t="s">
        <v>6500</v>
      </c>
      <c r="F153" s="1328" t="str">
        <f>IF(LEN(C153)&gt;0,VLOOKUP(C153,DG!A:C,3,0),"")</f>
        <v>Dây buộc cổ sứ cỡ dây 70mm2</v>
      </c>
      <c r="G153" s="1215"/>
    </row>
    <row r="154" spans="2:7">
      <c r="B154" s="1215">
        <v>152</v>
      </c>
      <c r="C154" s="1215" t="s">
        <v>6495</v>
      </c>
      <c r="D154" s="1215" t="s">
        <v>6502</v>
      </c>
      <c r="F154" s="1328" t="str">
        <f>IF(LEN(C154)&gt;0,VLOOKUP(C154,DG!A:C,3,0),"")</f>
        <v>Dây buộc cổ sứ cỡ dây 120mm2</v>
      </c>
      <c r="G154" s="1215"/>
    </row>
    <row r="155" spans="2:7">
      <c r="B155" s="1215">
        <v>153</v>
      </c>
      <c r="C155" s="1215" t="s">
        <v>6496</v>
      </c>
      <c r="D155" s="1215" t="s">
        <v>6503</v>
      </c>
      <c r="F155" s="1328" t="str">
        <f>IF(LEN(C155)&gt;0,VLOOKUP(C155,DG!A:C,3,0),"")</f>
        <v>Dây buộc cổ sứ cỡ dây 150mm2</v>
      </c>
      <c r="G155" s="1215"/>
    </row>
    <row r="156" spans="2:7">
      <c r="B156" s="1215">
        <v>154</v>
      </c>
      <c r="C156" s="1215" t="s">
        <v>6498</v>
      </c>
      <c r="D156" s="1215" t="s">
        <v>6505</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6422</v>
      </c>
      <c r="F158" s="1328" t="str">
        <f>IF(LEN(C158)&gt;0,VLOOKUP(C158,DG!A:C,3,0),"")</f>
        <v>Kẹp 2 rãnh cỡ dây 185mm2</v>
      </c>
      <c r="G158" s="1215"/>
    </row>
    <row r="159" spans="2:7">
      <c r="B159" s="1215">
        <v>157</v>
      </c>
      <c r="C159" s="1215" t="s">
        <v>2071</v>
      </c>
      <c r="D159" s="1215" t="s">
        <v>6520</v>
      </c>
      <c r="F159" s="1328" t="str">
        <f>IF(LEN(C159)&gt;0,VLOOKUP(C159,DG!A:C,3,0),"")</f>
        <v>Kẹp 2 rãnh cỡ dây 240 mm2</v>
      </c>
      <c r="G159" s="1215"/>
    </row>
    <row r="160" spans="2:7">
      <c r="B160" s="1215">
        <v>158</v>
      </c>
      <c r="C160" s="1215" t="s">
        <v>4393</v>
      </c>
      <c r="D160" s="1215" t="s">
        <v>4083</v>
      </c>
      <c r="F160" s="1328" t="str">
        <f>IF(LEN(C160)&gt;0,VLOOKUP(C160,DG!A:C,3,0),"")</f>
        <v/>
      </c>
      <c r="G160" s="1215"/>
    </row>
    <row r="161" spans="2:7">
      <c r="B161" s="1215">
        <v>159</v>
      </c>
      <c r="C161" s="1215" t="s">
        <v>4393</v>
      </c>
      <c r="D161" s="1215" t="s">
        <v>4084</v>
      </c>
      <c r="F161" s="1328" t="str">
        <f>IF(LEN(C161)&gt;0,VLOOKUP(C161,DG!A:C,3,0),"")</f>
        <v/>
      </c>
      <c r="G161" s="1215"/>
    </row>
    <row r="162" spans="2:7">
      <c r="B162" s="1215">
        <v>160</v>
      </c>
      <c r="C162" s="1215" t="s">
        <v>4393</v>
      </c>
      <c r="D162" s="1215" t="s">
        <v>4085</v>
      </c>
      <c r="F162" s="1328" t="str">
        <f>IF(LEN(C162)&gt;0,VLOOKUP(C162,DG!A:C,3,0),"")</f>
        <v/>
      </c>
      <c r="G162" s="1215"/>
    </row>
    <row r="163" spans="2:7">
      <c r="B163" s="1215">
        <v>161</v>
      </c>
      <c r="C163" s="1215" t="s">
        <v>4393</v>
      </c>
      <c r="D163" s="1215" t="s">
        <v>4597</v>
      </c>
      <c r="F163" s="1328" t="str">
        <f>IF(LEN(C163)&gt;0,VLOOKUP(C163,DG!A:C,3,0),"")</f>
        <v/>
      </c>
      <c r="G163" s="1215"/>
    </row>
    <row r="164" spans="2:7">
      <c r="B164" s="1215">
        <v>162</v>
      </c>
      <c r="C164" s="1215" t="s">
        <v>4393</v>
      </c>
      <c r="D164" s="1215" t="s">
        <v>1733</v>
      </c>
      <c r="F164" s="1328" t="str">
        <f>IF(LEN(C164)&gt;0,VLOOKUP(C164,DG!A:C,3,0),"")</f>
        <v/>
      </c>
      <c r="G164" s="1215"/>
    </row>
    <row r="165" spans="2:7" s="1215" customFormat="1">
      <c r="B165" s="1215">
        <v>163</v>
      </c>
      <c r="C165" s="1215" t="s">
        <v>4393</v>
      </c>
      <c r="D165" s="1215" t="s">
        <v>4086</v>
      </c>
      <c r="F165" s="1328" t="str">
        <f>IF(LEN(C165)&gt;0,VLOOKUP(C165,DG!A:C,3,0),"")</f>
        <v/>
      </c>
    </row>
    <row r="166" spans="2:7">
      <c r="B166" s="1215">
        <v>164</v>
      </c>
      <c r="C166" s="1215" t="s">
        <v>4393</v>
      </c>
      <c r="D166" s="1215" t="s">
        <v>3792</v>
      </c>
      <c r="F166" s="1328" t="str">
        <f>IF(LEN(C166)&gt;0,VLOOKUP(C166,DG!A:C,3,0),"")</f>
        <v/>
      </c>
      <c r="G166" s="1215"/>
    </row>
    <row r="167" spans="2:7">
      <c r="B167" s="1215">
        <v>165</v>
      </c>
      <c r="C167" s="1215" t="s">
        <v>4393</v>
      </c>
      <c r="D167" s="1215" t="s">
        <v>3794</v>
      </c>
      <c r="F167" s="1328" t="str">
        <f>IF(LEN(C167)&gt;0,VLOOKUP(C167,DG!A:C,3,0),"")</f>
        <v/>
      </c>
      <c r="G167" s="1215"/>
    </row>
    <row r="168" spans="2:7">
      <c r="B168" s="1215">
        <v>166</v>
      </c>
      <c r="C168" s="1215" t="s">
        <v>4393</v>
      </c>
      <c r="D168" s="1215" t="s">
        <v>3795</v>
      </c>
      <c r="F168" s="1328" t="str">
        <f>IF(LEN(C168)&gt;0,VLOOKUP(C168,DG!A:C,3,0),"")</f>
        <v/>
      </c>
      <c r="G168" s="1215"/>
    </row>
    <row r="169" spans="2:7">
      <c r="B169" s="1215">
        <v>167</v>
      </c>
      <c r="C169" s="1215" t="s">
        <v>4393</v>
      </c>
      <c r="D169" s="1215" t="s">
        <v>4089</v>
      </c>
      <c r="F169" s="1328" t="str">
        <f>IF(LEN(C169)&gt;0,VLOOKUP(C169,DG!A:C,3,0),"")</f>
        <v/>
      </c>
      <c r="G169" s="1215"/>
    </row>
    <row r="170" spans="2:7">
      <c r="B170" s="1215">
        <v>168</v>
      </c>
      <c r="C170" s="1215" t="s">
        <v>4393</v>
      </c>
      <c r="D170" s="1215" t="s">
        <v>4090</v>
      </c>
      <c r="F170" s="1328" t="str">
        <f>IF(LEN(C170)&gt;0,VLOOKUP(C170,DG!A:C,3,0),"")</f>
        <v/>
      </c>
      <c r="G170" s="1215"/>
    </row>
    <row r="171" spans="2:7">
      <c r="B171" s="1215">
        <v>169</v>
      </c>
      <c r="C171" s="1215" t="s">
        <v>4393</v>
      </c>
      <c r="D171" s="1215" t="s">
        <v>6098</v>
      </c>
      <c r="F171" s="1328" t="str">
        <f>IF(LEN(C171)&gt;0,VLOOKUP(C171,DG!A:C,3,0),"")</f>
        <v/>
      </c>
      <c r="G171" s="1215"/>
    </row>
    <row r="172" spans="2:7">
      <c r="B172" s="1215">
        <v>170</v>
      </c>
      <c r="C172" s="1215" t="s">
        <v>4393</v>
      </c>
      <c r="D172" s="1215" t="s">
        <v>3799</v>
      </c>
      <c r="F172" s="1328" t="str">
        <f>IF(LEN(C172)&gt;0,VLOOKUP(C172,DG!A:C,3,0),"")</f>
        <v/>
      </c>
      <c r="G172" s="1215"/>
    </row>
    <row r="173" spans="2:7">
      <c r="B173" s="1215">
        <v>171</v>
      </c>
      <c r="C173" s="1215" t="s">
        <v>4393</v>
      </c>
      <c r="D173" s="1215" t="s">
        <v>3800</v>
      </c>
      <c r="F173" s="1328" t="str">
        <f>IF(LEN(C173)&gt;0,VLOOKUP(C173,DG!A:C,3,0),"")</f>
        <v/>
      </c>
      <c r="G173" s="1215"/>
    </row>
    <row r="174" spans="2:7">
      <c r="B174" s="1215">
        <v>172</v>
      </c>
      <c r="C174" s="1215" t="s">
        <v>4393</v>
      </c>
      <c r="D174" s="1215" t="s">
        <v>3801</v>
      </c>
      <c r="F174" s="1328" t="str">
        <f>IF(LEN(C174)&gt;0,VLOOKUP(C174,DG!A:C,3,0),"")</f>
        <v/>
      </c>
      <c r="G174" s="1215"/>
    </row>
    <row r="175" spans="2:7">
      <c r="B175" s="1215">
        <v>173</v>
      </c>
      <c r="C175" s="1215" t="s">
        <v>4393</v>
      </c>
      <c r="D175" s="1215" t="s">
        <v>3802</v>
      </c>
      <c r="F175" s="1328" t="str">
        <f>IF(LEN(C175)&gt;0,VLOOKUP(C175,DG!A:C,3,0),"")</f>
        <v/>
      </c>
      <c r="G175" s="1215"/>
    </row>
    <row r="176" spans="2:7">
      <c r="B176" s="1215">
        <v>174</v>
      </c>
      <c r="C176" s="1215" t="s">
        <v>4393</v>
      </c>
      <c r="D176" t="s">
        <v>3803</v>
      </c>
      <c r="F176" s="1328" t="str">
        <f>IF(LEN(C176)&gt;0,VLOOKUP(C176,DG!A:C,3,0),"")</f>
        <v/>
      </c>
      <c r="G176" s="1215"/>
    </row>
    <row r="177" spans="2:7">
      <c r="B177" s="1215">
        <v>175</v>
      </c>
      <c r="C177" s="1215" t="s">
        <v>4393</v>
      </c>
      <c r="D177" s="1215" t="s">
        <v>4629</v>
      </c>
      <c r="F177" s="1328" t="str">
        <f>IF(LEN(C177)&gt;0,VLOOKUP(C177,DG!A:C,3,0),"")</f>
        <v/>
      </c>
      <c r="G177" s="1215"/>
    </row>
    <row r="178" spans="2:7">
      <c r="B178" s="1215">
        <v>176</v>
      </c>
      <c r="C178" s="1215" t="s">
        <v>4393</v>
      </c>
      <c r="D178" s="1215" t="s">
        <v>4630</v>
      </c>
      <c r="F178" s="1328" t="str">
        <f>IF(LEN(C178)&gt;0,VLOOKUP(C178,DG!A:C,3,0),"")</f>
        <v/>
      </c>
      <c r="G178" s="1215"/>
    </row>
    <row r="179" spans="2:7">
      <c r="B179" s="1215">
        <v>177</v>
      </c>
      <c r="C179" s="1215" t="s">
        <v>4393</v>
      </c>
      <c r="D179" s="1215" t="s">
        <v>4758</v>
      </c>
      <c r="F179" s="1328" t="str">
        <f>IF(LEN(C179)&gt;0,VLOOKUP(C179,DG!A:C,3,0),"")</f>
        <v/>
      </c>
      <c r="G179" s="1215"/>
    </row>
    <row r="180" spans="2:7">
      <c r="B180" s="1215">
        <v>178</v>
      </c>
      <c r="C180" s="1215" t="s">
        <v>4393</v>
      </c>
      <c r="D180" s="1215" t="s">
        <v>4759</v>
      </c>
      <c r="F180" s="1328" t="str">
        <f>IF(LEN(C180)&gt;0,VLOOKUP(C180,DG!A:C,3,0),"")</f>
        <v/>
      </c>
      <c r="G180" s="1215"/>
    </row>
    <row r="181" spans="2:7" s="1215" customFormat="1">
      <c r="B181" s="1215">
        <v>179</v>
      </c>
      <c r="C181" s="1215" t="s">
        <v>4393</v>
      </c>
      <c r="D181" s="1215" t="s">
        <v>1730</v>
      </c>
      <c r="F181" s="1328" t="str">
        <f>IF(LEN(C181)&gt;0,VLOOKUP(C181,DG!A:C,3,0),"")</f>
        <v/>
      </c>
    </row>
    <row r="182" spans="2:7">
      <c r="B182" s="1215">
        <v>180</v>
      </c>
      <c r="C182" s="1215" t="s">
        <v>4393</v>
      </c>
      <c r="D182" s="1215" t="s">
        <v>1375</v>
      </c>
      <c r="F182" s="1328" t="str">
        <f>IF(LEN(C182)&gt;0,VLOOKUP(C182,DG!A:C,3,0),"")</f>
        <v/>
      </c>
      <c r="G182" s="1215"/>
    </row>
    <row r="183" spans="2:7">
      <c r="B183" s="1215">
        <v>181</v>
      </c>
      <c r="C183" s="1215" t="s">
        <v>4393</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4393</v>
      </c>
      <c r="D187" s="1215" t="s">
        <v>2546</v>
      </c>
      <c r="F187" s="1328" t="str">
        <f>IF(LEN(C187)&gt;0,VLOOKUP(C187,DG!A:C,3,0),"")</f>
        <v/>
      </c>
      <c r="G187" s="1215"/>
    </row>
    <row r="188" spans="2:7">
      <c r="B188" s="1215">
        <v>186</v>
      </c>
      <c r="C188" s="1215" t="s">
        <v>4393</v>
      </c>
      <c r="D188" s="1215" t="s">
        <v>4091</v>
      </c>
      <c r="F188" s="1328" t="str">
        <f>IF(LEN(C188)&gt;0,VLOOKUP(C188,DG!A:C,3,0),"")</f>
        <v/>
      </c>
      <c r="G188" s="1215"/>
    </row>
    <row r="189" spans="2:7">
      <c r="B189" s="1215">
        <v>187</v>
      </c>
      <c r="C189" s="1215" t="s">
        <v>4393</v>
      </c>
      <c r="D189" s="1215" t="s">
        <v>4092</v>
      </c>
      <c r="F189" s="1328" t="str">
        <f>IF(LEN(C189)&gt;0,VLOOKUP(C189,DG!A:C,3,0),"")</f>
        <v/>
      </c>
      <c r="G189" s="1215"/>
    </row>
    <row r="190" spans="2:7">
      <c r="B190" s="1215">
        <v>188</v>
      </c>
      <c r="C190" s="1215" t="s">
        <v>4393</v>
      </c>
      <c r="D190" s="1215" t="s">
        <v>4093</v>
      </c>
      <c r="F190" s="1328" t="str">
        <f>IF(LEN(C190)&gt;0,VLOOKUP(C190,DG!A:C,3,0),"")</f>
        <v/>
      </c>
      <c r="G190" s="1215"/>
    </row>
    <row r="191" spans="2:7">
      <c r="B191" s="1215">
        <v>189</v>
      </c>
      <c r="C191" s="1215" t="s">
        <v>4393</v>
      </c>
      <c r="D191" s="1215" t="s">
        <v>4094</v>
      </c>
      <c r="F191" s="1328" t="str">
        <f>IF(LEN(C191)&gt;0,VLOOKUP(C191,DG!A:C,3,0),"")</f>
        <v/>
      </c>
      <c r="G191" s="1215"/>
    </row>
    <row r="192" spans="2:7">
      <c r="B192" s="1215">
        <v>190</v>
      </c>
      <c r="C192" s="1215" t="s">
        <v>4393</v>
      </c>
      <c r="D192" s="1215" t="s">
        <v>4095</v>
      </c>
      <c r="F192" s="1328" t="str">
        <f>IF(LEN(C192)&gt;0,VLOOKUP(C192,DG!A:C,3,0),"")</f>
        <v/>
      </c>
      <c r="G192" s="1215"/>
    </row>
    <row r="193" spans="2:7">
      <c r="B193" s="1215">
        <v>191</v>
      </c>
      <c r="C193" s="1215" t="s">
        <v>4393</v>
      </c>
      <c r="D193" s="1215" t="s">
        <v>3899</v>
      </c>
      <c r="F193" s="1328" t="str">
        <f>IF(LEN(C193)&gt;0,VLOOKUP(C193,DG!A:C,3,0),"")</f>
        <v/>
      </c>
      <c r="G193" s="1215"/>
    </row>
    <row r="194" spans="2:7">
      <c r="B194" s="1215">
        <v>192</v>
      </c>
      <c r="C194" s="1215" t="s">
        <v>4393</v>
      </c>
      <c r="D194" s="1215" t="s">
        <v>4096</v>
      </c>
      <c r="F194" s="1328" t="str">
        <f>IF(LEN(C194)&gt;0,VLOOKUP(C194,DG!A:C,3,0),"")</f>
        <v/>
      </c>
      <c r="G194" s="1215"/>
    </row>
    <row r="195" spans="2:7">
      <c r="B195" s="1215">
        <v>193</v>
      </c>
      <c r="C195" s="1215" t="s">
        <v>4393</v>
      </c>
      <c r="D195" s="1215" t="s">
        <v>4097</v>
      </c>
      <c r="F195" s="1328" t="str">
        <f>IF(LEN(C195)&gt;0,VLOOKUP(C195,DG!A:C,3,0),"")</f>
        <v/>
      </c>
      <c r="G195" s="1215"/>
    </row>
    <row r="196" spans="2:7">
      <c r="B196" s="1215">
        <v>194</v>
      </c>
      <c r="C196" s="1215" t="s">
        <v>4393</v>
      </c>
      <c r="D196" s="1215" t="s">
        <v>4098</v>
      </c>
      <c r="F196" s="1328" t="str">
        <f>IF(LEN(C196)&gt;0,VLOOKUP(C196,DG!A:C,3,0),"")</f>
        <v/>
      </c>
      <c r="G196" s="1215"/>
    </row>
    <row r="197" spans="2:7">
      <c r="B197" s="1215">
        <v>195</v>
      </c>
      <c r="C197" s="1215" t="s">
        <v>4393</v>
      </c>
      <c r="D197" s="1215" t="s">
        <v>4099</v>
      </c>
      <c r="F197" s="1328" t="str">
        <f>IF(LEN(C197)&gt;0,VLOOKUP(C197,DG!A:C,3,0),"")</f>
        <v/>
      </c>
      <c r="G197" s="1215"/>
    </row>
    <row r="198" spans="2:7">
      <c r="B198" s="1215">
        <v>196</v>
      </c>
      <c r="C198" s="1215" t="s">
        <v>4393</v>
      </c>
      <c r="D198" s="1215" t="s">
        <v>4100</v>
      </c>
      <c r="F198" s="1328" t="str">
        <f>IF(LEN(C198)&gt;0,VLOOKUP(C198,DG!A:C,3,0),"")</f>
        <v/>
      </c>
      <c r="G198" s="1215"/>
    </row>
    <row r="199" spans="2:7">
      <c r="B199" s="1215">
        <v>197</v>
      </c>
      <c r="C199" s="1215" t="s">
        <v>4393</v>
      </c>
      <c r="D199" s="1215" t="s">
        <v>4101</v>
      </c>
      <c r="F199" s="1328" t="str">
        <f>IF(LEN(C199)&gt;0,VLOOKUP(C199,DG!A:C,3,0),"")</f>
        <v/>
      </c>
      <c r="G199" s="1215"/>
    </row>
    <row r="200" spans="2:7">
      <c r="B200" s="1215">
        <v>198</v>
      </c>
      <c r="C200" s="1215" t="s">
        <v>4393</v>
      </c>
      <c r="D200" s="1215" t="s">
        <v>4102</v>
      </c>
      <c r="F200" s="1328" t="str">
        <f>IF(LEN(C200)&gt;0,VLOOKUP(C200,DG!A:C,3,0),"")</f>
        <v/>
      </c>
      <c r="G200" s="1215"/>
    </row>
    <row r="201" spans="2:7">
      <c r="B201" s="1215">
        <v>199</v>
      </c>
      <c r="C201" s="1215" t="s">
        <v>4393</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4393</v>
      </c>
      <c r="D204" s="1215" t="s">
        <v>4104</v>
      </c>
      <c r="F204" s="1328" t="str">
        <f>IF(LEN(C204)&gt;0,VLOOKUP(C204,DG!A:C,3,0),"")</f>
        <v/>
      </c>
      <c r="G204" s="1215"/>
    </row>
    <row r="205" spans="2:7">
      <c r="B205" s="1215">
        <v>203</v>
      </c>
      <c r="C205" s="1215" t="s">
        <v>4393</v>
      </c>
      <c r="D205" s="1215" t="s">
        <v>4105</v>
      </c>
      <c r="F205" s="1328" t="str">
        <f>IF(LEN(C205)&gt;0,VLOOKUP(C205,DG!A:C,3,0),"")</f>
        <v/>
      </c>
      <c r="G205" s="1215"/>
    </row>
    <row r="206" spans="2:7">
      <c r="B206" s="1215">
        <v>204</v>
      </c>
      <c r="C206" s="1215" t="s">
        <v>4393</v>
      </c>
      <c r="D206" s="1215" t="s">
        <v>4106</v>
      </c>
      <c r="F206" s="1328" t="str">
        <f>IF(LEN(C206)&gt;0,VLOOKUP(C206,DG!A:C,3,0),"")</f>
        <v/>
      </c>
      <c r="G206" s="1215"/>
    </row>
    <row r="207" spans="2:7">
      <c r="B207" s="1215">
        <v>205</v>
      </c>
      <c r="C207" s="1215" t="s">
        <v>4393</v>
      </c>
      <c r="D207" s="1215" t="s">
        <v>4107</v>
      </c>
      <c r="F207" s="1328" t="str">
        <f>IF(LEN(C207)&gt;0,VLOOKUP(C207,DG!A:C,3,0),"")</f>
        <v/>
      </c>
      <c r="G207" s="1215"/>
    </row>
    <row r="208" spans="2:7">
      <c r="B208" s="1215">
        <v>206</v>
      </c>
      <c r="C208" s="1215" t="s">
        <v>4393</v>
      </c>
      <c r="D208" s="1215" t="s">
        <v>3829</v>
      </c>
      <c r="F208" s="1328" t="str">
        <f>IF(LEN(C208)&gt;0,VLOOKUP(C208,DG!A:C,3,0),"")</f>
        <v/>
      </c>
      <c r="G208" s="1215"/>
    </row>
    <row r="209" spans="2:7">
      <c r="B209" s="1215">
        <v>207</v>
      </c>
      <c r="C209" s="1215" t="s">
        <v>4393</v>
      </c>
      <c r="D209" s="1215" t="s">
        <v>4108</v>
      </c>
      <c r="F209" s="1328" t="str">
        <f>IF(LEN(C209)&gt;0,VLOOKUP(C209,DG!A:C,3,0),"")</f>
        <v/>
      </c>
      <c r="G209" s="1215"/>
    </row>
    <row r="210" spans="2:7">
      <c r="B210" s="1215">
        <v>208</v>
      </c>
      <c r="C210" s="1215" t="s">
        <v>4393</v>
      </c>
      <c r="D210" s="1215" t="s">
        <v>4109</v>
      </c>
      <c r="F210" s="1328" t="str">
        <f>IF(LEN(C210)&gt;0,VLOOKUP(C210,DG!A:C,3,0),"")</f>
        <v/>
      </c>
      <c r="G210" s="1215"/>
    </row>
    <row r="211" spans="2:7">
      <c r="B211" s="1215">
        <v>209</v>
      </c>
      <c r="C211" s="1215" t="s">
        <v>4393</v>
      </c>
      <c r="D211" s="1215" t="s">
        <v>4110</v>
      </c>
      <c r="F211" s="1328" t="str">
        <f>IF(LEN(C211)&gt;0,VLOOKUP(C211,DG!A:C,3,0),"")</f>
        <v/>
      </c>
      <c r="G211" s="1215"/>
    </row>
    <row r="212" spans="2:7">
      <c r="B212" s="1215">
        <v>210</v>
      </c>
      <c r="C212" s="1215" t="s">
        <v>4393</v>
      </c>
      <c r="D212" s="1215" t="s">
        <v>4111</v>
      </c>
      <c r="F212" s="1328" t="str">
        <f>IF(LEN(C212)&gt;0,VLOOKUP(C212,DG!A:C,3,0),"")</f>
        <v/>
      </c>
      <c r="G212" s="1215"/>
    </row>
    <row r="213" spans="2:7">
      <c r="B213" s="1215">
        <v>211</v>
      </c>
      <c r="C213" s="1215" t="s">
        <v>4393</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4377</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6" t="str">
        <f>chitiet!E7</f>
        <v>Công trình: Xây dựng mới TBA 3P-1000kVA Công ty TNHH Điện Xuân Lộc 1</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2" customHeight="1" thickBot="1">
      <c r="A7" s="3146" t="str">
        <f>chitiet!E8</f>
        <v>Địa điểm: Xã Xuân Hưng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 customHeight="1" thickTop="1">
      <c r="A8" s="3112" t="s">
        <v>3765</v>
      </c>
      <c r="B8" s="3112" t="s">
        <v>3766</v>
      </c>
      <c r="C8" s="3117" t="s">
        <v>3905</v>
      </c>
      <c r="D8" s="3112" t="s">
        <v>3906</v>
      </c>
      <c r="E8" s="3119" t="s">
        <v>3773</v>
      </c>
      <c r="F8" s="3115" t="s">
        <v>3774</v>
      </c>
      <c r="G8" s="3121" t="s">
        <v>3907</v>
      </c>
      <c r="H8" s="3112" t="s">
        <v>3776</v>
      </c>
      <c r="I8" s="3125" t="s">
        <v>2277</v>
      </c>
      <c r="J8" s="3126"/>
      <c r="K8" s="3125"/>
      <c r="L8" s="3126"/>
      <c r="M8" s="3127"/>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3" t="s">
        <v>2390</v>
      </c>
      <c r="BD8" s="3112" t="s">
        <v>2392</v>
      </c>
      <c r="BE8" s="3140" t="s">
        <v>2394</v>
      </c>
      <c r="BF8" s="511"/>
      <c r="BG8" s="528"/>
      <c r="BH8" s="528"/>
      <c r="BI8" s="528"/>
      <c r="BJ8" s="511" t="s">
        <v>3780</v>
      </c>
      <c r="BK8" s="528"/>
      <c r="BL8" s="562"/>
      <c r="BM8" s="3135" t="s">
        <v>4535</v>
      </c>
      <c r="BN8" s="1939"/>
      <c r="BO8" s="3123" t="s">
        <v>3781</v>
      </c>
      <c r="BP8" s="3123" t="s">
        <v>3782</v>
      </c>
      <c r="BQ8" s="3130" t="s">
        <v>3909</v>
      </c>
      <c r="BR8" s="3144" t="s">
        <v>3910</v>
      </c>
      <c r="BS8" s="3128" t="s">
        <v>3885</v>
      </c>
      <c r="BT8" s="3132" t="s">
        <v>3911</v>
      </c>
      <c r="BU8" s="3112" t="s">
        <v>3912</v>
      </c>
      <c r="BV8" s="3120" t="s">
        <v>3913</v>
      </c>
      <c r="BW8" s="3132" t="s">
        <v>3914</v>
      </c>
      <c r="BX8" s="3112" t="s">
        <v>3786</v>
      </c>
      <c r="BY8" s="3138" t="s">
        <v>3788</v>
      </c>
      <c r="BZ8" s="3112" t="s">
        <v>3915</v>
      </c>
      <c r="CA8" s="3112" t="s">
        <v>4777</v>
      </c>
      <c r="CB8" s="3112" t="s">
        <v>3791</v>
      </c>
      <c r="CC8" s="3112" t="s">
        <v>2873</v>
      </c>
      <c r="CD8" s="3140" t="s">
        <v>2874</v>
      </c>
      <c r="CE8" s="3115" t="s">
        <v>2875</v>
      </c>
      <c r="CF8" s="3115" t="s">
        <v>2876</v>
      </c>
      <c r="CG8" s="3115" t="s">
        <v>2877</v>
      </c>
      <c r="CH8" s="3115" t="s">
        <v>2878</v>
      </c>
      <c r="CI8" s="3115" t="s">
        <v>2879</v>
      </c>
      <c r="CJ8" s="3115" t="s">
        <v>3798</v>
      </c>
      <c r="CK8" s="3115" t="s">
        <v>3799</v>
      </c>
      <c r="CL8" s="3115" t="s">
        <v>3800</v>
      </c>
      <c r="CM8" s="3115" t="s">
        <v>3801</v>
      </c>
      <c r="CN8" s="3115" t="s">
        <v>3802</v>
      </c>
      <c r="CO8" s="3115" t="s">
        <v>3803</v>
      </c>
      <c r="CP8" s="3115" t="s">
        <v>4726</v>
      </c>
      <c r="CQ8" s="3113" t="s">
        <v>3916</v>
      </c>
      <c r="CR8" s="3112" t="s">
        <v>421</v>
      </c>
      <c r="CS8" s="3120" t="s">
        <v>4731</v>
      </c>
      <c r="CT8" s="3112" t="s">
        <v>368</v>
      </c>
      <c r="CU8" s="3112" t="s">
        <v>369</v>
      </c>
      <c r="CV8" s="3132" t="s">
        <v>4729</v>
      </c>
      <c r="CW8" s="3132" t="s">
        <v>3917</v>
      </c>
      <c r="CX8" s="3147" t="s">
        <v>2599</v>
      </c>
    </row>
    <row r="9" spans="1:262" s="529" customFormat="1" ht="117" customHeight="1">
      <c r="A9" s="3112"/>
      <c r="B9" s="3112"/>
      <c r="C9" s="3118"/>
      <c r="D9" s="3112"/>
      <c r="E9" s="3120"/>
      <c r="F9" s="3116"/>
      <c r="G9" s="3122"/>
      <c r="H9" s="3112"/>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4"/>
      <c r="BD9" s="3112"/>
      <c r="BE9" s="3141"/>
      <c r="BF9" s="1487" t="s">
        <v>2291</v>
      </c>
      <c r="BG9" s="1487" t="s">
        <v>909</v>
      </c>
      <c r="BH9" s="1487" t="s">
        <v>2296</v>
      </c>
      <c r="BI9" s="1487" t="s">
        <v>910</v>
      </c>
      <c r="BJ9" s="1487" t="s">
        <v>2293</v>
      </c>
      <c r="BK9" s="1487" t="s">
        <v>2119</v>
      </c>
      <c r="BL9" s="1804" t="s">
        <v>2297</v>
      </c>
      <c r="BM9" s="3136"/>
      <c r="BN9" s="1931" t="s">
        <v>344</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4776</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4749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4555</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3920</v>
      </c>
      <c r="B4" s="3164" t="s">
        <v>3921</v>
      </c>
      <c r="C4" s="3164" t="s">
        <v>3766</v>
      </c>
      <c r="D4" s="3115" t="s">
        <v>2021</v>
      </c>
      <c r="E4" s="3115" t="s">
        <v>507</v>
      </c>
      <c r="F4" s="3115" t="s">
        <v>505</v>
      </c>
      <c r="G4" s="3115" t="s">
        <v>830</v>
      </c>
      <c r="H4" s="3115" t="s">
        <v>506</v>
      </c>
      <c r="I4" s="3115" t="s">
        <v>1149</v>
      </c>
      <c r="J4" s="3115" t="s">
        <v>3774</v>
      </c>
      <c r="K4" s="3115" t="s">
        <v>3907</v>
      </c>
      <c r="L4" s="3151" t="s">
        <v>3922</v>
      </c>
      <c r="M4" s="3153" t="s">
        <v>2277</v>
      </c>
      <c r="N4" s="3125"/>
      <c r="O4" s="3125"/>
      <c r="P4" s="3125"/>
      <c r="Q4" s="3125"/>
      <c r="R4" s="3154" t="s">
        <v>3878</v>
      </c>
      <c r="S4" s="3155"/>
      <c r="T4" s="3155"/>
      <c r="U4" s="3155"/>
      <c r="V4" s="3155"/>
      <c r="W4" s="3155"/>
      <c r="X4" s="3155"/>
      <c r="Y4" s="3155"/>
      <c r="Z4" s="549" t="s">
        <v>2595</v>
      </c>
      <c r="AA4" s="560"/>
      <c r="AB4" s="560"/>
      <c r="AC4" s="561"/>
      <c r="AD4" s="3115" t="s">
        <v>3923</v>
      </c>
      <c r="AE4" s="3115" t="s">
        <v>2384</v>
      </c>
      <c r="AF4" s="3115" t="s">
        <v>2387</v>
      </c>
      <c r="AG4" s="3115" t="s">
        <v>2390</v>
      </c>
      <c r="AH4" s="3115" t="s">
        <v>2391</v>
      </c>
      <c r="AI4" s="3156" t="s">
        <v>3924</v>
      </c>
      <c r="AJ4" s="562" t="s">
        <v>2175</v>
      </c>
      <c r="AK4" s="563"/>
      <c r="AL4" s="3149" t="s">
        <v>3925</v>
      </c>
      <c r="AM4" s="3149" t="s">
        <v>3926</v>
      </c>
      <c r="AN4" s="3149" t="s">
        <v>3927</v>
      </c>
      <c r="AO4" s="3149" t="s">
        <v>3928</v>
      </c>
      <c r="AP4" s="3149" t="s">
        <v>3929</v>
      </c>
      <c r="AQ4" s="3149" t="s">
        <v>3930</v>
      </c>
      <c r="AR4" s="3158" t="s">
        <v>3931</v>
      </c>
      <c r="AS4" s="3159"/>
      <c r="AT4" s="3159"/>
      <c r="AU4" s="3159"/>
      <c r="AV4" s="3159"/>
      <c r="AW4" s="3160"/>
      <c r="AX4" s="3161" t="s">
        <v>3932</v>
      </c>
      <c r="AY4" s="3161"/>
      <c r="AZ4" s="3161"/>
      <c r="BA4" s="3161"/>
      <c r="BB4" s="550" t="s">
        <v>3933</v>
      </c>
      <c r="BC4" s="564"/>
      <c r="BD4" s="550"/>
      <c r="BE4" s="551" t="s">
        <v>2594</v>
      </c>
      <c r="BF4" s="564"/>
      <c r="BG4" s="550"/>
      <c r="BH4" s="3149" t="s">
        <v>3934</v>
      </c>
      <c r="BI4" s="3149" t="s">
        <v>3935</v>
      </c>
      <c r="BJ4" s="3149" t="s">
        <v>3936</v>
      </c>
      <c r="BK4" s="3149" t="s">
        <v>2843</v>
      </c>
      <c r="BL4" s="3164" t="s">
        <v>3937</v>
      </c>
      <c r="BM4" s="3164" t="s">
        <v>3938</v>
      </c>
      <c r="BN4" s="3162" t="s">
        <v>2599</v>
      </c>
    </row>
    <row r="5" spans="1:209" s="529" customFormat="1" ht="142.5" customHeight="1">
      <c r="A5" s="3171"/>
      <c r="B5" s="3112"/>
      <c r="C5" s="3112"/>
      <c r="D5" s="3116"/>
      <c r="E5" s="3116"/>
      <c r="F5" s="3116"/>
      <c r="G5" s="3116"/>
      <c r="H5" s="3116"/>
      <c r="I5" s="3116"/>
      <c r="J5" s="3116"/>
      <c r="K5" s="3116"/>
      <c r="L5" s="315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6"/>
      <c r="AE5" s="3116"/>
      <c r="AF5" s="3116"/>
      <c r="AG5" s="3116"/>
      <c r="AH5" s="3116"/>
      <c r="AI5" s="3157"/>
      <c r="AJ5" s="553" t="s">
        <v>3943</v>
      </c>
      <c r="AK5" s="553" t="s">
        <v>3944</v>
      </c>
      <c r="AL5" s="3136"/>
      <c r="AM5" s="3136"/>
      <c r="AN5" s="3136"/>
      <c r="AO5" s="3136"/>
      <c r="AP5" s="3136"/>
      <c r="AQ5" s="3136"/>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6" t="s">
        <v>3961</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6" t="s">
        <v>3961</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8" t="s">
        <v>3903</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0" t="s">
        <v>3962</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0" t="s">
        <v>3963</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0" t="s">
        <v>3964</v>
      </c>
      <c r="B73" s="3150"/>
      <c r="C73" s="628">
        <f>E69</f>
        <v>0</v>
      </c>
      <c r="D73" s="629"/>
      <c r="E73" s="629"/>
      <c r="F73" s="629"/>
      <c r="G73" s="629"/>
      <c r="H73" s="629"/>
      <c r="R73" s="630"/>
      <c r="U73" s="624"/>
      <c r="W73" s="624"/>
      <c r="AE73" s="517"/>
      <c r="AF73" s="517"/>
      <c r="AG73" s="517"/>
      <c r="AH73" s="517"/>
    </row>
    <row r="74" spans="1:209" ht="18.899999999999999" customHeight="1">
      <c r="A74" s="3150" t="s">
        <v>3965</v>
      </c>
      <c r="B74" s="3150"/>
      <c r="C74" s="628">
        <f>F69</f>
        <v>0</v>
      </c>
      <c r="D74" s="629"/>
      <c r="E74" s="629"/>
      <c r="F74" s="629"/>
      <c r="G74" s="629"/>
      <c r="H74" s="629"/>
      <c r="R74" s="630"/>
      <c r="U74" s="624"/>
      <c r="W74" s="624"/>
      <c r="AE74" s="517"/>
      <c r="AF74" s="517"/>
      <c r="AG74" s="517"/>
      <c r="AH74" s="517"/>
    </row>
    <row r="75" spans="1:209" ht="18.899999999999999" customHeight="1">
      <c r="A75" s="3150" t="s">
        <v>3966</v>
      </c>
      <c r="B75" s="3150"/>
      <c r="C75" s="628">
        <f>G69</f>
        <v>0</v>
      </c>
      <c r="D75" s="629"/>
      <c r="E75" s="629"/>
      <c r="F75" s="629"/>
      <c r="G75" s="629"/>
      <c r="H75" s="629"/>
      <c r="R75" s="630"/>
      <c r="U75" s="624"/>
      <c r="W75" s="624"/>
      <c r="AE75" s="517"/>
      <c r="AF75" s="517"/>
      <c r="AG75" s="517"/>
      <c r="AH75" s="517"/>
    </row>
    <row r="76" spans="1:209" ht="18.899999999999999" customHeight="1">
      <c r="A76" s="3150" t="s">
        <v>3967</v>
      </c>
      <c r="B76" s="315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0" t="s">
        <v>3968</v>
      </c>
      <c r="B77" s="315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5012</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4481</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5013</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5014</v>
      </c>
      <c r="D84" s="84" t="s">
        <v>2555</v>
      </c>
      <c r="E84" s="132">
        <v>0</v>
      </c>
      <c r="F84" s="91"/>
      <c r="G84" s="99">
        <f t="shared" si="3"/>
        <v>0</v>
      </c>
      <c r="H84" s="91"/>
      <c r="I84" s="91"/>
      <c r="J84" s="91"/>
    </row>
    <row r="85" spans="1:10" ht="13.8">
      <c r="A85" s="106" t="str">
        <f>chitiet!B2126</f>
        <v>GIP70-70</v>
      </c>
      <c r="B85" s="128" t="str">
        <f>IF(E85=0,"",COUNTIF($E$68:$E85,"&gt;0"))</f>
        <v/>
      </c>
      <c r="C85" s="101" t="s">
        <v>5015</v>
      </c>
      <c r="D85" s="84" t="s">
        <v>2555</v>
      </c>
      <c r="E85" s="132">
        <v>0</v>
      </c>
      <c r="F85" s="91"/>
      <c r="G85" s="99">
        <f>IF(E85&lt;&gt;0,1,0)</f>
        <v>0</v>
      </c>
      <c r="H85" s="91"/>
      <c r="I85" s="91"/>
      <c r="J85" s="91"/>
    </row>
    <row r="86" spans="1:10" s="1" customFormat="1" ht="13.8" hidden="1">
      <c r="A86" s="9" t="str">
        <f>chitiet!B2127</f>
        <v>GIP95-70</v>
      </c>
      <c r="B86" s="28" t="str">
        <f>IF(E86=0,"",COUNTIF($E$68:$E86,"&gt;0"))</f>
        <v/>
      </c>
      <c r="C86" s="16" t="s">
        <v>5016</v>
      </c>
      <c r="D86" s="19" t="s">
        <v>2555</v>
      </c>
      <c r="E86" s="24">
        <v>0</v>
      </c>
      <c r="F86" s="4"/>
      <c r="G86" s="7">
        <f t="shared" si="3"/>
        <v>0</v>
      </c>
      <c r="H86" s="4"/>
      <c r="I86" s="4"/>
      <c r="J86" s="4"/>
    </row>
    <row r="87" spans="1:10" s="1" customFormat="1" ht="13.8" hidden="1">
      <c r="A87" s="9" t="str">
        <f>chitiet!B2128</f>
        <v>GIP150-70</v>
      </c>
      <c r="B87" s="28" t="str">
        <f>IF(E87=0,"",COUNTIF($E$68:$E87,"&gt;0"))</f>
        <v/>
      </c>
      <c r="C87" s="16" t="s">
        <v>5017</v>
      </c>
      <c r="D87" s="19" t="s">
        <v>2555</v>
      </c>
      <c r="E87" s="24">
        <v>0</v>
      </c>
      <c r="F87" s="4"/>
      <c r="G87" s="7">
        <f>IF(E87&lt;&gt;0,1,0)</f>
        <v>0</v>
      </c>
      <c r="H87" s="4"/>
      <c r="I87" s="4"/>
      <c r="J87" s="4"/>
    </row>
    <row r="88" spans="1:10" s="1" customFormat="1" ht="13.8" hidden="1">
      <c r="A88" s="9" t="str">
        <f>chitiet!B2129</f>
        <v>GIP95-150</v>
      </c>
      <c r="B88" s="28" t="str">
        <f>IF(E88=0,"",COUNTIF($E$68:$E88,"&gt;0"))</f>
        <v/>
      </c>
      <c r="C88" s="16" t="s">
        <v>5018</v>
      </c>
      <c r="D88" s="19" t="s">
        <v>2555</v>
      </c>
      <c r="E88" s="24">
        <v>0</v>
      </c>
      <c r="F88" s="4"/>
      <c r="G88" s="7">
        <f t="shared" si="3"/>
        <v>0</v>
      </c>
      <c r="H88" s="4"/>
      <c r="I88" s="4"/>
      <c r="J88" s="4"/>
    </row>
    <row r="89" spans="1:10" s="1" customFormat="1" ht="13.8" hidden="1">
      <c r="A89" s="9" t="str">
        <f>chitiet!B2132</f>
        <v>GIP95-50</v>
      </c>
      <c r="B89" s="28" t="str">
        <f>IF(E89=0,"",COUNTIF($E$68:$E89,"&gt;0"))</f>
        <v/>
      </c>
      <c r="C89" s="16" t="s">
        <v>5019</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5020</v>
      </c>
      <c r="D92" s="19" t="s">
        <v>2555</v>
      </c>
      <c r="E92" s="24">
        <v>0</v>
      </c>
      <c r="F92" s="4"/>
      <c r="G92" s="7">
        <f t="shared" si="3"/>
        <v>0</v>
      </c>
      <c r="H92" s="4"/>
      <c r="I92" s="4"/>
      <c r="J92" s="4"/>
    </row>
    <row r="93" spans="1:10" ht="13.8">
      <c r="A93" s="106" t="str">
        <f>chitiet!B2139</f>
        <v>HOP9C</v>
      </c>
      <c r="B93" s="128" t="str">
        <f>IF(E93=0,"",COUNTIF($E$68:$E93,"&gt;0"))</f>
        <v/>
      </c>
      <c r="C93" s="101" t="s">
        <v>5021</v>
      </c>
      <c r="D93" s="84" t="s">
        <v>2555</v>
      </c>
      <c r="E93" s="132">
        <v>0</v>
      </c>
      <c r="F93" s="91"/>
      <c r="G93" s="99">
        <f t="shared" si="3"/>
        <v>0</v>
      </c>
      <c r="H93" s="91"/>
      <c r="I93" s="91"/>
      <c r="J93" s="91"/>
    </row>
    <row r="94" spans="1:10" s="1" customFormat="1" ht="13.8" hidden="1">
      <c r="A94" s="9" t="str">
        <f>chitiet!B2137</f>
        <v>HOP6C</v>
      </c>
      <c r="B94" s="28" t="str">
        <f>IF(E94=0,"",COUNTIF($E$68:$E94,"&gt;0"))</f>
        <v/>
      </c>
      <c r="C94" s="16" t="s">
        <v>5022</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4874</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4760</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5003</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5004</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5023</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4980</v>
      </c>
      <c r="D126" s="84" t="s">
        <v>2439</v>
      </c>
      <c r="E126" s="132">
        <v>0</v>
      </c>
      <c r="F126" s="91"/>
      <c r="G126" s="99">
        <f t="shared" si="3"/>
        <v>0</v>
      </c>
      <c r="H126" s="91"/>
      <c r="I126" s="91"/>
      <c r="J126" s="91"/>
    </row>
    <row r="127" spans="1:10" ht="13.8">
      <c r="A127" s="106" t="str">
        <f>chitiet!B2177</f>
        <v>BMoc16250</v>
      </c>
      <c r="B127" s="128" t="str">
        <f>IF(E127=0,"",COUNTIF($E$68:$E127,"&gt;0"))</f>
        <v/>
      </c>
      <c r="C127" s="101" t="s">
        <v>4979</v>
      </c>
      <c r="D127" s="84" t="s">
        <v>2439</v>
      </c>
      <c r="E127" s="132">
        <v>0</v>
      </c>
      <c r="F127" s="91"/>
      <c r="G127" s="99">
        <f t="shared" si="3"/>
        <v>0</v>
      </c>
      <c r="H127" s="91"/>
      <c r="I127" s="91"/>
      <c r="J127" s="91"/>
    </row>
    <row r="128" spans="1:10" ht="13.8" hidden="1">
      <c r="A128" s="106" t="str">
        <f>chitiet!B2178</f>
        <v>BMoc16300</v>
      </c>
      <c r="B128" s="128" t="str">
        <f>IF(E128=0,"",COUNTIF($E$68:$E128,"&gt;0"))</f>
        <v/>
      </c>
      <c r="C128" s="101" t="s">
        <v>4980</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5035</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5002</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3920</v>
      </c>
      <c r="B4" s="3164" t="s">
        <v>3971</v>
      </c>
      <c r="C4" s="3164" t="s">
        <v>3766</v>
      </c>
      <c r="D4" s="3115" t="s">
        <v>3972</v>
      </c>
      <c r="E4" s="3115" t="s">
        <v>3973</v>
      </c>
      <c r="F4" s="3115" t="s">
        <v>2021</v>
      </c>
      <c r="G4" s="3115" t="s">
        <v>2202</v>
      </c>
      <c r="H4" s="3115" t="s">
        <v>116</v>
      </c>
      <c r="I4" s="3115" t="s">
        <v>1151</v>
      </c>
      <c r="J4" s="3115" t="s">
        <v>1150</v>
      </c>
      <c r="K4" s="3115" t="s">
        <v>1149</v>
      </c>
      <c r="L4" s="3115" t="s">
        <v>2262</v>
      </c>
      <c r="M4" s="3115" t="s">
        <v>2261</v>
      </c>
      <c r="N4" s="3115" t="s">
        <v>2260</v>
      </c>
      <c r="O4" s="3115" t="s">
        <v>3774</v>
      </c>
      <c r="P4" s="3115" t="s">
        <v>3907</v>
      </c>
      <c r="Q4" s="3151" t="s">
        <v>3776</v>
      </c>
      <c r="R4" s="3153" t="s">
        <v>3974</v>
      </c>
      <c r="S4" s="3125"/>
      <c r="T4" s="3125"/>
      <c r="U4" s="3177"/>
      <c r="V4" s="3154" t="s">
        <v>3878</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15" t="s">
        <v>2384</v>
      </c>
      <c r="BQ4" s="3115" t="s">
        <v>2389</v>
      </c>
      <c r="BR4" s="3115" t="s">
        <v>2388</v>
      </c>
      <c r="BS4" s="3115" t="s">
        <v>2387</v>
      </c>
      <c r="BT4" s="3115" t="s">
        <v>3976</v>
      </c>
      <c r="BU4" s="3115" t="s">
        <v>3977</v>
      </c>
      <c r="BV4" s="3156" t="s">
        <v>3924</v>
      </c>
      <c r="BW4" s="562" t="s">
        <v>3978</v>
      </c>
      <c r="BX4" s="649"/>
      <c r="BY4" s="649"/>
      <c r="BZ4" s="563"/>
      <c r="CA4" s="3172" t="s">
        <v>3979</v>
      </c>
      <c r="CB4" s="3172" t="s">
        <v>3926</v>
      </c>
      <c r="CC4" s="3175" t="s">
        <v>3931</v>
      </c>
      <c r="CD4" s="3176"/>
      <c r="CE4" s="3176"/>
      <c r="CF4" s="3176"/>
      <c r="CG4" s="3176"/>
      <c r="CH4" s="3176"/>
      <c r="CI4" s="3176"/>
      <c r="CJ4" s="3176"/>
      <c r="CK4" s="3176"/>
      <c r="CL4" s="650" t="s">
        <v>475</v>
      </c>
      <c r="CM4" s="651"/>
      <c r="CN4" s="3149" t="s">
        <v>3980</v>
      </c>
      <c r="CO4" s="3149" t="s">
        <v>3934</v>
      </c>
      <c r="CP4" s="3149" t="s">
        <v>3935</v>
      </c>
      <c r="CQ4" s="3149" t="s">
        <v>3936</v>
      </c>
      <c r="CR4" s="3149" t="s">
        <v>2843</v>
      </c>
      <c r="CS4" s="3164" t="s">
        <v>3937</v>
      </c>
      <c r="CT4" s="3164" t="s">
        <v>3981</v>
      </c>
      <c r="CU4" s="3164" t="s">
        <v>3398</v>
      </c>
      <c r="CV4" s="3164" t="s">
        <v>3982</v>
      </c>
      <c r="CW4" s="3164" t="s">
        <v>3983</v>
      </c>
      <c r="CX4" s="3174" t="s">
        <v>3984</v>
      </c>
      <c r="CY4" s="3162" t="s">
        <v>2599</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6"/>
      <c r="BQ5" s="3116"/>
      <c r="BR5" s="3116"/>
      <c r="BS5" s="3116"/>
      <c r="BT5" s="3116"/>
      <c r="BU5" s="3116"/>
      <c r="BV5" s="3157"/>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36"/>
      <c r="CO5" s="3136"/>
      <c r="CP5" s="3136"/>
      <c r="CQ5" s="3136"/>
      <c r="CR5" s="3136"/>
      <c r="CS5" s="3165"/>
      <c r="CT5" s="3165"/>
      <c r="CU5" s="3165"/>
      <c r="CV5" s="3165"/>
      <c r="CW5" s="3165"/>
      <c r="CX5" s="3148"/>
      <c r="CY5" s="3163"/>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0" t="s">
        <v>3962</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0" t="s">
        <v>4040</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0" t="s">
        <v>3964</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0" t="s">
        <v>4041</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0" t="s">
        <v>4042</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0" t="s">
        <v>3968</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3920</v>
      </c>
      <c r="B4" s="3184" t="s">
        <v>3971</v>
      </c>
      <c r="C4" s="3184" t="s">
        <v>3766</v>
      </c>
      <c r="D4" s="3180" t="s">
        <v>1034</v>
      </c>
      <c r="E4" s="3180" t="s">
        <v>187</v>
      </c>
      <c r="F4" s="3180" t="s">
        <v>2021</v>
      </c>
      <c r="G4" s="3180" t="s">
        <v>2202</v>
      </c>
      <c r="H4" s="3180" t="s">
        <v>116</v>
      </c>
      <c r="I4" s="3180" t="s">
        <v>1151</v>
      </c>
      <c r="J4" s="3180" t="s">
        <v>1150</v>
      </c>
      <c r="K4" s="3180" t="s">
        <v>1149</v>
      </c>
      <c r="L4" s="3180" t="s">
        <v>2262</v>
      </c>
      <c r="M4" s="3180" t="s">
        <v>2261</v>
      </c>
      <c r="N4" s="3180" t="s">
        <v>2260</v>
      </c>
      <c r="O4" s="3180" t="s">
        <v>3774</v>
      </c>
      <c r="P4" s="3180" t="s">
        <v>3907</v>
      </c>
      <c r="Q4" s="3180" t="s">
        <v>3776</v>
      </c>
      <c r="R4" s="3194" t="s">
        <v>3974</v>
      </c>
      <c r="S4" s="3195"/>
      <c r="T4" s="3195"/>
      <c r="U4" s="3195"/>
      <c r="V4" s="3196"/>
      <c r="W4" s="3194" t="s">
        <v>3878</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3778</v>
      </c>
      <c r="AY4" s="909"/>
      <c r="AZ4" s="909"/>
      <c r="BA4" s="909"/>
      <c r="BB4" s="909"/>
      <c r="BC4" s="909"/>
      <c r="BD4" s="909"/>
      <c r="BE4" s="909"/>
      <c r="BF4" s="909"/>
      <c r="BG4" s="909" t="s">
        <v>3881</v>
      </c>
      <c r="BH4" s="636"/>
      <c r="BI4" s="636"/>
      <c r="BJ4" s="636"/>
      <c r="BK4" s="636"/>
      <c r="BL4" s="636"/>
      <c r="BM4" s="636"/>
      <c r="BN4" s="636"/>
      <c r="BO4" s="636"/>
      <c r="BP4" s="636"/>
      <c r="BQ4" s="3180" t="s">
        <v>2384</v>
      </c>
      <c r="BR4" s="3180" t="s">
        <v>2389</v>
      </c>
      <c r="BS4" s="3180" t="s">
        <v>4550</v>
      </c>
      <c r="BT4" s="3180" t="s">
        <v>2384</v>
      </c>
      <c r="BU4" s="3180" t="s">
        <v>2390</v>
      </c>
      <c r="BV4" s="3180" t="s">
        <v>2391</v>
      </c>
      <c r="BW4" s="3184" t="s">
        <v>3924</v>
      </c>
      <c r="BX4" s="549" t="s">
        <v>2175</v>
      </c>
      <c r="BY4" s="560"/>
      <c r="BZ4" s="560"/>
      <c r="CA4" s="561"/>
      <c r="CB4" s="3186" t="s">
        <v>3979</v>
      </c>
      <c r="CC4" s="3186" t="s">
        <v>3926</v>
      </c>
      <c r="CD4" s="3186" t="s">
        <v>3927</v>
      </c>
      <c r="CE4" s="3186" t="s">
        <v>3928</v>
      </c>
      <c r="CF4" s="3186" t="s">
        <v>3929</v>
      </c>
      <c r="CG4" s="3186" t="s">
        <v>4046</v>
      </c>
      <c r="CH4" s="3189" t="s">
        <v>3931</v>
      </c>
      <c r="CI4" s="3190"/>
      <c r="CJ4" s="3190"/>
      <c r="CK4" s="3190"/>
      <c r="CL4" s="3190"/>
      <c r="CM4" s="3190"/>
      <c r="CN4" s="3190"/>
      <c r="CO4" s="3190"/>
      <c r="CP4" s="3190"/>
      <c r="CQ4" s="3190"/>
      <c r="CR4" s="3190"/>
      <c r="CS4" s="3190"/>
      <c r="CT4" s="3190"/>
      <c r="CU4" s="3191"/>
      <c r="CV4" s="3189" t="s">
        <v>3932</v>
      </c>
      <c r="CW4" s="3190"/>
      <c r="CX4" s="3190"/>
      <c r="CY4" s="3190"/>
      <c r="CZ4" s="3191"/>
      <c r="DA4" s="3189" t="s">
        <v>3933</v>
      </c>
      <c r="DB4" s="3190"/>
      <c r="DC4" s="3190"/>
      <c r="DD4" s="3191"/>
      <c r="DE4" s="3189" t="s">
        <v>2594</v>
      </c>
      <c r="DF4" s="3190"/>
      <c r="DG4" s="3190"/>
      <c r="DH4" s="3191"/>
      <c r="DI4" s="3189" t="s">
        <v>475</v>
      </c>
      <c r="DJ4" s="3191"/>
      <c r="DK4" s="3186" t="s">
        <v>3980</v>
      </c>
      <c r="DL4" s="3186" t="s">
        <v>3934</v>
      </c>
      <c r="DM4" s="3186" t="s">
        <v>3935</v>
      </c>
      <c r="DN4" s="3186" t="s">
        <v>3936</v>
      </c>
      <c r="DO4" s="3186" t="s">
        <v>2843</v>
      </c>
      <c r="DP4" s="3184" t="s">
        <v>4047</v>
      </c>
      <c r="DQ4" s="3184" t="s">
        <v>4546</v>
      </c>
      <c r="DR4" s="3184" t="s">
        <v>4547</v>
      </c>
      <c r="DS4" s="3184" t="s">
        <v>4548</v>
      </c>
      <c r="DT4" s="3184" t="s">
        <v>3983</v>
      </c>
      <c r="DU4" s="3184" t="s">
        <v>4129</v>
      </c>
      <c r="DV4" s="3192" t="s">
        <v>2599</v>
      </c>
    </row>
    <row r="5" spans="1:256" s="529" customFormat="1" ht="100.2">
      <c r="A5" s="3183"/>
      <c r="B5" s="3185"/>
      <c r="C5" s="3185"/>
      <c r="D5" s="3181"/>
      <c r="E5" s="3181"/>
      <c r="F5" s="3181"/>
      <c r="G5" s="3181"/>
      <c r="H5" s="3181"/>
      <c r="I5" s="3181"/>
      <c r="J5" s="3181"/>
      <c r="K5" s="3181"/>
      <c r="L5" s="3181"/>
      <c r="M5" s="3181"/>
      <c r="N5" s="3181"/>
      <c r="O5" s="3181"/>
      <c r="P5" s="3181"/>
      <c r="Q5" s="3181"/>
      <c r="R5" s="792" t="s">
        <v>301</v>
      </c>
      <c r="S5" s="792" t="s">
        <v>232</v>
      </c>
      <c r="T5" s="792" t="s">
        <v>185</v>
      </c>
      <c r="U5" s="792" t="s">
        <v>300</v>
      </c>
      <c r="V5" s="910" t="s">
        <v>4318</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1"/>
      <c r="BR5" s="3181"/>
      <c r="BS5" s="3181"/>
      <c r="BT5" s="3181"/>
      <c r="BU5" s="3181"/>
      <c r="BV5" s="3181"/>
      <c r="BW5" s="3188"/>
      <c r="BX5" s="792" t="s">
        <v>3986</v>
      </c>
      <c r="BY5" s="792" t="s">
        <v>3987</v>
      </c>
      <c r="BZ5" s="792" t="s">
        <v>3943</v>
      </c>
      <c r="CA5" s="792" t="s">
        <v>4544</v>
      </c>
      <c r="CB5" s="3187"/>
      <c r="CC5" s="3187"/>
      <c r="CD5" s="3187"/>
      <c r="CE5" s="3187"/>
      <c r="CF5" s="3187"/>
      <c r="CG5" s="3187"/>
      <c r="CH5" s="781" t="s">
        <v>3945</v>
      </c>
      <c r="CI5" s="781" t="s">
        <v>3950</v>
      </c>
      <c r="CJ5" s="781" t="s">
        <v>3946</v>
      </c>
      <c r="CK5" s="781" t="s">
        <v>3989</v>
      </c>
      <c r="CL5" s="781" t="s">
        <v>3990</v>
      </c>
      <c r="CM5" s="781" t="s">
        <v>4319</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4291</v>
      </c>
      <c r="CZ5" s="781" t="s">
        <v>3954</v>
      </c>
      <c r="DA5" s="781" t="s">
        <v>4051</v>
      </c>
      <c r="DB5" s="781" t="s">
        <v>4052</v>
      </c>
      <c r="DC5" s="781" t="s">
        <v>3957</v>
      </c>
      <c r="DD5" s="781" t="s">
        <v>3956</v>
      </c>
      <c r="DE5" s="781" t="s">
        <v>4053</v>
      </c>
      <c r="DF5" s="781" t="s">
        <v>4054</v>
      </c>
      <c r="DG5" s="781" t="s">
        <v>3960</v>
      </c>
      <c r="DH5" s="781" t="s">
        <v>3959</v>
      </c>
      <c r="DI5" s="781" t="s">
        <v>4130</v>
      </c>
      <c r="DJ5" s="781" t="s">
        <v>4545</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4889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4899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9" t="s">
        <v>4131</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9" t="s">
        <v>4132</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9" t="s">
        <v>4133</v>
      </c>
      <c r="B345" s="3179"/>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9" t="s">
        <v>4134</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9" t="s">
        <v>4135</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9" t="s">
        <v>4136</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P101" sqref="P101"/>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4377</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TNHH Điện Xuân Lộc 1</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4393</v>
      </c>
      <c r="B8" s="1797" t="s">
        <v>4393</v>
      </c>
      <c r="C8" s="1797" t="s">
        <v>4393</v>
      </c>
      <c r="D8" s="1797" t="s">
        <v>4393</v>
      </c>
      <c r="E8" s="1797" t="s">
        <v>6566</v>
      </c>
      <c r="F8" s="1797" t="s">
        <v>6567</v>
      </c>
      <c r="G8" s="1797" t="s">
        <v>6482</v>
      </c>
      <c r="H8" s="1797" t="s">
        <v>6483</v>
      </c>
      <c r="I8" s="3011" t="s">
        <v>4393</v>
      </c>
      <c r="J8" s="3011" t="s">
        <v>4393</v>
      </c>
      <c r="K8" s="1797" t="s">
        <v>4393</v>
      </c>
      <c r="L8" s="1797" t="s">
        <v>301</v>
      </c>
      <c r="M8" s="1797" t="s">
        <v>302</v>
      </c>
      <c r="N8" s="1797" t="s">
        <v>219</v>
      </c>
      <c r="O8" s="1797" t="s">
        <v>2306</v>
      </c>
      <c r="P8" s="1797" t="s">
        <v>2307</v>
      </c>
      <c r="Q8" s="1797" t="s">
        <v>6486</v>
      </c>
      <c r="R8" s="1797" t="s">
        <v>6529</v>
      </c>
      <c r="S8" s="1797" t="s">
        <v>2235</v>
      </c>
      <c r="T8" s="1797" t="s">
        <v>4708</v>
      </c>
      <c r="U8" s="1797" t="s">
        <v>2293</v>
      </c>
      <c r="V8" s="1797" t="s">
        <v>2119</v>
      </c>
      <c r="W8" s="1797" t="s">
        <v>2292</v>
      </c>
      <c r="X8" s="1797" t="s">
        <v>893</v>
      </c>
      <c r="Y8" s="1797" t="s">
        <v>2295</v>
      </c>
      <c r="Z8" s="1797" t="s">
        <v>533</v>
      </c>
      <c r="AA8" s="1797" t="s">
        <v>2504</v>
      </c>
      <c r="AB8" s="1797" t="s">
        <v>2515</v>
      </c>
      <c r="AC8" s="1797" t="s">
        <v>6531</v>
      </c>
      <c r="AD8" s="1797" t="s">
        <v>2499</v>
      </c>
      <c r="AE8" s="1797" t="s">
        <v>2534</v>
      </c>
      <c r="AF8" s="1797" t="s">
        <v>534</v>
      </c>
      <c r="AG8" s="1797" t="s">
        <v>1622</v>
      </c>
      <c r="AH8" s="1797" t="s">
        <v>6508</v>
      </c>
      <c r="AI8" s="1797" t="s">
        <v>6494</v>
      </c>
      <c r="AJ8" s="1797" t="s">
        <v>236</v>
      </c>
      <c r="AK8" s="1797" t="s">
        <v>1049</v>
      </c>
      <c r="AL8" s="1797" t="s">
        <v>1580</v>
      </c>
      <c r="AM8" s="1797" t="s">
        <v>240</v>
      </c>
      <c r="AN8" s="1797" t="s">
        <v>6521</v>
      </c>
      <c r="AO8" s="1797" t="s">
        <v>4673</v>
      </c>
      <c r="AP8" s="1797" t="s">
        <v>5799</v>
      </c>
      <c r="AQ8" s="1797" t="s">
        <v>1652</v>
      </c>
      <c r="AR8" s="1797" t="s">
        <v>2184</v>
      </c>
      <c r="AS8" s="1797" t="s">
        <v>788</v>
      </c>
      <c r="AT8" s="1797" t="s">
        <v>1373</v>
      </c>
      <c r="AU8" s="1797"/>
      <c r="AV8" s="1455"/>
      <c r="AW8" s="1451"/>
    </row>
    <row r="9" spans="1:49" s="1378" customFormat="1" ht="196.2" customHeight="1">
      <c r="A9" s="3012" t="s">
        <v>6475</v>
      </c>
      <c r="B9" s="3012" t="s">
        <v>6476</v>
      </c>
      <c r="C9" s="3012" t="s">
        <v>6478</v>
      </c>
      <c r="D9" s="3012" t="s">
        <v>6479</v>
      </c>
      <c r="E9" s="3012" t="s">
        <v>6480</v>
      </c>
      <c r="F9" s="3012" t="s">
        <v>6481</v>
      </c>
      <c r="G9" s="3012" t="s">
        <v>6482</v>
      </c>
      <c r="H9" s="3012" t="s">
        <v>6483</v>
      </c>
      <c r="I9" s="3012" t="s">
        <v>6484</v>
      </c>
      <c r="J9" s="3012" t="s">
        <v>6485</v>
      </c>
      <c r="K9" s="3012" t="s">
        <v>4530</v>
      </c>
      <c r="L9" s="3012" t="s">
        <v>301</v>
      </c>
      <c r="M9" s="3012" t="s">
        <v>302</v>
      </c>
      <c r="N9" s="3012" t="s">
        <v>219</v>
      </c>
      <c r="O9" s="3012" t="s">
        <v>2306</v>
      </c>
      <c r="P9" s="3012" t="s">
        <v>2307</v>
      </c>
      <c r="Q9" s="3012" t="s">
        <v>6486</v>
      </c>
      <c r="R9" s="3012" t="s">
        <v>6487</v>
      </c>
      <c r="S9" s="3012" t="s">
        <v>2392</v>
      </c>
      <c r="T9" s="3012" t="s">
        <v>4708</v>
      </c>
      <c r="U9" s="3012" t="s">
        <v>2293</v>
      </c>
      <c r="V9" s="3012" t="s">
        <v>2119</v>
      </c>
      <c r="W9" s="3012" t="s">
        <v>2292</v>
      </c>
      <c r="X9" s="3012" t="s">
        <v>893</v>
      </c>
      <c r="Y9" s="3012" t="s">
        <v>2295</v>
      </c>
      <c r="Z9" s="3012" t="s">
        <v>533</v>
      </c>
      <c r="AA9" s="3012" t="s">
        <v>3885</v>
      </c>
      <c r="AB9" s="3012" t="s">
        <v>4073</v>
      </c>
      <c r="AC9" s="3012" t="s">
        <v>6488</v>
      </c>
      <c r="AD9" s="3012" t="s">
        <v>3786</v>
      </c>
      <c r="AE9" s="3012" t="s">
        <v>4076</v>
      </c>
      <c r="AF9" s="3012" t="s">
        <v>6574</v>
      </c>
      <c r="AG9" s="3012" t="s">
        <v>6575</v>
      </c>
      <c r="AH9" s="3012" t="s">
        <v>6514</v>
      </c>
      <c r="AI9" s="3012" t="s">
        <v>6501</v>
      </c>
      <c r="AJ9" s="3012" t="s">
        <v>6424</v>
      </c>
      <c r="AK9" s="3012" t="s">
        <v>406</v>
      </c>
      <c r="AL9" s="3012" t="s">
        <v>3793</v>
      </c>
      <c r="AM9" s="3012" t="s">
        <v>4087</v>
      </c>
      <c r="AN9" s="3012" t="s">
        <v>6522</v>
      </c>
      <c r="AO9" s="3012" t="s">
        <v>6099</v>
      </c>
      <c r="AP9" s="3012" t="s">
        <v>6100</v>
      </c>
      <c r="AQ9" s="3012" t="s">
        <v>1898</v>
      </c>
      <c r="AR9" s="3012" t="s">
        <v>1912</v>
      </c>
      <c r="AS9" s="3012" t="s">
        <v>788</v>
      </c>
      <c r="AT9" s="3012" t="s">
        <v>1193</v>
      </c>
      <c r="AU9" s="3012" t="s">
        <v>4170</v>
      </c>
    </row>
    <row r="10" spans="1:49" ht="25.05" customHeight="1">
      <c r="A10" s="2947" t="s">
        <v>6549</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4317</v>
      </c>
      <c r="J12" s="3013" t="s">
        <v>4317</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6568</v>
      </c>
      <c r="J14" s="3013" t="s">
        <v>6568</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6569</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6550</v>
      </c>
      <c r="C16" s="2994"/>
      <c r="D16" s="2994">
        <v>40</v>
      </c>
      <c r="E16" s="2994">
        <f t="shared" si="7"/>
        <v>197.5</v>
      </c>
      <c r="F16" s="2994"/>
      <c r="G16" s="2994">
        <v>10</v>
      </c>
      <c r="H16" s="2994">
        <v>15</v>
      </c>
      <c r="I16" s="3013"/>
      <c r="J16" s="3013" t="s">
        <v>6570</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4317</v>
      </c>
      <c r="J17" s="3013" t="s">
        <v>4317</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4317</v>
      </c>
      <c r="J18" s="3013" t="s">
        <v>4317</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6535</v>
      </c>
      <c r="B20" s="3001" t="s">
        <v>6535</v>
      </c>
      <c r="C20" s="2994">
        <v>45</v>
      </c>
      <c r="D20" s="2994">
        <v>45</v>
      </c>
      <c r="E20" s="2994">
        <f t="shared" si="7"/>
        <v>382.5</v>
      </c>
      <c r="F20" s="2994"/>
      <c r="G20" s="2994"/>
      <c r="H20" s="2994"/>
      <c r="I20" s="3013" t="s">
        <v>6569</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6536</v>
      </c>
      <c r="B21" s="3001" t="s">
        <v>6536</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6537</v>
      </c>
      <c r="B22" s="3001" t="s">
        <v>6537</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6538</v>
      </c>
      <c r="B23" s="3001" t="s">
        <v>6538</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6539</v>
      </c>
      <c r="B24" s="3001" t="s">
        <v>6539</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6540</v>
      </c>
      <c r="B25" s="3001" t="s">
        <v>6540</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6551</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6541</v>
      </c>
      <c r="B27" s="3001" t="s">
        <v>6541</v>
      </c>
      <c r="C27" s="2994">
        <v>53.2</v>
      </c>
      <c r="D27" s="2994">
        <v>26.2</v>
      </c>
      <c r="E27" s="2994">
        <f t="shared" si="7"/>
        <v>660.7</v>
      </c>
      <c r="F27" s="2994"/>
      <c r="G27" s="2994"/>
      <c r="H27" s="2994"/>
      <c r="I27" s="3013" t="s">
        <v>6568</v>
      </c>
      <c r="J27" s="3013" t="s">
        <v>6568</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6542</v>
      </c>
      <c r="B28" s="3001" t="s">
        <v>6542</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6543</v>
      </c>
      <c r="B29" s="3001" t="s">
        <v>6543</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6544</v>
      </c>
      <c r="B30" s="3001" t="s">
        <v>6544</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6545</v>
      </c>
      <c r="B31" s="3001" t="s">
        <v>6545</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6546</v>
      </c>
      <c r="B32" s="3001" t="s">
        <v>6546</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6547</v>
      </c>
      <c r="B33" s="3001" t="s">
        <v>6547</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6548</v>
      </c>
      <c r="B34" s="3001" t="s">
        <v>6548</v>
      </c>
      <c r="C34" s="2994">
        <v>40</v>
      </c>
      <c r="D34" s="2994">
        <v>40</v>
      </c>
      <c r="E34" s="2994">
        <f t="shared" si="7"/>
        <v>970.7</v>
      </c>
      <c r="F34" s="2994"/>
      <c r="G34" s="2994"/>
      <c r="H34" s="2994"/>
      <c r="I34" s="3013" t="s">
        <v>6568</v>
      </c>
      <c r="J34" s="3013" t="s">
        <v>6568</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6552</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6553</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6548</v>
      </c>
      <c r="B37" s="3001" t="s">
        <v>6548</v>
      </c>
      <c r="C37" s="2994"/>
      <c r="D37" s="2994"/>
      <c r="E37" s="2994"/>
      <c r="F37" s="2994"/>
      <c r="G37" s="2994"/>
      <c r="H37" s="2994"/>
      <c r="I37" s="3013" t="s">
        <v>6568</v>
      </c>
      <c r="J37" s="3013" t="s">
        <v>6568</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6554</v>
      </c>
      <c r="B38" s="3001" t="s">
        <v>6554</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6559</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6555</v>
      </c>
      <c r="B40" s="3001" t="s">
        <v>6555</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6556</v>
      </c>
      <c r="B41" s="3001" t="s">
        <v>6556</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6557</v>
      </c>
      <c r="B42" s="3001" t="s">
        <v>6557</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6558</v>
      </c>
      <c r="B43" s="3001" t="s">
        <v>6558</v>
      </c>
      <c r="C43" s="2994">
        <v>45</v>
      </c>
      <c r="D43" s="2994">
        <v>45</v>
      </c>
      <c r="E43" s="2994"/>
      <c r="F43" s="2994">
        <f t="shared" si="12"/>
        <v>225</v>
      </c>
      <c r="G43" s="2994"/>
      <c r="H43" s="2994"/>
      <c r="I43" s="3013" t="s">
        <v>4317</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6560</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6596</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6558</v>
      </c>
      <c r="B46" s="3001" t="s">
        <v>6558</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6535</v>
      </c>
      <c r="C47" s="2994"/>
      <c r="D47" s="2994">
        <v>34</v>
      </c>
      <c r="E47" s="2994"/>
      <c r="F47" s="2994">
        <f>F46+D47</f>
        <v>34</v>
      </c>
      <c r="G47" s="2994"/>
      <c r="H47" s="2994"/>
      <c r="I47" s="3013"/>
      <c r="J47" s="3013" t="s">
        <v>6568</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6536</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6537</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6538</v>
      </c>
      <c r="C50" s="2994"/>
      <c r="D50" s="2994">
        <v>30</v>
      </c>
      <c r="E50" s="2994"/>
      <c r="F50" s="2994">
        <f t="shared" si="14"/>
        <v>124</v>
      </c>
      <c r="G50" s="2994"/>
      <c r="H50" s="2994"/>
      <c r="I50" s="3013"/>
      <c r="J50" s="3013" t="s">
        <v>4317</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6539</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6540</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6541</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6542</v>
      </c>
      <c r="C54" s="2994"/>
      <c r="D54" s="2994">
        <v>45</v>
      </c>
      <c r="E54" s="2994"/>
      <c r="F54" s="2994">
        <f t="shared" si="14"/>
        <v>279</v>
      </c>
      <c r="G54" s="2994"/>
      <c r="H54" s="2994"/>
      <c r="I54" s="3013"/>
      <c r="J54" s="3013" t="s">
        <v>6568</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6543</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6561</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5030</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5031</v>
      </c>
      <c r="D120" s="19" t="s">
        <v>2248</v>
      </c>
      <c r="E120" s="19">
        <v>0</v>
      </c>
      <c r="F120" s="10"/>
      <c r="G120" s="7">
        <f t="shared" si="3"/>
        <v>0</v>
      </c>
      <c r="H120" s="4"/>
      <c r="I120" s="4"/>
      <c r="J120" s="4"/>
    </row>
    <row r="121" spans="1:10" s="1" customFormat="1" ht="13.8">
      <c r="A121" s="9" t="str">
        <f>chitiet!B1775</f>
        <v>AC70</v>
      </c>
      <c r="B121" s="18" t="str">
        <f>IF(E121=0,"",COUNTIF($E$116:$E121,"&gt;0"))</f>
        <v/>
      </c>
      <c r="C121" s="16" t="s">
        <v>5032</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5033</v>
      </c>
      <c r="D130" s="19" t="s">
        <v>2532</v>
      </c>
      <c r="E130" s="35">
        <v>0</v>
      </c>
      <c r="F130" s="10"/>
      <c r="G130" s="7">
        <f>IF(E130&lt;&gt;0,1,0)</f>
        <v>0</v>
      </c>
      <c r="H130" s="4"/>
      <c r="I130" s="4"/>
      <c r="J130" s="4"/>
    </row>
    <row r="131" spans="1:10" ht="13.8">
      <c r="A131" s="106" t="str">
        <f>chitiet!B1787</f>
        <v>XLPE50A</v>
      </c>
      <c r="B131" s="100" t="str">
        <f>IF(E131=0,"",COUNTIF($E$116:$E131,"&gt;0"))</f>
        <v/>
      </c>
      <c r="C131" s="101" t="s">
        <v>5033</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5034</v>
      </c>
      <c r="D132" s="19" t="s">
        <v>5029</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5025</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5007</v>
      </c>
      <c r="D144" s="22" t="s">
        <v>5005</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5009</v>
      </c>
      <c r="D148" s="109" t="s">
        <v>5005</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4974</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5026</v>
      </c>
      <c r="D152" s="36" t="s">
        <v>5005</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5010</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4975</v>
      </c>
      <c r="D157" s="112" t="s">
        <v>2555</v>
      </c>
      <c r="E157" s="112" t="e">
        <v>#N/A</v>
      </c>
      <c r="F157" s="91"/>
      <c r="G157" s="99" t="e">
        <f>G156</f>
        <v>#N/A</v>
      </c>
      <c r="H157" s="91"/>
      <c r="I157" s="91"/>
      <c r="J157" s="91"/>
    </row>
    <row r="158" spans="1:10" ht="13.8">
      <c r="A158" s="106" t="str">
        <f>chitiet!B1818</f>
        <v>CSD</v>
      </c>
      <c r="B158" s="100"/>
      <c r="C158" s="111" t="s">
        <v>4976</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4975</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4975</v>
      </c>
      <c r="D164" s="32" t="s">
        <v>2555</v>
      </c>
      <c r="E164" s="29" t="e">
        <v>#N/A</v>
      </c>
      <c r="F164" s="4"/>
      <c r="G164" s="7" t="e">
        <f>G163</f>
        <v>#N/A</v>
      </c>
      <c r="H164" s="4"/>
      <c r="I164" s="4"/>
      <c r="J164" s="4"/>
    </row>
    <row r="165" spans="1:10" s="1" customFormat="1" ht="14.4">
      <c r="A165" s="9" t="str">
        <f>chitiet!B1825</f>
        <v>CSDG</v>
      </c>
      <c r="B165" s="18"/>
      <c r="C165" s="37" t="s">
        <v>5027</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5010</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4974</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4870</v>
      </c>
      <c r="D174" s="112" t="s">
        <v>2555</v>
      </c>
      <c r="E174" s="112">
        <f>chitiet!D1837</f>
        <v>1</v>
      </c>
      <c r="F174" s="91"/>
      <c r="G174" s="99">
        <f t="shared" si="4"/>
        <v>1</v>
      </c>
      <c r="H174" s="91"/>
      <c r="I174" s="91"/>
      <c r="J174" s="91"/>
    </row>
    <row r="175" spans="1:10" ht="13.8">
      <c r="A175" s="106" t="str">
        <f>chitiet!B1838</f>
        <v>MT</v>
      </c>
      <c r="B175" s="100"/>
      <c r="C175" s="111" t="s">
        <v>5010</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4870</v>
      </c>
      <c r="D180" s="29" t="s">
        <v>2555</v>
      </c>
      <c r="E180" s="29">
        <f>chitiet!D1851</f>
        <v>0</v>
      </c>
      <c r="F180" s="4"/>
      <c r="G180" s="7">
        <f t="shared" si="5"/>
        <v>0</v>
      </c>
      <c r="H180" s="4"/>
      <c r="I180" s="4"/>
      <c r="J180" s="4"/>
    </row>
    <row r="181" spans="1:10" s="1" customFormat="1" ht="13.8">
      <c r="A181" s="9" t="str">
        <f>chitiet!B1852</f>
        <v>MT</v>
      </c>
      <c r="B181" s="18"/>
      <c r="C181" s="37" t="s">
        <v>5010</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4974</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5036</v>
      </c>
      <c r="D185" s="29" t="s">
        <v>5005</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5028</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5008</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5037</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5008</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4977</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5038</v>
      </c>
      <c r="D224" s="29" t="s">
        <v>2555</v>
      </c>
      <c r="E224" s="29" t="e">
        <f>chitiet!#REF!</f>
        <v>#REF!</v>
      </c>
      <c r="F224" s="4"/>
      <c r="G224" s="7" t="e">
        <f t="shared" si="7"/>
        <v>#REF!</v>
      </c>
      <c r="H224" s="4"/>
      <c r="I224" s="4"/>
      <c r="J224" s="4"/>
    </row>
    <row r="225" spans="1:10" ht="13.8">
      <c r="A225" s="106" t="str">
        <f>chitiet!B1928</f>
        <v>KH2/0</v>
      </c>
      <c r="B225" s="100"/>
      <c r="C225" s="111" t="s">
        <v>4334</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4867</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5039</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5024</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5025</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5041</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5042</v>
      </c>
      <c r="D241" s="29" t="s">
        <v>2439</v>
      </c>
      <c r="E241" s="29">
        <f>chitiet!D1947</f>
        <v>0</v>
      </c>
      <c r="F241" s="4"/>
      <c r="G241" s="7">
        <f t="shared" si="9"/>
        <v>0</v>
      </c>
      <c r="H241" s="4"/>
      <c r="I241" s="4"/>
      <c r="J241" s="4"/>
    </row>
    <row r="242" spans="1:10" ht="13.8">
      <c r="A242" s="106" t="str">
        <f>chitiet!B1948</f>
        <v>R3</v>
      </c>
      <c r="B242" s="100" t="str">
        <f>IF(E242=0,"",COUNTIF($B$116:$B241,"&gt;0")+1)</f>
        <v/>
      </c>
      <c r="C242" s="111" t="s">
        <v>5043</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5044</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5045</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4414</v>
      </c>
      <c r="F2" s="2568" t="s">
        <v>6302</v>
      </c>
      <c r="G2" s="2568"/>
      <c r="H2" s="2569">
        <v>9</v>
      </c>
      <c r="I2" s="2569" t="s">
        <v>4408</v>
      </c>
      <c r="J2" s="2568" t="s">
        <v>4416</v>
      </c>
      <c r="K2" s="2568"/>
      <c r="L2" s="2569"/>
      <c r="M2" s="2569" t="s">
        <v>4417</v>
      </c>
      <c r="N2" s="2569"/>
      <c r="O2" s="2569" t="s">
        <v>4418</v>
      </c>
      <c r="P2" s="2085"/>
    </row>
    <row r="3" spans="3:16" outlineLevel="1">
      <c r="E3" s="2570">
        <f>IF(H2=12,51,IF(H2=9,36,93))</f>
        <v>36</v>
      </c>
      <c r="F3" s="2571" t="s">
        <v>4419</v>
      </c>
      <c r="G3" s="2568"/>
      <c r="H3" s="2572">
        <f>53</f>
        <v>53</v>
      </c>
      <c r="I3" s="2569" t="s">
        <v>1823</v>
      </c>
      <c r="J3" s="2568" t="s">
        <v>4420</v>
      </c>
      <c r="K3" s="2568"/>
      <c r="L3" s="2569">
        <v>0</v>
      </c>
      <c r="M3" s="2569" t="s">
        <v>4421</v>
      </c>
      <c r="N3" s="2099"/>
      <c r="O3" s="2099"/>
      <c r="P3" s="2085"/>
    </row>
    <row r="4" spans="3:16" outlineLevel="1">
      <c r="E4" s="2573" t="s">
        <v>6303</v>
      </c>
      <c r="F4" s="2571" t="s">
        <v>4422</v>
      </c>
      <c r="G4" s="2568"/>
      <c r="H4" s="2572">
        <f>E3*0.8*0.3</f>
        <v>8.64</v>
      </c>
      <c r="I4" s="2569" t="s">
        <v>856</v>
      </c>
      <c r="J4" s="2574" t="s">
        <v>4423</v>
      </c>
      <c r="K4" s="2568"/>
      <c r="L4" s="2569">
        <v>0</v>
      </c>
      <c r="M4" s="2575"/>
      <c r="N4" s="2099"/>
      <c r="O4" s="2099"/>
      <c r="P4" s="2085"/>
    </row>
    <row r="5" spans="3:16" outlineLevel="1">
      <c r="E5" s="2570"/>
      <c r="F5" s="2576" t="s">
        <v>4424</v>
      </c>
      <c r="G5" s="2569" t="s">
        <v>4425</v>
      </c>
      <c r="H5" s="2569" t="s">
        <v>4426</v>
      </c>
      <c r="I5" s="2576" t="s">
        <v>4427</v>
      </c>
      <c r="J5" s="2576" t="s">
        <v>4428</v>
      </c>
      <c r="K5" s="2569" t="s">
        <v>4426</v>
      </c>
      <c r="L5" s="2576" t="s">
        <v>4429</v>
      </c>
      <c r="M5" s="2577" t="s">
        <v>4430</v>
      </c>
      <c r="N5" s="2099"/>
      <c r="O5" s="2099"/>
      <c r="P5" s="2085"/>
    </row>
    <row r="6" spans="3:16" outlineLevel="1">
      <c r="E6" s="2578"/>
      <c r="F6" s="2579">
        <v>18</v>
      </c>
      <c r="G6" s="2580" t="s">
        <v>2051</v>
      </c>
      <c r="H6" s="2579">
        <v>0</v>
      </c>
      <c r="I6" s="2579">
        <f>H6*15</f>
        <v>0</v>
      </c>
      <c r="J6" s="2581" t="s">
        <v>4431</v>
      </c>
      <c r="K6" s="2579">
        <v>0</v>
      </c>
      <c r="L6" s="2582">
        <f>K6*3*15</f>
        <v>0</v>
      </c>
      <c r="M6" s="2654">
        <f>H21+K21</f>
        <v>0</v>
      </c>
      <c r="N6" s="2099"/>
      <c r="O6" s="2099"/>
      <c r="P6" s="2085"/>
    </row>
    <row r="7" spans="3:16" outlineLevel="1">
      <c r="C7" s="2088"/>
      <c r="E7" s="2583"/>
      <c r="F7" s="2579" t="s">
        <v>4432</v>
      </c>
      <c r="G7" s="2584" t="s">
        <v>2052</v>
      </c>
      <c r="H7" s="2579">
        <v>0</v>
      </c>
      <c r="I7" s="2579">
        <f>H7*25</f>
        <v>0</v>
      </c>
      <c r="J7" s="2581" t="s">
        <v>4433</v>
      </c>
      <c r="K7" s="2579">
        <v>0</v>
      </c>
      <c r="L7" s="2582">
        <f>K7*3*25</f>
        <v>0</v>
      </c>
      <c r="M7" s="2655"/>
      <c r="N7" s="2099"/>
      <c r="O7" s="2585"/>
      <c r="P7" s="2085"/>
    </row>
    <row r="8" spans="3:16" outlineLevel="1">
      <c r="D8" s="2089"/>
      <c r="E8" s="2570"/>
      <c r="F8" s="2579">
        <v>22</v>
      </c>
      <c r="G8" s="2584" t="s">
        <v>4434</v>
      </c>
      <c r="H8" s="2579">
        <v>0</v>
      </c>
      <c r="I8" s="2579">
        <f>H8*37.5</f>
        <v>0</v>
      </c>
      <c r="J8" s="2581" t="s">
        <v>4435</v>
      </c>
      <c r="K8" s="2579">
        <v>0</v>
      </c>
      <c r="L8" s="2582">
        <f>K8*3*37.5</f>
        <v>0</v>
      </c>
      <c r="M8" s="2577" t="s">
        <v>4436</v>
      </c>
      <c r="N8" s="2099"/>
      <c r="O8" s="2099"/>
      <c r="P8" s="2085"/>
    </row>
    <row r="9" spans="3:16" outlineLevel="1">
      <c r="D9" s="2088"/>
      <c r="E9" s="2570"/>
      <c r="F9" s="2586"/>
      <c r="G9" s="2584" t="s">
        <v>2053</v>
      </c>
      <c r="H9" s="2579">
        <v>0</v>
      </c>
      <c r="I9" s="2579">
        <f>H9*50</f>
        <v>0</v>
      </c>
      <c r="J9" s="2581" t="s">
        <v>4437</v>
      </c>
      <c r="K9" s="2579">
        <v>0</v>
      </c>
      <c r="L9" s="2582">
        <f>K9*3*50</f>
        <v>0</v>
      </c>
      <c r="M9" s="2654">
        <f>I24+L24</f>
        <v>750</v>
      </c>
      <c r="N9" s="2099"/>
      <c r="O9" s="2099"/>
      <c r="P9" s="2085"/>
    </row>
    <row r="10" spans="3:16" outlineLevel="1">
      <c r="D10" s="2088"/>
      <c r="E10" s="2570"/>
      <c r="F10" s="2587"/>
      <c r="G10" s="2588" t="s">
        <v>2054</v>
      </c>
      <c r="H10" s="2579">
        <v>0</v>
      </c>
      <c r="I10" s="2579">
        <f>H10*75</f>
        <v>0</v>
      </c>
      <c r="J10" s="2589" t="s">
        <v>4438</v>
      </c>
      <c r="K10" s="2579">
        <v>0</v>
      </c>
      <c r="L10" s="2582">
        <f>K10*160</f>
        <v>0</v>
      </c>
      <c r="M10" s="2656"/>
      <c r="N10" s="2099"/>
      <c r="O10" s="2099"/>
      <c r="P10" s="2085"/>
    </row>
    <row r="11" spans="3:16" outlineLevel="1">
      <c r="D11" s="2088"/>
      <c r="E11" s="2570"/>
      <c r="F11" s="2587"/>
      <c r="G11" s="2588" t="s">
        <v>2055</v>
      </c>
      <c r="H11" s="2579">
        <v>0</v>
      </c>
      <c r="I11" s="2579">
        <f>H11*100</f>
        <v>0</v>
      </c>
      <c r="J11" s="2589" t="s">
        <v>4439</v>
      </c>
      <c r="K11" s="2579">
        <v>0</v>
      </c>
      <c r="L11" s="2582">
        <f>K11*250</f>
        <v>0</v>
      </c>
      <c r="M11" s="2656"/>
      <c r="N11" s="2099"/>
      <c r="O11" s="2099"/>
      <c r="P11" s="2085"/>
    </row>
    <row r="12" spans="3:16" outlineLevel="1">
      <c r="D12" s="2088"/>
      <c r="E12" s="2570"/>
      <c r="F12" s="2587"/>
      <c r="G12" s="2590"/>
      <c r="H12" s="2579"/>
      <c r="I12" s="2591"/>
      <c r="J12" s="2589" t="s">
        <v>4440</v>
      </c>
      <c r="K12" s="2579">
        <v>0</v>
      </c>
      <c r="L12" s="2582">
        <f>K12*320</f>
        <v>0</v>
      </c>
      <c r="M12" s="2656"/>
      <c r="N12" s="2099"/>
      <c r="O12" s="2099"/>
      <c r="P12" s="2085"/>
    </row>
    <row r="13" spans="3:16" outlineLevel="1">
      <c r="D13" s="2088"/>
      <c r="E13" s="2570"/>
      <c r="F13" s="2587"/>
      <c r="G13" s="2590"/>
      <c r="H13" s="2579"/>
      <c r="I13" s="2591"/>
      <c r="J13" s="2589" t="s">
        <v>4441</v>
      </c>
      <c r="K13" s="2579">
        <v>0</v>
      </c>
      <c r="L13" s="2582">
        <f>K13*400</f>
        <v>0</v>
      </c>
      <c r="M13" s="2656"/>
      <c r="N13" s="2099"/>
      <c r="O13" s="2099"/>
      <c r="P13" s="2085"/>
    </row>
    <row r="14" spans="3:16" outlineLevel="1">
      <c r="D14" s="2088"/>
      <c r="E14" s="2570"/>
      <c r="F14" s="2587"/>
      <c r="G14" s="2590"/>
      <c r="H14" s="2579"/>
      <c r="I14" s="2591"/>
      <c r="J14" s="2589" t="s">
        <v>4442</v>
      </c>
      <c r="K14" s="2579">
        <v>0</v>
      </c>
      <c r="L14" s="2582">
        <f>K14*560</f>
        <v>0</v>
      </c>
      <c r="M14" s="2656"/>
      <c r="N14" s="2099"/>
      <c r="O14" s="2099"/>
      <c r="P14" s="2085"/>
    </row>
    <row r="15" spans="3:16" outlineLevel="1">
      <c r="D15" s="2088"/>
      <c r="E15" s="2570"/>
      <c r="F15" s="2587"/>
      <c r="G15" s="2590"/>
      <c r="H15" s="2579"/>
      <c r="I15" s="2591"/>
      <c r="J15" s="2589" t="s">
        <v>4443</v>
      </c>
      <c r="K15" s="2579">
        <v>0</v>
      </c>
      <c r="L15" s="2582">
        <f>K15*630</f>
        <v>0</v>
      </c>
      <c r="M15" s="2656"/>
      <c r="N15" s="2099"/>
      <c r="O15" s="2099"/>
      <c r="P15" s="2085"/>
    </row>
    <row r="16" spans="3:16" outlineLevel="1">
      <c r="D16" s="2088"/>
      <c r="E16" s="2570"/>
      <c r="F16" s="2587"/>
      <c r="G16" s="2590"/>
      <c r="H16" s="2579"/>
      <c r="I16" s="2591"/>
      <c r="J16" s="2589" t="s">
        <v>6108</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6109</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6405</v>
      </c>
      <c r="D26" s="2605"/>
      <c r="E26" s="2605"/>
      <c r="F26" s="2605"/>
      <c r="G26" s="2606"/>
      <c r="H26" s="2605"/>
      <c r="I26" s="2605"/>
      <c r="J26" s="2605"/>
      <c r="K26" s="2605"/>
      <c r="L26" s="2605"/>
      <c r="M26" s="2605"/>
      <c r="N26" s="2605"/>
      <c r="O26" s="2605"/>
      <c r="P26" s="2607"/>
      <c r="R26" s="2098"/>
    </row>
    <row r="27" spans="1:26" s="2099" customFormat="1" ht="16.95" customHeight="1">
      <c r="C27" s="2604" t="s">
        <v>6110</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6111</v>
      </c>
      <c r="C31" s="2642" t="s">
        <v>1708</v>
      </c>
      <c r="D31" s="2643" t="s">
        <v>2597</v>
      </c>
      <c r="E31" s="2645" t="s">
        <v>2598</v>
      </c>
      <c r="F31" s="2642" t="s">
        <v>2593</v>
      </c>
      <c r="G31" s="2103" t="s">
        <v>6112</v>
      </c>
      <c r="H31" s="2106" t="s">
        <v>6113</v>
      </c>
      <c r="I31" s="2613"/>
      <c r="J31" s="2613"/>
      <c r="K31" s="2614"/>
      <c r="L31" s="2106" t="s">
        <v>6114</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6115</v>
      </c>
      <c r="I32" s="2106" t="s">
        <v>6116</v>
      </c>
      <c r="J32" s="2106" t="s">
        <v>6117</v>
      </c>
      <c r="K32" s="2106" t="s">
        <v>6118</v>
      </c>
      <c r="L32" s="2106" t="s">
        <v>6115</v>
      </c>
      <c r="M32" s="2106" t="s">
        <v>6116</v>
      </c>
      <c r="N32" s="2106" t="s">
        <v>6117</v>
      </c>
      <c r="O32" s="2106" t="s">
        <v>6118</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5582</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5597</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5601</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5678</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6119</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6119</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6119</v>
      </c>
      <c r="R41" s="2125"/>
    </row>
    <row r="42" spans="1:27" s="2099" customFormat="1" outlineLevel="1">
      <c r="A42" s="2102" t="e">
        <f t="shared" si="0"/>
        <v>#N/A</v>
      </c>
      <c r="B42" s="2102"/>
      <c r="C42" s="2129"/>
      <c r="D42" s="2130"/>
      <c r="E42" s="2615"/>
      <c r="F42" s="2129"/>
      <c r="G42" s="2129"/>
      <c r="H42" s="2129"/>
      <c r="I42" s="2129"/>
      <c r="J42" s="2111" t="s">
        <v>6120</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6121</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6122</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5046</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5071</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5323</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5324</v>
      </c>
      <c r="E55" s="2115" t="s">
        <v>5325</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6123</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5156</v>
      </c>
      <c r="C58" s="2121"/>
      <c r="D58" s="2114">
        <v>0</v>
      </c>
      <c r="E58" s="2115" t="s">
        <v>4864</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5160</v>
      </c>
      <c r="C59" s="2121"/>
      <c r="D59" s="2144"/>
      <c r="E59" s="2115" t="s">
        <v>5161</v>
      </c>
      <c r="F59" s="2114" t="s">
        <v>5159</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5077</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6124</v>
      </c>
      <c r="C61" s="2121"/>
      <c r="D61" s="2144"/>
      <c r="E61" s="2115" t="s">
        <v>5699</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6125</v>
      </c>
      <c r="C62" s="2121"/>
      <c r="D62" s="2144"/>
      <c r="E62" s="2115" t="s">
        <v>5705</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5377</v>
      </c>
      <c r="E65" s="2115" t="s">
        <v>5378</v>
      </c>
      <c r="F65" s="2114" t="s">
        <v>2439</v>
      </c>
      <c r="G65" s="2121">
        <f>G56</f>
        <v>0</v>
      </c>
      <c r="H65" s="2117">
        <v>0</v>
      </c>
      <c r="I65" s="2122"/>
      <c r="J65" s="2147" t="s">
        <v>6305</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6126</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6306</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5162</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6307</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6308</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6309</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5271</v>
      </c>
      <c r="E76" s="2115" t="s">
        <v>6310</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5350</v>
      </c>
      <c r="E78" s="2115" t="s">
        <v>5351</v>
      </c>
      <c r="F78" s="2114" t="s">
        <v>2278</v>
      </c>
      <c r="G78" s="2121">
        <f>G69</f>
        <v>0</v>
      </c>
      <c r="H78" s="2117"/>
      <c r="I78" s="2117"/>
      <c r="J78" s="2117" t="s">
        <v>6311</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5345</v>
      </c>
      <c r="E79" s="2115" t="s">
        <v>5346</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5335</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5324</v>
      </c>
      <c r="E81" s="2115" t="s">
        <v>5336</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5654</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5798</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6127</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5086</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4334</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5570</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6128</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5724</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5724</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6129</v>
      </c>
      <c r="C102" s="2121"/>
      <c r="D102" s="2114">
        <v>0</v>
      </c>
      <c r="E102" s="2115" t="s">
        <v>5707</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5256</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5256</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5256</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5271</v>
      </c>
      <c r="E107" s="2115" t="s">
        <v>5469</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5796</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5805</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5546</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5570</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5711</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6130</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6131</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6111</v>
      </c>
      <c r="C119" s="2642" t="s">
        <v>1708</v>
      </c>
      <c r="D119" s="2643" t="s">
        <v>2597</v>
      </c>
      <c r="E119" s="2645" t="s">
        <v>2598</v>
      </c>
      <c r="F119" s="2642" t="s">
        <v>2593</v>
      </c>
      <c r="G119" s="2103" t="s">
        <v>6112</v>
      </c>
      <c r="H119" s="2106" t="s">
        <v>6113</v>
      </c>
      <c r="I119" s="2613"/>
      <c r="J119" s="2613"/>
      <c r="K119" s="2614"/>
      <c r="L119" s="2106" t="s">
        <v>6114</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6115</v>
      </c>
      <c r="I120" s="2106" t="s">
        <v>6116</v>
      </c>
      <c r="J120" s="2106" t="s">
        <v>6117</v>
      </c>
      <c r="K120" s="2106" t="s">
        <v>6118</v>
      </c>
      <c r="L120" s="2106" t="s">
        <v>6115</v>
      </c>
      <c r="M120" s="2106" t="s">
        <v>6116</v>
      </c>
      <c r="N120" s="2106" t="s">
        <v>6117</v>
      </c>
      <c r="O120" s="2106" t="s">
        <v>6118</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5582</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5597</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5601</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5679</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6120</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6132</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6132</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5046</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5070</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5323</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5324</v>
      </c>
      <c r="E144" s="2115" t="s">
        <v>5325</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6132</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5156</v>
      </c>
      <c r="C147" s="2121"/>
      <c r="D147" s="2114">
        <v>0</v>
      </c>
      <c r="E147" s="2115" t="s">
        <v>4864</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5160</v>
      </c>
      <c r="C148" s="2121"/>
      <c r="D148" s="2114">
        <v>0</v>
      </c>
      <c r="E148" s="2115" t="s">
        <v>5161</v>
      </c>
      <c r="F148" s="2114" t="s">
        <v>5159</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5077</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6124</v>
      </c>
      <c r="C150" s="2121"/>
      <c r="D150" s="2114">
        <v>0</v>
      </c>
      <c r="E150" s="2115" t="s">
        <v>5699</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6125</v>
      </c>
      <c r="C151" s="2121"/>
      <c r="D151" s="2114">
        <v>0</v>
      </c>
      <c r="E151" s="2115" t="s">
        <v>5705</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5377</v>
      </c>
      <c r="E154" s="2115" t="s">
        <v>5378</v>
      </c>
      <c r="F154" s="2114" t="s">
        <v>2439</v>
      </c>
      <c r="G154" s="2121">
        <f>G145</f>
        <v>0</v>
      </c>
      <c r="H154" s="2117">
        <v>0</v>
      </c>
      <c r="I154" s="2122"/>
      <c r="J154" s="2147" t="s">
        <v>6305</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6132</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5162</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5723</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5251</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5271</v>
      </c>
      <c r="E165" s="2115" t="s">
        <v>5469</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5350</v>
      </c>
      <c r="E166" s="2115" t="s">
        <v>5351</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5345</v>
      </c>
      <c r="E167" s="2115" t="s">
        <v>5346</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5335</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5324</v>
      </c>
      <c r="E169" s="2115" t="s">
        <v>5336</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6132</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5653</v>
      </c>
      <c r="C172" s="2121"/>
      <c r="D172" s="2114" t="s">
        <v>5654</v>
      </c>
      <c r="E172" s="2115" t="s">
        <v>5655</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5798</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6133</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6132</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5086</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4334</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5559</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5570</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6134</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6132</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5724</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5706</v>
      </c>
      <c r="C192" s="2121"/>
      <c r="D192" s="2114">
        <v>0</v>
      </c>
      <c r="E192" s="2115" t="s">
        <v>5707</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5256</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6135</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5796</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5805</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5800</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5546</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5570</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5711</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6130</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6136</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6111</v>
      </c>
      <c r="C208" s="2642" t="s">
        <v>1708</v>
      </c>
      <c r="D208" s="2643" t="s">
        <v>2597</v>
      </c>
      <c r="E208" s="2645" t="s">
        <v>2598</v>
      </c>
      <c r="F208" s="2642" t="s">
        <v>2593</v>
      </c>
      <c r="G208" s="2103" t="s">
        <v>6112</v>
      </c>
      <c r="H208" s="2106" t="s">
        <v>6113</v>
      </c>
      <c r="I208" s="2613"/>
      <c r="J208" s="2613"/>
      <c r="K208" s="2614"/>
      <c r="L208" s="2106" t="s">
        <v>6114</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6115</v>
      </c>
      <c r="I209" s="2106" t="s">
        <v>6116</v>
      </c>
      <c r="J209" s="2106" t="s">
        <v>6117</v>
      </c>
      <c r="K209" s="2106" t="s">
        <v>6118</v>
      </c>
      <c r="L209" s="2106" t="s">
        <v>6115</v>
      </c>
      <c r="M209" s="2106" t="s">
        <v>6116</v>
      </c>
      <c r="N209" s="2106" t="s">
        <v>6117</v>
      </c>
      <c r="O209" s="2106" t="s">
        <v>6118</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5583</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5597</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5601</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6120</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6137</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6132</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6132</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5046</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5071</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5323</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5324</v>
      </c>
      <c r="E231" s="2115" t="s">
        <v>5325</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6132</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5156</v>
      </c>
      <c r="C234" s="2121"/>
      <c r="D234" s="2114">
        <v>0</v>
      </c>
      <c r="E234" s="2115" t="s">
        <v>4864</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5160</v>
      </c>
      <c r="C235" s="2121"/>
      <c r="D235" s="2114">
        <v>0</v>
      </c>
      <c r="E235" s="2115" t="s">
        <v>5161</v>
      </c>
      <c r="F235" s="2114" t="s">
        <v>5159</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5077</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6124</v>
      </c>
      <c r="C237" s="2121"/>
      <c r="D237" s="2114">
        <v>0</v>
      </c>
      <c r="E237" s="2115" t="s">
        <v>5699</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5369</v>
      </c>
      <c r="C241" s="2121"/>
      <c r="D241" s="2114" t="s">
        <v>5147</v>
      </c>
      <c r="E241" s="2115" t="s">
        <v>5370</v>
      </c>
      <c r="F241" s="2114" t="s">
        <v>2439</v>
      </c>
      <c r="G241" s="2121">
        <f>G232</f>
        <v>0</v>
      </c>
      <c r="H241" s="2117">
        <v>0</v>
      </c>
      <c r="I241" s="2122"/>
      <c r="J241" s="2147" t="s">
        <v>6312</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6132</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6313</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5162</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5251</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5345</v>
      </c>
      <c r="E250" s="2115" t="s">
        <v>5346</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5350</v>
      </c>
      <c r="E251" s="2115" t="s">
        <v>5351</v>
      </c>
      <c r="F251" s="2114" t="s">
        <v>2278</v>
      </c>
      <c r="G251" s="2121">
        <f>G245</f>
        <v>0</v>
      </c>
      <c r="H251" s="2117">
        <v>0</v>
      </c>
      <c r="I251" s="2122"/>
      <c r="J251" s="2117" t="s">
        <v>6314</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5335</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5324</v>
      </c>
      <c r="E253" s="2115" t="s">
        <v>5336</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6132</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5653</v>
      </c>
      <c r="C256" s="2121"/>
      <c r="D256" s="2114" t="s">
        <v>5654</v>
      </c>
      <c r="E256" s="2115" t="s">
        <v>5655</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5798</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6138</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6132</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5086</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6124</v>
      </c>
      <c r="C262" s="2121"/>
      <c r="D262" s="2114">
        <v>0</v>
      </c>
      <c r="E262" s="2115" t="s">
        <v>5699</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6125</v>
      </c>
      <c r="C263" s="2121"/>
      <c r="D263" s="2114">
        <v>0</v>
      </c>
      <c r="E263" s="2115" t="s">
        <v>5705</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6129</v>
      </c>
      <c r="C264" s="2121"/>
      <c r="D264" s="2114">
        <v>0</v>
      </c>
      <c r="E264" s="2115" t="s">
        <v>5707</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5703</v>
      </c>
      <c r="C265" s="2121"/>
      <c r="D265" s="2114">
        <v>0</v>
      </c>
      <c r="E265" s="2115" t="s">
        <v>4537</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4334</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5570</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6139</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6132</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6315</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6316</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4517</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6317</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6318</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6319</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6140</v>
      </c>
      <c r="C277" s="2121"/>
      <c r="D277" s="2114">
        <v>0</v>
      </c>
      <c r="E277" s="2115" t="s">
        <v>5800</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6141</v>
      </c>
      <c r="C278" s="2121"/>
      <c r="D278" s="2114" t="s">
        <v>5723</v>
      </c>
      <c r="E278" s="2115" t="s">
        <v>5736</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6141</v>
      </c>
      <c r="C279" s="2121"/>
      <c r="D279" s="2114" t="s">
        <v>5723</v>
      </c>
      <c r="E279" s="2115" t="s">
        <v>5736</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6142</v>
      </c>
      <c r="C280" s="2121"/>
      <c r="D280" s="2114" t="s">
        <v>5724</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6129</v>
      </c>
      <c r="C283" s="2121"/>
      <c r="D283" s="2114">
        <v>0</v>
      </c>
      <c r="E283" s="2115" t="s">
        <v>5707</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5257</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5805</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5800</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5546</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5570</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5711</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6130</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6111</v>
      </c>
      <c r="C297" s="2642" t="s">
        <v>1708</v>
      </c>
      <c r="D297" s="2643" t="s">
        <v>2597</v>
      </c>
      <c r="E297" s="2645" t="s">
        <v>2598</v>
      </c>
      <c r="F297" s="2642" t="s">
        <v>2593</v>
      </c>
      <c r="G297" s="2103" t="s">
        <v>6112</v>
      </c>
      <c r="H297" s="2106" t="s">
        <v>6113</v>
      </c>
      <c r="I297" s="2613"/>
      <c r="J297" s="2613"/>
      <c r="K297" s="2614"/>
      <c r="L297" s="2106" t="s">
        <v>6114</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6115</v>
      </c>
      <c r="I298" s="2106" t="s">
        <v>6116</v>
      </c>
      <c r="J298" s="2106" t="s">
        <v>6117</v>
      </c>
      <c r="K298" s="2106" t="s">
        <v>6118</v>
      </c>
      <c r="L298" s="2106" t="s">
        <v>6115</v>
      </c>
      <c r="M298" s="2106" t="s">
        <v>6116</v>
      </c>
      <c r="N298" s="2106" t="s">
        <v>6117</v>
      </c>
      <c r="O298" s="2106" t="s">
        <v>6118</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5583</v>
      </c>
      <c r="E300" s="2115" t="s">
        <v>5586</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5597</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5601</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5681</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6120</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6137</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6132</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6132</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5046</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5071</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5323</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5324</v>
      </c>
      <c r="E322" s="2115" t="s">
        <v>5325</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6132</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5156</v>
      </c>
      <c r="C325" s="2121"/>
      <c r="D325" s="2114">
        <v>0</v>
      </c>
      <c r="E325" s="2115" t="s">
        <v>4864</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5160</v>
      </c>
      <c r="C326" s="2121"/>
      <c r="D326" s="2114">
        <v>0</v>
      </c>
      <c r="E326" s="2115" t="s">
        <v>5161</v>
      </c>
      <c r="F326" s="2114" t="s">
        <v>5159</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5077</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6124</v>
      </c>
      <c r="C328" s="2121"/>
      <c r="D328" s="2114">
        <v>0</v>
      </c>
      <c r="E328" s="2115" t="s">
        <v>5699</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6125</v>
      </c>
      <c r="C329" s="2121"/>
      <c r="D329" s="2114">
        <v>0</v>
      </c>
      <c r="E329" s="2115" t="s">
        <v>5705</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5377</v>
      </c>
      <c r="E332" s="2115" t="s">
        <v>5378</v>
      </c>
      <c r="F332" s="2114" t="s">
        <v>2439</v>
      </c>
      <c r="G332" s="2121">
        <f>G323</f>
        <v>0</v>
      </c>
      <c r="H332" s="2117">
        <v>0</v>
      </c>
      <c r="I332" s="2122"/>
      <c r="J332" s="2147" t="s">
        <v>6305</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6132</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5162</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5251</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5345</v>
      </c>
      <c r="E341" s="2115" t="s">
        <v>5346</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5350</v>
      </c>
      <c r="E342" s="2115" t="s">
        <v>5351</v>
      </c>
      <c r="F342" s="2114" t="s">
        <v>2278</v>
      </c>
      <c r="G342" s="2121">
        <f>G336</f>
        <v>0</v>
      </c>
      <c r="H342" s="2117">
        <v>0</v>
      </c>
      <c r="I342" s="2122"/>
      <c r="J342" s="2117" t="s">
        <v>6314</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5335</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5324</v>
      </c>
      <c r="E344" s="2115" t="s">
        <v>5336</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6132</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5653</v>
      </c>
      <c r="C347" s="2121"/>
      <c r="D347" s="2114" t="s">
        <v>5654</v>
      </c>
      <c r="E347" s="2115" t="s">
        <v>5655</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5798</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6138</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6132</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5086</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4334</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5570</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6143</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6132</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6144</v>
      </c>
      <c r="C360" s="2121"/>
      <c r="D360" s="2114" t="s">
        <v>5726</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6145</v>
      </c>
      <c r="C361" s="2121"/>
      <c r="D361" s="2114" t="s">
        <v>5724</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6146</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6129</v>
      </c>
      <c r="C364" s="2121"/>
      <c r="D364" s="2114">
        <v>0</v>
      </c>
      <c r="E364" s="2115" t="s">
        <v>5707</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5256</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5796</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5805</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5800</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5546</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5570</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5711</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6130</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6111</v>
      </c>
      <c r="C378" s="2642" t="s">
        <v>1708</v>
      </c>
      <c r="D378" s="2643" t="s">
        <v>2597</v>
      </c>
      <c r="E378" s="2645" t="s">
        <v>2598</v>
      </c>
      <c r="F378" s="2642" t="s">
        <v>2593</v>
      </c>
      <c r="G378" s="2103" t="s">
        <v>6112</v>
      </c>
      <c r="H378" s="2106" t="s">
        <v>6113</v>
      </c>
      <c r="I378" s="2613"/>
      <c r="J378" s="2613"/>
      <c r="K378" s="2614"/>
      <c r="L378" s="2106" t="s">
        <v>6114</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6115</v>
      </c>
      <c r="I379" s="2106" t="s">
        <v>6116</v>
      </c>
      <c r="J379" s="2106" t="s">
        <v>6117</v>
      </c>
      <c r="K379" s="2106" t="s">
        <v>6118</v>
      </c>
      <c r="L379" s="2106" t="s">
        <v>6115</v>
      </c>
      <c r="M379" s="2106" t="s">
        <v>6116</v>
      </c>
      <c r="N379" s="2106" t="s">
        <v>6117</v>
      </c>
      <c r="O379" s="2106" t="s">
        <v>6118</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5584</v>
      </c>
      <c r="E381" s="2115" t="s">
        <v>5587</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5597</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5601</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5680</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6120</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6137</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6132</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6147</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6132</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6320</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6148</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5397</v>
      </c>
      <c r="C402" s="2121"/>
      <c r="D402" s="2114" t="s">
        <v>5398</v>
      </c>
      <c r="E402" s="2115" t="s">
        <v>5399</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5324</v>
      </c>
      <c r="E403" s="2115" t="s">
        <v>5325</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6132</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5156</v>
      </c>
      <c r="C406" s="2121"/>
      <c r="D406" s="2114">
        <v>0</v>
      </c>
      <c r="E406" s="2115" t="s">
        <v>4864</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5160</v>
      </c>
      <c r="C407" s="2121"/>
      <c r="D407" s="2114">
        <v>0</v>
      </c>
      <c r="E407" s="2115" t="s">
        <v>5161</v>
      </c>
      <c r="F407" s="2114" t="s">
        <v>5159</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5077</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5369</v>
      </c>
      <c r="C412" s="2121"/>
      <c r="D412" s="2114" t="s">
        <v>5147</v>
      </c>
      <c r="E412" s="2115" t="s">
        <v>5370</v>
      </c>
      <c r="F412" s="2114" t="s">
        <v>2439</v>
      </c>
      <c r="G412" s="2178">
        <f>G404</f>
        <v>0</v>
      </c>
      <c r="H412" s="2117">
        <v>0</v>
      </c>
      <c r="I412" s="2122"/>
      <c r="J412" s="2147" t="s">
        <v>6312</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6132</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6313</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5162</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6149</v>
      </c>
      <c r="C418" s="2121"/>
      <c r="D418" s="2114">
        <v>0</v>
      </c>
      <c r="E418" s="2115" t="s">
        <v>5795</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5251</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5180</v>
      </c>
      <c r="C423" s="2121"/>
      <c r="D423" s="2114">
        <v>0</v>
      </c>
      <c r="E423" s="2115" t="s">
        <v>5181</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5182</v>
      </c>
      <c r="C424" s="2121"/>
      <c r="D424" s="2114">
        <v>0</v>
      </c>
      <c r="E424" s="2115" t="s">
        <v>5183</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5251</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6150</v>
      </c>
      <c r="C426" s="2121"/>
      <c r="D426" s="2114">
        <v>0</v>
      </c>
      <c r="E426" s="2115" t="s">
        <v>5712</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5345</v>
      </c>
      <c r="E427" s="2115" t="s">
        <v>5346</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5350</v>
      </c>
      <c r="E428" s="2115" t="s">
        <v>5351</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5335</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5324</v>
      </c>
      <c r="E430" s="2115" t="s">
        <v>5336</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6132</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5653</v>
      </c>
      <c r="C433" s="2121"/>
      <c r="D433" s="2114" t="s">
        <v>5654</v>
      </c>
      <c r="E433" s="2115" t="s">
        <v>5655</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5798</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6151</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6132</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5086</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4334</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6124</v>
      </c>
      <c r="C441" s="2121"/>
      <c r="D441" s="2114">
        <v>0</v>
      </c>
      <c r="E441" s="2115" t="s">
        <v>5699</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6125</v>
      </c>
      <c r="C442" s="2121"/>
      <c r="D442" s="2114">
        <v>0</v>
      </c>
      <c r="E442" s="2115" t="s">
        <v>5705</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6129</v>
      </c>
      <c r="C443" s="2121"/>
      <c r="D443" s="2114">
        <v>0</v>
      </c>
      <c r="E443" s="2115" t="s">
        <v>5707</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5703</v>
      </c>
      <c r="C444" s="2121"/>
      <c r="D444" s="2114">
        <v>0</v>
      </c>
      <c r="E444" s="2115" t="s">
        <v>4537</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5570</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6152</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6132</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6321</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6322</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4517</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6323</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5800</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5727</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5723</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6153</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5257</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5271</v>
      </c>
      <c r="E461" s="2115" t="s">
        <v>5469</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5796</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4450</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5805</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5800</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5546</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5571</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5711</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6130</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6111</v>
      </c>
      <c r="C475" s="2642" t="s">
        <v>1708</v>
      </c>
      <c r="D475" s="2643" t="s">
        <v>2597</v>
      </c>
      <c r="E475" s="2645" t="s">
        <v>2598</v>
      </c>
      <c r="F475" s="2642" t="s">
        <v>2593</v>
      </c>
      <c r="G475" s="2103" t="s">
        <v>6112</v>
      </c>
      <c r="H475" s="2106" t="s">
        <v>6113</v>
      </c>
      <c r="I475" s="2613"/>
      <c r="J475" s="2613"/>
      <c r="K475" s="2614"/>
      <c r="L475" s="2106" t="s">
        <v>6114</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6115</v>
      </c>
      <c r="I476" s="2106" t="s">
        <v>6116</v>
      </c>
      <c r="J476" s="2106" t="s">
        <v>6117</v>
      </c>
      <c r="K476" s="2106" t="s">
        <v>6118</v>
      </c>
      <c r="L476" s="2106" t="s">
        <v>6115</v>
      </c>
      <c r="M476" s="2106" t="s">
        <v>6116</v>
      </c>
      <c r="N476" s="2106" t="s">
        <v>6117</v>
      </c>
      <c r="O476" s="2106" t="s">
        <v>6118</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5585</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5597</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5601</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5681</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6120</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6137</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6132</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6132</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5046</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5071</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5323</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5324</v>
      </c>
      <c r="E500" s="2115" t="s">
        <v>5325</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6132</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5156</v>
      </c>
      <c r="C503" s="2121"/>
      <c r="D503" s="2114">
        <v>0</v>
      </c>
      <c r="E503" s="2115" t="s">
        <v>4864</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5160</v>
      </c>
      <c r="C504" s="2121"/>
      <c r="D504" s="2144"/>
      <c r="E504" s="2115" t="s">
        <v>5161</v>
      </c>
      <c r="F504" s="2114" t="s">
        <v>5159</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6154</v>
      </c>
      <c r="C505" s="2121"/>
      <c r="D505" s="2144"/>
      <c r="E505" s="2115" t="s">
        <v>5077</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5375</v>
      </c>
      <c r="C508" s="2121"/>
      <c r="D508" s="2144"/>
      <c r="E508" s="2115" t="s">
        <v>5376</v>
      </c>
      <c r="F508" s="2114" t="s">
        <v>2439</v>
      </c>
      <c r="G508" s="2185">
        <f>G506</f>
        <v>0</v>
      </c>
      <c r="H508" s="2117">
        <v>0</v>
      </c>
      <c r="I508" s="2122"/>
      <c r="J508" s="2147" t="s">
        <v>6324</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6132</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5162</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5298</v>
      </c>
      <c r="C513" s="2121"/>
      <c r="D513" s="2114" t="s">
        <v>5299</v>
      </c>
      <c r="E513" s="2115" t="s">
        <v>5300</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6149</v>
      </c>
      <c r="C514" s="2121"/>
      <c r="D514" s="2114">
        <v>0</v>
      </c>
      <c r="E514" s="2115" t="s">
        <v>5795</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5724</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5180</v>
      </c>
      <c r="C519" s="2121"/>
      <c r="D519" s="2114">
        <v>0</v>
      </c>
      <c r="E519" s="2115" t="s">
        <v>5181</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5182</v>
      </c>
      <c r="C520" s="2121"/>
      <c r="D520" s="2114">
        <v>0</v>
      </c>
      <c r="E520" s="2115" t="s">
        <v>5183</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5251</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6150</v>
      </c>
      <c r="C522" s="2121"/>
      <c r="D522" s="2114">
        <v>0</v>
      </c>
      <c r="E522" s="2115" t="s">
        <v>5712</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5345</v>
      </c>
      <c r="E523" s="2115" t="s">
        <v>5346</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5350</v>
      </c>
      <c r="E524" s="2115" t="s">
        <v>5351</v>
      </c>
      <c r="F524" s="2114" t="s">
        <v>2278</v>
      </c>
      <c r="G524" s="2185">
        <f>G512</f>
        <v>0</v>
      </c>
      <c r="H524" s="2117">
        <v>0</v>
      </c>
      <c r="I524" s="2122"/>
      <c r="J524" s="2117" t="s">
        <v>6314</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5335</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5324</v>
      </c>
      <c r="E526" s="2115" t="s">
        <v>5336</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6132</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5653</v>
      </c>
      <c r="C529" s="2121"/>
      <c r="D529" s="2114" t="s">
        <v>5654</v>
      </c>
      <c r="E529" s="2115" t="s">
        <v>5655</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5268</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5798</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6138</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6132</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5086</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4334</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6124</v>
      </c>
      <c r="C537" s="2121"/>
      <c r="D537" s="2114">
        <v>0</v>
      </c>
      <c r="E537" s="2188" t="s">
        <v>5699</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5704</v>
      </c>
      <c r="C538" s="2121"/>
      <c r="D538" s="2114">
        <v>0</v>
      </c>
      <c r="E538" s="2188" t="s">
        <v>5705</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5706</v>
      </c>
      <c r="C539" s="2121"/>
      <c r="D539" s="2114">
        <v>0</v>
      </c>
      <c r="E539" s="2188" t="s">
        <v>5707</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6155</v>
      </c>
      <c r="C540" s="2121"/>
      <c r="D540" s="2114">
        <v>0</v>
      </c>
      <c r="E540" s="2188" t="s">
        <v>4537</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5570</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6156</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6132</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6157</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4517</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5728</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5727</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5256</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5796</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5805</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5800</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5546</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5571</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5711</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6130</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6111</v>
      </c>
      <c r="C564" s="2642" t="s">
        <v>1708</v>
      </c>
      <c r="D564" s="2643" t="s">
        <v>2597</v>
      </c>
      <c r="E564" s="2645" t="s">
        <v>2598</v>
      </c>
      <c r="F564" s="2642" t="s">
        <v>2593</v>
      </c>
      <c r="G564" s="2103" t="s">
        <v>6112</v>
      </c>
      <c r="H564" s="2106" t="s">
        <v>6113</v>
      </c>
      <c r="I564" s="2613"/>
      <c r="J564" s="2613"/>
      <c r="K564" s="2614"/>
      <c r="L564" s="2106" t="s">
        <v>6114</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6115</v>
      </c>
      <c r="I565" s="2106" t="s">
        <v>6116</v>
      </c>
      <c r="J565" s="2106" t="s">
        <v>6117</v>
      </c>
      <c r="K565" s="2106" t="s">
        <v>6118</v>
      </c>
      <c r="L565" s="2106" t="s">
        <v>6115</v>
      </c>
      <c r="M565" s="2106" t="s">
        <v>6116</v>
      </c>
      <c r="N565" s="2106" t="s">
        <v>6117</v>
      </c>
      <c r="O565" s="2106" t="s">
        <v>6118</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5582</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5597</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5601</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5678</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6120</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6132</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5713</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6137</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6132</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6132</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5046</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5071</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5323</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5324</v>
      </c>
      <c r="E590" s="2115" t="s">
        <v>5325</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6158</v>
      </c>
      <c r="C591" s="2136">
        <f>IF(G591&gt;0,C585+1,C585)</f>
        <v>0</v>
      </c>
      <c r="D591" s="2196"/>
      <c r="E591" s="2165" t="s">
        <v>6159</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5150</v>
      </c>
      <c r="C592" s="2121"/>
      <c r="D592" s="2114">
        <v>0</v>
      </c>
      <c r="E592" s="2115" t="s">
        <v>5151</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5157</v>
      </c>
      <c r="C593" s="2121"/>
      <c r="D593" s="2114">
        <v>0</v>
      </c>
      <c r="E593" s="2115" t="s">
        <v>5158</v>
      </c>
      <c r="F593" s="2114" t="s">
        <v>5159</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5077</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5420</v>
      </c>
      <c r="E598" s="2115" t="s">
        <v>5421</v>
      </c>
      <c r="F598" s="2114" t="s">
        <v>2439</v>
      </c>
      <c r="G598" s="2121">
        <f>G591</f>
        <v>0</v>
      </c>
      <c r="H598" s="2117">
        <v>0</v>
      </c>
      <c r="I598" s="2128"/>
      <c r="J598" s="2147" t="s">
        <v>6325</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6160</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6132</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5420</v>
      </c>
      <c r="E605" s="2115" t="s">
        <v>5421</v>
      </c>
      <c r="F605" s="2114" t="s">
        <v>2439</v>
      </c>
      <c r="G605" s="2121">
        <f>G599</f>
        <v>0</v>
      </c>
      <c r="H605" s="2117">
        <v>0</v>
      </c>
      <c r="I605" s="2128"/>
      <c r="J605" s="2147" t="s">
        <v>6325</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6161</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5162</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5251</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5271</v>
      </c>
      <c r="E615" s="2115" t="s">
        <v>5469</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5345</v>
      </c>
      <c r="E616" s="2115" t="s">
        <v>5346</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5350</v>
      </c>
      <c r="E617" s="2115" t="s">
        <v>5351</v>
      </c>
      <c r="F617" s="2114" t="s">
        <v>2278</v>
      </c>
      <c r="G617" s="2121">
        <f>G609</f>
        <v>0</v>
      </c>
      <c r="H617" s="2117">
        <v>0</v>
      </c>
      <c r="I617" s="2122"/>
      <c r="J617" s="2147" t="s">
        <v>6314</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5334</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5324</v>
      </c>
      <c r="E619" s="2115" t="s">
        <v>5336</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6132</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5654</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5271</v>
      </c>
      <c r="E624" s="2115" t="s">
        <v>5469</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5798</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6162</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6132</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6326</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4334</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5698</v>
      </c>
      <c r="C632" s="2121"/>
      <c r="D632" s="2114">
        <v>0</v>
      </c>
      <c r="E632" s="2115" t="s">
        <v>5699</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5704</v>
      </c>
      <c r="C633" s="2121"/>
      <c r="D633" s="2114">
        <v>0</v>
      </c>
      <c r="E633" s="2115" t="s">
        <v>5705</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5706</v>
      </c>
      <c r="C634" s="2121"/>
      <c r="D634" s="2114">
        <v>0</v>
      </c>
      <c r="E634" s="2115" t="s">
        <v>5707</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5570</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6163</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6132</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5724</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5256</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5271</v>
      </c>
      <c r="E644" s="2115" t="s">
        <v>5469</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5796</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5805</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5800</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5546</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5570</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5711</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6130</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6111</v>
      </c>
      <c r="C658" s="2642" t="s">
        <v>1708</v>
      </c>
      <c r="D658" s="2643" t="s">
        <v>2597</v>
      </c>
      <c r="E658" s="2645" t="s">
        <v>2598</v>
      </c>
      <c r="F658" s="2642" t="s">
        <v>2593</v>
      </c>
      <c r="G658" s="2103" t="s">
        <v>6112</v>
      </c>
      <c r="H658" s="2106" t="s">
        <v>6113</v>
      </c>
      <c r="I658" s="2613"/>
      <c r="J658" s="2613"/>
      <c r="K658" s="2614"/>
      <c r="L658" s="2106" t="s">
        <v>6114</v>
      </c>
      <c r="M658" s="2613"/>
      <c r="N658" s="2613"/>
      <c r="O658" s="2614"/>
      <c r="P658" s="2642" t="s">
        <v>2599</v>
      </c>
    </row>
    <row r="659" spans="1:16" s="2099" customFormat="1" outlineLevel="1">
      <c r="A659" s="2102" t="str">
        <f>A658</f>
        <v/>
      </c>
      <c r="B659" s="2124"/>
      <c r="C659" s="2642"/>
      <c r="D659" s="2644"/>
      <c r="E659" s="2646"/>
      <c r="F659" s="2642"/>
      <c r="G659" s="2105" t="s">
        <v>2286</v>
      </c>
      <c r="H659" s="2106" t="s">
        <v>6115</v>
      </c>
      <c r="I659" s="2106" t="s">
        <v>6116</v>
      </c>
      <c r="J659" s="2106" t="s">
        <v>6117</v>
      </c>
      <c r="K659" s="2106" t="s">
        <v>6118</v>
      </c>
      <c r="L659" s="2106" t="s">
        <v>6115</v>
      </c>
      <c r="M659" s="2106" t="s">
        <v>6116</v>
      </c>
      <c r="N659" s="2106" t="s">
        <v>6117</v>
      </c>
      <c r="O659" s="2106" t="s">
        <v>6118</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5582</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5597</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5601</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5679</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6120</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6132</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5714</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6137</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6132</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6132</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5046</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5071</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5323</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5324</v>
      </c>
      <c r="E685" s="2115" t="s">
        <v>5325</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6158</v>
      </c>
      <c r="C686" s="2136">
        <f>IF(G686&gt;0,C680+1,C680)</f>
        <v>0</v>
      </c>
      <c r="D686" s="2196"/>
      <c r="E686" s="2165" t="s">
        <v>6159</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6132</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5150</v>
      </c>
      <c r="C688" s="2136"/>
      <c r="D688" s="2114">
        <v>0</v>
      </c>
      <c r="E688" s="2115" t="s">
        <v>5151</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5157</v>
      </c>
      <c r="C689" s="2136"/>
      <c r="D689" s="2114">
        <v>0</v>
      </c>
      <c r="E689" s="2115" t="s">
        <v>5158</v>
      </c>
      <c r="F689" s="2114" t="s">
        <v>5159</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5077</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5420</v>
      </c>
      <c r="E694" s="2115" t="s">
        <v>5421</v>
      </c>
      <c r="F694" s="2114" t="s">
        <v>2439</v>
      </c>
      <c r="G694" s="2121">
        <f>G686</f>
        <v>0</v>
      </c>
      <c r="H694" s="2117">
        <v>0</v>
      </c>
      <c r="I694" s="2122"/>
      <c r="J694" s="2117" t="s">
        <v>6325</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6132</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5162</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6327</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5251</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5345</v>
      </c>
      <c r="E703" s="2115" t="s">
        <v>5346</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5350</v>
      </c>
      <c r="E704" s="2115" t="s">
        <v>5351</v>
      </c>
      <c r="F704" s="2114" t="s">
        <v>2278</v>
      </c>
      <c r="G704" s="2121">
        <f>G698</f>
        <v>0</v>
      </c>
      <c r="H704" s="2117">
        <v>0</v>
      </c>
      <c r="I704" s="2122"/>
      <c r="J704" s="2117" t="s">
        <v>6314</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5335</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5324</v>
      </c>
      <c r="E706" s="2115" t="s">
        <v>5336</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6132</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5654</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5798</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6164</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6132</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5086</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4334</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5698</v>
      </c>
      <c r="C718" s="2121"/>
      <c r="D718" s="2114">
        <v>0</v>
      </c>
      <c r="E718" s="2115" t="s">
        <v>5699</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5704</v>
      </c>
      <c r="C719" s="2121"/>
      <c r="D719" s="2114">
        <v>0</v>
      </c>
      <c r="E719" s="2115" t="s">
        <v>5705</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5706</v>
      </c>
      <c r="C720" s="2121"/>
      <c r="D720" s="2114">
        <v>0</v>
      </c>
      <c r="E720" s="2115" t="s">
        <v>5707</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5570</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6165</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6132</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5724</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5256</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5796</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5805</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5800</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5546</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5570</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6166</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6130</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6111</v>
      </c>
      <c r="C742" s="2642" t="s">
        <v>1708</v>
      </c>
      <c r="D742" s="2643" t="s">
        <v>2597</v>
      </c>
      <c r="E742" s="2645" t="s">
        <v>2598</v>
      </c>
      <c r="F742" s="2642" t="s">
        <v>2593</v>
      </c>
      <c r="G742" s="2103" t="s">
        <v>6112</v>
      </c>
      <c r="H742" s="2106" t="s">
        <v>6113</v>
      </c>
      <c r="I742" s="2613"/>
      <c r="J742" s="2613"/>
      <c r="K742" s="2614"/>
      <c r="L742" s="2106" t="s">
        <v>6114</v>
      </c>
      <c r="M742" s="2613"/>
      <c r="N742" s="2613"/>
      <c r="O742" s="2614"/>
      <c r="P742" s="2642" t="s">
        <v>2599</v>
      </c>
    </row>
    <row r="743" spans="1:16" s="2099" customFormat="1" outlineLevel="1">
      <c r="A743" s="2102" t="str">
        <f>A742</f>
        <v/>
      </c>
      <c r="B743" s="2124"/>
      <c r="C743" s="2642"/>
      <c r="D743" s="2644"/>
      <c r="E743" s="2646"/>
      <c r="F743" s="2642"/>
      <c r="G743" s="2105" t="s">
        <v>2286</v>
      </c>
      <c r="H743" s="2106" t="s">
        <v>6115</v>
      </c>
      <c r="I743" s="2106" t="s">
        <v>6116</v>
      </c>
      <c r="J743" s="2106" t="s">
        <v>6117</v>
      </c>
      <c r="K743" s="2106" t="s">
        <v>6118</v>
      </c>
      <c r="L743" s="2106" t="s">
        <v>6115</v>
      </c>
      <c r="M743" s="2106" t="s">
        <v>6116</v>
      </c>
      <c r="N743" s="2106" t="s">
        <v>6117</v>
      </c>
      <c r="O743" s="2106" t="s">
        <v>6118</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5583</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5597</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5601</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4925</v>
      </c>
      <c r="C749" s="2113">
        <f t="shared" si="109"/>
        <v>0</v>
      </c>
      <c r="D749" s="2114">
        <v>0</v>
      </c>
      <c r="E749" s="2115" t="s">
        <v>5680</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6120</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6132</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5715</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5420</v>
      </c>
      <c r="E760" s="2115" t="s">
        <v>5421</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6167</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5834</v>
      </c>
      <c r="C762" s="2121"/>
      <c r="D762" s="2114">
        <v>0</v>
      </c>
      <c r="E762" s="2115" t="s">
        <v>5835</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6168</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6169</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5420</v>
      </c>
      <c r="E767" s="2115" t="s">
        <v>5421</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6170</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6132</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5046</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5071</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5323</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5324</v>
      </c>
      <c r="E776" s="2115" t="s">
        <v>5325</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6171</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5235</v>
      </c>
      <c r="C778" s="2234"/>
      <c r="D778" s="2235">
        <v>0</v>
      </c>
      <c r="E778" s="2236" t="s">
        <v>5236</v>
      </c>
      <c r="F778" s="2235" t="s">
        <v>5173</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6172</v>
      </c>
      <c r="R778" s="2242"/>
    </row>
    <row r="779" spans="1:18" s="2241" customFormat="1" outlineLevel="1">
      <c r="A779" s="2232">
        <f t="shared" si="115"/>
        <v>0</v>
      </c>
      <c r="B779" s="2233" t="s">
        <v>5227</v>
      </c>
      <c r="C779" s="2234"/>
      <c r="D779" s="2235">
        <v>0</v>
      </c>
      <c r="E779" s="2236" t="s">
        <v>6173</v>
      </c>
      <c r="F779" s="2235" t="s">
        <v>5173</v>
      </c>
      <c r="G779" s="2237"/>
      <c r="H779" s="2238"/>
      <c r="I779" s="2238"/>
      <c r="J779" s="2238">
        <v>0</v>
      </c>
      <c r="K779" s="2238">
        <v>0</v>
      </c>
      <c r="L779" s="2239">
        <f t="shared" si="116"/>
        <v>0</v>
      </c>
      <c r="M779" s="2239">
        <f t="shared" si="117"/>
        <v>0</v>
      </c>
      <c r="N779" s="2239">
        <f t="shared" si="118"/>
        <v>0</v>
      </c>
      <c r="O779" s="2240">
        <f t="shared" si="119"/>
        <v>0</v>
      </c>
      <c r="P779" s="2234" t="s">
        <v>6172</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6172</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6172</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6172</v>
      </c>
      <c r="R782" s="2242"/>
    </row>
    <row r="783" spans="1:18" s="2099" customFormat="1" outlineLevel="1">
      <c r="A783" s="2102">
        <f>IF(G783&lt;&gt;0,1,)</f>
        <v>0</v>
      </c>
      <c r="B783" s="2243" t="s">
        <v>1998</v>
      </c>
      <c r="C783" s="2121"/>
      <c r="D783" s="2114" t="s">
        <v>5427</v>
      </c>
      <c r="E783" s="2115" t="s">
        <v>5428</v>
      </c>
      <c r="F783" s="2114" t="s">
        <v>2439</v>
      </c>
      <c r="G783" s="2178"/>
      <c r="H783" s="2117">
        <v>0</v>
      </c>
      <c r="I783" s="2117"/>
      <c r="J783" s="2117" t="s">
        <v>6328</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6174</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6172</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6172</v>
      </c>
      <c r="R786" s="2242"/>
    </row>
    <row r="787" spans="1:18" s="2099" customFormat="1" outlineLevel="1">
      <c r="A787" s="2102">
        <f t="shared" si="115"/>
        <v>0</v>
      </c>
      <c r="B787" s="2246" t="s">
        <v>1565</v>
      </c>
      <c r="C787" s="2121"/>
      <c r="D787" s="2114" t="s">
        <v>5559</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6158</v>
      </c>
      <c r="C788" s="2136">
        <f>IF(G788&gt;0,C784+1,C784)</f>
        <v>0</v>
      </c>
      <c r="D788" s="2196"/>
      <c r="E788" s="2165" t="s">
        <v>6159</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6132</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5150</v>
      </c>
      <c r="C790" s="2136"/>
      <c r="D790" s="2114">
        <v>0</v>
      </c>
      <c r="E790" s="2115" t="s">
        <v>5151</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5157</v>
      </c>
      <c r="C791" s="2136"/>
      <c r="D791" s="2114">
        <v>0</v>
      </c>
      <c r="E791" s="2115" t="s">
        <v>5158</v>
      </c>
      <c r="F791" s="2114" t="s">
        <v>5159</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5077</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5371</v>
      </c>
      <c r="C796" s="2136"/>
      <c r="D796" s="2114" t="s">
        <v>5147</v>
      </c>
      <c r="E796" s="2115" t="s">
        <v>5372</v>
      </c>
      <c r="F796" s="2114" t="s">
        <v>2439</v>
      </c>
      <c r="G796" s="2178">
        <f>G788</f>
        <v>0</v>
      </c>
      <c r="H796" s="2117">
        <v>0</v>
      </c>
      <c r="I796" s="2122"/>
      <c r="J796" s="2117" t="s">
        <v>6329</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6175</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6132</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5420</v>
      </c>
      <c r="E803" s="2115" t="s">
        <v>5421</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6132</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6330</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5162</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5712</v>
      </c>
      <c r="F808" s="2114" t="s">
        <v>3445</v>
      </c>
      <c r="G808" s="2121">
        <f>+L3*G804</f>
        <v>0</v>
      </c>
      <c r="H808" s="2117">
        <v>0</v>
      </c>
      <c r="I808" s="2117" t="s">
        <v>6176</v>
      </c>
      <c r="J808" s="2117" t="s">
        <v>6331</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6142</v>
      </c>
      <c r="C812" s="2121"/>
      <c r="D812" s="2114" t="s">
        <v>5724</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6177</v>
      </c>
      <c r="C813" s="2121"/>
      <c r="D813" s="2114" t="s">
        <v>5725</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5251</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5345</v>
      </c>
      <c r="E816" s="2115" t="s">
        <v>5346</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5350</v>
      </c>
      <c r="E817" s="2115" t="s">
        <v>5351</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5335</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6132</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5656</v>
      </c>
      <c r="C821" s="2136"/>
      <c r="D821" s="2114" t="s">
        <v>5632</v>
      </c>
      <c r="E821" s="2115" t="s">
        <v>5657</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5798</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6132</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5288</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5470</v>
      </c>
      <c r="E829" s="2188" t="s">
        <v>5473</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6132</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5796</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6164</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6132</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5086</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4334</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5703</v>
      </c>
      <c r="C839" s="2121"/>
      <c r="D839" s="2114">
        <v>0</v>
      </c>
      <c r="E839" s="2115" t="s">
        <v>4537</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5698</v>
      </c>
      <c r="C840" s="2121"/>
      <c r="D840" s="2114">
        <v>0</v>
      </c>
      <c r="E840" s="2115" t="s">
        <v>5699</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5704</v>
      </c>
      <c r="C841" s="2121"/>
      <c r="D841" s="2114">
        <v>0</v>
      </c>
      <c r="E841" s="2115" t="s">
        <v>5705</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5706</v>
      </c>
      <c r="C842" s="2121"/>
      <c r="D842" s="2114">
        <v>0</v>
      </c>
      <c r="E842" s="2115" t="s">
        <v>5707</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6142</v>
      </c>
      <c r="C843" s="2121"/>
      <c r="D843" s="2114" t="s">
        <v>5724</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6177</v>
      </c>
      <c r="C844" s="2121"/>
      <c r="D844" s="2114" t="s">
        <v>5725</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6178</v>
      </c>
      <c r="C845" s="2121"/>
      <c r="D845" s="2114" t="s">
        <v>5724</v>
      </c>
      <c r="E845" s="2115" t="s">
        <v>5759</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6179</v>
      </c>
      <c r="C846" s="2121"/>
      <c r="D846" s="2114" t="s">
        <v>5725</v>
      </c>
      <c r="E846" s="2115" t="s">
        <v>5761</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5570</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6180</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6132</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6332</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6333</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6181</v>
      </c>
      <c r="C852" s="2121"/>
      <c r="D852" s="2114">
        <v>0</v>
      </c>
      <c r="E852" s="2115" t="s">
        <v>6334</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6182</v>
      </c>
      <c r="C854" s="2121"/>
      <c r="D854" s="2114" t="s">
        <v>5727</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5727</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6141</v>
      </c>
      <c r="C856" s="2121"/>
      <c r="D856" s="2114" t="s">
        <v>5723</v>
      </c>
      <c r="E856" s="2115" t="s">
        <v>5736</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6183</v>
      </c>
      <c r="C857" s="2121"/>
      <c r="D857" s="2114" t="s">
        <v>5726</v>
      </c>
      <c r="E857" s="2115" t="s">
        <v>5763</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6184</v>
      </c>
      <c r="C858" s="2121"/>
      <c r="D858" s="2114" t="s">
        <v>5727</v>
      </c>
      <c r="E858" s="2115" t="s">
        <v>5765</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6185</v>
      </c>
      <c r="C859" s="2121"/>
      <c r="D859" s="2114" t="s">
        <v>5723</v>
      </c>
      <c r="E859" s="2115" t="s">
        <v>5757</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5800</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5801</v>
      </c>
      <c r="C866" s="2121"/>
      <c r="D866" s="2114">
        <v>0</v>
      </c>
      <c r="E866" s="2115" t="s">
        <v>5802</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5794</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5257</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5805</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5547</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5570</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6186</v>
      </c>
      <c r="C878" s="2121"/>
      <c r="D878" s="2114" t="s">
        <v>5492</v>
      </c>
      <c r="E878" s="2115" t="s">
        <v>5500</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5711</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6187</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5199</v>
      </c>
      <c r="C881" s="2154"/>
      <c r="D881" s="2283"/>
      <c r="E881" s="2288" t="s">
        <v>4760</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6188</v>
      </c>
      <c r="C882" s="2154"/>
      <c r="D882" s="2283"/>
      <c r="E882" s="2115" t="s">
        <v>5074</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5227</v>
      </c>
      <c r="C883" s="2154"/>
      <c r="D883" s="2283"/>
      <c r="E883" s="2115" t="s">
        <v>5228</v>
      </c>
      <c r="F883" s="2114" t="s">
        <v>5173</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5199</v>
      </c>
      <c r="C884" s="2154"/>
      <c r="D884" s="2283"/>
      <c r="E884" s="2288" t="s">
        <v>4760</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5251</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5227</v>
      </c>
      <c r="C886" s="2154"/>
      <c r="D886" s="2283"/>
      <c r="E886" s="2115" t="s">
        <v>5228</v>
      </c>
      <c r="F886" s="2114" t="s">
        <v>5173</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6335</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6189</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5226</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6148</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6190</v>
      </c>
      <c r="C893" s="2154"/>
      <c r="D893" s="2283"/>
      <c r="E893" s="2115" t="s">
        <v>5250</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5800</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5568</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5567</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5566</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6130</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6191</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6111</v>
      </c>
      <c r="C904" s="2642" t="s">
        <v>1708</v>
      </c>
      <c r="D904" s="2643" t="s">
        <v>2597</v>
      </c>
      <c r="E904" s="2645" t="s">
        <v>2598</v>
      </c>
      <c r="F904" s="2642" t="s">
        <v>2593</v>
      </c>
      <c r="G904" s="2103" t="s">
        <v>6112</v>
      </c>
      <c r="H904" s="2106" t="s">
        <v>6113</v>
      </c>
      <c r="I904" s="2613"/>
      <c r="J904" s="2613"/>
      <c r="K904" s="2614"/>
      <c r="L904" s="2106" t="s">
        <v>6114</v>
      </c>
      <c r="M904" s="2613"/>
      <c r="N904" s="2613"/>
      <c r="O904" s="2614"/>
      <c r="P904" s="2642" t="s">
        <v>2599</v>
      </c>
    </row>
    <row r="905" spans="1:16" s="2099" customFormat="1" outlineLevel="1">
      <c r="A905" s="2102" t="str">
        <f>A904</f>
        <v/>
      </c>
      <c r="B905" s="2124"/>
      <c r="C905" s="2642"/>
      <c r="D905" s="2644"/>
      <c r="E905" s="2646"/>
      <c r="F905" s="2642"/>
      <c r="G905" s="2105" t="s">
        <v>2286</v>
      </c>
      <c r="H905" s="2106" t="s">
        <v>6115</v>
      </c>
      <c r="I905" s="2106" t="s">
        <v>6116</v>
      </c>
      <c r="J905" s="2106" t="s">
        <v>6117</v>
      </c>
      <c r="K905" s="2106" t="s">
        <v>6118</v>
      </c>
      <c r="L905" s="2106" t="s">
        <v>6115</v>
      </c>
      <c r="M905" s="2106" t="s">
        <v>6116</v>
      </c>
      <c r="N905" s="2106" t="s">
        <v>6117</v>
      </c>
      <c r="O905" s="2106" t="s">
        <v>6118</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5583</v>
      </c>
      <c r="E907" s="2115" t="s">
        <v>5586</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5597</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5601</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5681</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6120</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6132</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5716</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5719</v>
      </c>
      <c r="C922" s="2139"/>
      <c r="D922" s="2114" t="s">
        <v>5425</v>
      </c>
      <c r="E922" s="2115" t="s">
        <v>5720</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6137</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6132</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6132</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5046</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5071</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5323</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5324</v>
      </c>
      <c r="E933" s="2115" t="s">
        <v>5325</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6158</v>
      </c>
      <c r="C934" s="2136">
        <f>IF(G934&gt;0,C928+1,C928)</f>
        <v>0</v>
      </c>
      <c r="D934" s="2196"/>
      <c r="E934" s="2165" t="s">
        <v>6159</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6132</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5150</v>
      </c>
      <c r="C936" s="2136"/>
      <c r="D936" s="2114">
        <v>0</v>
      </c>
      <c r="E936" s="2115" t="s">
        <v>5151</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5157</v>
      </c>
      <c r="C937" s="2136"/>
      <c r="D937" s="2114">
        <v>0</v>
      </c>
      <c r="E937" s="2115" t="s">
        <v>5158</v>
      </c>
      <c r="F937" s="2114" t="s">
        <v>5159</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5077</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5371</v>
      </c>
      <c r="C942" s="2136"/>
      <c r="D942" s="2114" t="s">
        <v>5147</v>
      </c>
      <c r="E942" s="2115" t="s">
        <v>5372</v>
      </c>
      <c r="F942" s="2114" t="s">
        <v>2439</v>
      </c>
      <c r="G942" s="2185">
        <f>G934</f>
        <v>0</v>
      </c>
      <c r="H942" s="2117">
        <v>0</v>
      </c>
      <c r="I942" s="2122"/>
      <c r="J942" s="2117" t="s">
        <v>6336</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6132</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5162</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6149</v>
      </c>
      <c r="C948" s="2121"/>
      <c r="D948" s="2114">
        <v>0</v>
      </c>
      <c r="E948" s="2115" t="s">
        <v>5795</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6192</v>
      </c>
      <c r="C951" s="2113"/>
      <c r="D951" s="2114" t="s">
        <v>5724</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6193</v>
      </c>
      <c r="C952" s="2113"/>
      <c r="D952" s="2114" t="s">
        <v>5725</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5180</v>
      </c>
      <c r="C954" s="2113"/>
      <c r="D954" s="2114">
        <v>0</v>
      </c>
      <c r="E954" s="2115" t="s">
        <v>5181</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5182</v>
      </c>
      <c r="C955" s="2113"/>
      <c r="D955" s="2114">
        <v>0</v>
      </c>
      <c r="E955" s="2115" t="s">
        <v>5183</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5251</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6150</v>
      </c>
      <c r="C957" s="2113"/>
      <c r="D957" s="2114">
        <v>0</v>
      </c>
      <c r="E957" s="2115" t="s">
        <v>5712</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5345</v>
      </c>
      <c r="E958" s="2115" t="s">
        <v>5346</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5350</v>
      </c>
      <c r="E959" s="2115" t="s">
        <v>5351</v>
      </c>
      <c r="F959" s="2114" t="s">
        <v>2278</v>
      </c>
      <c r="G959" s="2185">
        <f>G946</f>
        <v>0</v>
      </c>
      <c r="H959" s="2117">
        <v>0</v>
      </c>
      <c r="I959" s="2117"/>
      <c r="J959" s="2123" t="s">
        <v>6311</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5335</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6194</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5656</v>
      </c>
      <c r="C962" s="2331"/>
      <c r="D962" s="2114" t="s">
        <v>5632</v>
      </c>
      <c r="E962" s="2115" t="s">
        <v>5657</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5268</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5798</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6164</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6132</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5086</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4334</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5698</v>
      </c>
      <c r="C971" s="2121"/>
      <c r="D971" s="2114">
        <v>0</v>
      </c>
      <c r="E971" s="2115" t="s">
        <v>5699</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5704</v>
      </c>
      <c r="C972" s="2121"/>
      <c r="D972" s="2114">
        <v>0</v>
      </c>
      <c r="E972" s="2115" t="s">
        <v>5705</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5706</v>
      </c>
      <c r="C973" s="2121"/>
      <c r="D973" s="2114">
        <v>0</v>
      </c>
      <c r="E973" s="2115" t="s">
        <v>5707</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6155</v>
      </c>
      <c r="C974" s="2121"/>
      <c r="D974" s="2114">
        <v>0</v>
      </c>
      <c r="E974" s="2115" t="s">
        <v>4537</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5570</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6195</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6132</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6157</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6196</v>
      </c>
      <c r="C981" s="2113"/>
      <c r="D981" s="2114" t="s">
        <v>5728</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6197</v>
      </c>
      <c r="C982" s="2113"/>
      <c r="D982" s="2114" t="s">
        <v>5724</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6198</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5257</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5796</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5805</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5800</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5546</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5570</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5711</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6130</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6199</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6111</v>
      </c>
      <c r="C1001" s="2642" t="s">
        <v>1708</v>
      </c>
      <c r="D1001" s="2643" t="s">
        <v>2597</v>
      </c>
      <c r="E1001" s="2645" t="s">
        <v>2598</v>
      </c>
      <c r="F1001" s="2642" t="s">
        <v>2593</v>
      </c>
      <c r="G1001" s="2103" t="s">
        <v>6112</v>
      </c>
      <c r="H1001" s="2106" t="s">
        <v>6113</v>
      </c>
      <c r="I1001" s="2613"/>
      <c r="J1001" s="2613"/>
      <c r="K1001" s="2614"/>
      <c r="L1001" s="2106" t="s">
        <v>6114</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6115</v>
      </c>
      <c r="I1002" s="2106" t="s">
        <v>6116</v>
      </c>
      <c r="J1002" s="2106" t="s">
        <v>6117</v>
      </c>
      <c r="K1002" s="2106" t="s">
        <v>6118</v>
      </c>
      <c r="L1002" s="2106" t="s">
        <v>6115</v>
      </c>
      <c r="M1002" s="2106" t="s">
        <v>6116</v>
      </c>
      <c r="N1002" s="2106" t="s">
        <v>6117</v>
      </c>
      <c r="O1002" s="2106" t="s">
        <v>6118</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6200</v>
      </c>
      <c r="C1004" s="2113">
        <f>IF(G1004&gt;0,1,0)</f>
        <v>0</v>
      </c>
      <c r="D1004" s="2114" t="s">
        <v>5585</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6172</v>
      </c>
    </row>
    <row r="1005" spans="1:18" s="2099" customFormat="1" outlineLevel="1">
      <c r="A1005" s="2102" t="str">
        <f t="shared" si="151"/>
        <v/>
      </c>
      <c r="B1005" s="2112" t="str">
        <f>"FCO100-"&amp;$F$8</f>
        <v>FCO100-22</v>
      </c>
      <c r="C1005" s="2113">
        <f t="shared" ref="C1005:C1013" si="156">IF(G1005&gt;0,C1004+1,C1004)</f>
        <v>0</v>
      </c>
      <c r="D1005" s="2114" t="s">
        <v>5597</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5597</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6201</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5601</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5601</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6202</v>
      </c>
      <c r="R1009" s="2099"/>
    </row>
    <row r="1010" spans="1:18" s="2099" customFormat="1" outlineLevel="1">
      <c r="A1010" s="2143" t="str">
        <f t="shared" si="151"/>
        <v/>
      </c>
      <c r="B1010" s="2267" t="s">
        <v>1459</v>
      </c>
      <c r="C1010" s="2113">
        <f>IF(G1010&gt;0,C1008+1,C1008)</f>
        <v>0</v>
      </c>
      <c r="D1010" s="2114">
        <v>0</v>
      </c>
      <c r="E1010" s="2115" t="s">
        <v>5686</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6203</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6120</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6172</v>
      </c>
    </row>
    <row r="1017" spans="1:18" s="2099" customFormat="1" ht="14.4" outlineLevel="1">
      <c r="A1017" s="2102" t="str">
        <f>A1016</f>
        <v/>
      </c>
      <c r="B1017" s="2124"/>
      <c r="C1017" s="2139"/>
      <c r="D1017" s="2312"/>
      <c r="E1017" s="2313" t="s">
        <v>6132</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5721</v>
      </c>
      <c r="C1018" s="2139"/>
      <c r="D1018" s="2114" t="s">
        <v>691</v>
      </c>
      <c r="E1018" s="2115" t="s">
        <v>5722</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6137</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6132</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6132</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5046</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5071</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5323</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5324</v>
      </c>
      <c r="E1031" s="2115" t="s">
        <v>5325</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6158</v>
      </c>
      <c r="C1032" s="2136">
        <f>IF(G1032&gt;0,C1026+1,C1026)</f>
        <v>0</v>
      </c>
      <c r="D1032" s="2196"/>
      <c r="E1032" s="2165" t="s">
        <v>6159</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6204</v>
      </c>
    </row>
    <row r="1033" spans="1:18" s="2099" customFormat="1" ht="14.4" outlineLevel="1">
      <c r="A1033" s="2102">
        <f>A1032</f>
        <v>0</v>
      </c>
      <c r="B1033" s="2124"/>
      <c r="C1033" s="2136"/>
      <c r="D1033" s="2196"/>
      <c r="E1033" s="2166" t="s">
        <v>6132</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5150</v>
      </c>
      <c r="C1034" s="2136"/>
      <c r="D1034" s="2114">
        <v>0</v>
      </c>
      <c r="E1034" s="2115" t="s">
        <v>5151</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5157</v>
      </c>
      <c r="C1035" s="2136"/>
      <c r="D1035" s="2114">
        <v>0</v>
      </c>
      <c r="E1035" s="2115" t="s">
        <v>5158</v>
      </c>
      <c r="F1035" s="2114" t="s">
        <v>5159</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5077</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5420</v>
      </c>
      <c r="E1040" s="2115" t="s">
        <v>5421</v>
      </c>
      <c r="F1040" s="2114" t="s">
        <v>2439</v>
      </c>
      <c r="G1040" s="2369">
        <f>G1032*0</f>
        <v>0</v>
      </c>
      <c r="H1040" s="2117">
        <v>0</v>
      </c>
      <c r="I1040" s="2122"/>
      <c r="J1040" s="2117" t="s">
        <v>6325</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6204</v>
      </c>
    </row>
    <row r="1042" spans="1:16" s="2099" customFormat="1" ht="14.4" outlineLevel="1">
      <c r="A1042" s="2102">
        <f>A1041</f>
        <v>0</v>
      </c>
      <c r="B1042" s="2124"/>
      <c r="C1042" s="2139"/>
      <c r="D1042" s="2312"/>
      <c r="E1042" s="2313" t="s">
        <v>6132</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6205</v>
      </c>
    </row>
    <row r="1044" spans="1:16" s="2099" customFormat="1" outlineLevel="1">
      <c r="A1044" s="2102" t="str">
        <f t="shared" si="163"/>
        <v/>
      </c>
      <c r="B1044" s="2127" t="s">
        <v>1508</v>
      </c>
      <c r="C1044" s="2113"/>
      <c r="D1044" s="2114">
        <v>0</v>
      </c>
      <c r="E1044" s="2115" t="s">
        <v>5162</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6206</v>
      </c>
      <c r="C1045" s="2113"/>
      <c r="D1045" s="2114">
        <v>0</v>
      </c>
      <c r="E1045" s="2115" t="s">
        <v>5712</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6205</v>
      </c>
    </row>
    <row r="1048" spans="1:16" s="2099" customFormat="1" outlineLevel="1">
      <c r="A1048" s="2102" t="str">
        <f t="shared" si="163"/>
        <v/>
      </c>
      <c r="B1048" s="2124" t="s">
        <v>6207</v>
      </c>
      <c r="C1048" s="2113"/>
      <c r="D1048" s="2114" t="s">
        <v>5724</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6205</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6205</v>
      </c>
    </row>
    <row r="1050" spans="1:16" s="2099" customFormat="1" outlineLevel="1">
      <c r="A1050" s="2102" t="str">
        <f t="shared" si="163"/>
        <v/>
      </c>
      <c r="B1050" s="2127" t="s">
        <v>525</v>
      </c>
      <c r="C1050" s="2113"/>
      <c r="D1050" s="2114">
        <v>0</v>
      </c>
      <c r="E1050" s="2115" t="s">
        <v>5251</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5335</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5324</v>
      </c>
      <c r="E1052" s="2115" t="s">
        <v>5336</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5350</v>
      </c>
      <c r="E1053" s="2115" t="s">
        <v>5351</v>
      </c>
      <c r="F1053" s="2114" t="s">
        <v>2278</v>
      </c>
      <c r="G1053" s="2249">
        <f>G1044</f>
        <v>0</v>
      </c>
      <c r="H1053" s="2117">
        <v>0</v>
      </c>
      <c r="I1053" s="2117"/>
      <c r="J1053" s="2123" t="s">
        <v>6311</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5345</v>
      </c>
      <c r="E1054" s="2115" t="s">
        <v>5346</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6208</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6204</v>
      </c>
    </row>
    <row r="1056" spans="1:16" s="2099" customFormat="1" ht="14.4" outlineLevel="1">
      <c r="A1056" s="2102">
        <f>A1055</f>
        <v>0</v>
      </c>
      <c r="B1056" s="2255"/>
      <c r="C1056" s="2252"/>
      <c r="D1056" s="2253"/>
      <c r="E1056" s="2261" t="s">
        <v>6132</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5656</v>
      </c>
      <c r="C1057" s="2262"/>
      <c r="D1057" s="2146" t="s">
        <v>5632</v>
      </c>
      <c r="E1057" s="2188" t="s">
        <v>5657</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5798</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5711</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6209</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6132</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5654</v>
      </c>
      <c r="E1063" s="2188" t="s">
        <v>5658</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5798</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5711</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6164</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6132</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5086</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6210</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6211</v>
      </c>
      <c r="R1071" s="2099"/>
    </row>
    <row r="1072" spans="1:18" s="2099" customFormat="1" outlineLevel="1">
      <c r="A1072" s="2102" t="str">
        <f>IF(G1072&lt;&gt;0,1,"")</f>
        <v/>
      </c>
      <c r="B1072" s="2112" t="s">
        <v>1477</v>
      </c>
      <c r="C1072" s="2113"/>
      <c r="D1072" s="2114">
        <v>0</v>
      </c>
      <c r="E1072" s="2115" t="s">
        <v>4334</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5698</v>
      </c>
      <c r="C1073" s="2121"/>
      <c r="D1073" s="2114">
        <v>0</v>
      </c>
      <c r="E1073" s="2115" t="s">
        <v>5699</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5704</v>
      </c>
      <c r="C1074" s="2121"/>
      <c r="D1074" s="2114">
        <v>0</v>
      </c>
      <c r="E1074" s="2115" t="s">
        <v>5705</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5696</v>
      </c>
      <c r="C1075" s="2121"/>
      <c r="D1075" s="2114"/>
      <c r="E1075" s="2115" t="s">
        <v>5697</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5706</v>
      </c>
      <c r="C1076" s="2121"/>
      <c r="D1076" s="2114">
        <v>0</v>
      </c>
      <c r="E1076" s="2115" t="s">
        <v>5707</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5570</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6212</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6132</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6157</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5731</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6213</v>
      </c>
      <c r="C1084" s="2113"/>
      <c r="D1084" s="2114" t="s">
        <v>5728</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6214</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6198</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5257</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5805</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5800</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5547</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5572</v>
      </c>
      <c r="E1096" s="2115" t="s">
        <v>5573</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5711</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6130</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6111</v>
      </c>
      <c r="C1102" s="2642" t="s">
        <v>1708</v>
      </c>
      <c r="D1102" s="2643" t="s">
        <v>2597</v>
      </c>
      <c r="E1102" s="2645" t="s">
        <v>2598</v>
      </c>
      <c r="F1102" s="2642" t="s">
        <v>2593</v>
      </c>
      <c r="G1102" s="2103" t="s">
        <v>6112</v>
      </c>
      <c r="H1102" s="2106" t="s">
        <v>6113</v>
      </c>
      <c r="I1102" s="2613"/>
      <c r="J1102" s="2613"/>
      <c r="K1102" s="2614"/>
      <c r="L1102" s="2106" t="s">
        <v>6114</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6115</v>
      </c>
      <c r="I1103" s="2106" t="s">
        <v>6116</v>
      </c>
      <c r="J1103" s="2106" t="s">
        <v>6117</v>
      </c>
      <c r="K1103" s="2106" t="s">
        <v>6118</v>
      </c>
      <c r="L1103" s="2106" t="s">
        <v>6115</v>
      </c>
      <c r="M1103" s="2106" t="s">
        <v>6116</v>
      </c>
      <c r="N1103" s="2106" t="s">
        <v>6117</v>
      </c>
      <c r="O1103" s="2106" t="s">
        <v>6118</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5589</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5597</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5601</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6215</v>
      </c>
      <c r="C1109" s="2262">
        <f t="shared" si="180"/>
        <v>0</v>
      </c>
      <c r="D1109" s="2146">
        <v>0</v>
      </c>
      <c r="E1109" s="2188" t="s">
        <v>5683</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6120</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6121</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6216</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5046</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5071</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5323</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5324</v>
      </c>
      <c r="E1127" s="2402" t="s">
        <v>5325</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5046</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5071</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5323</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5324</v>
      </c>
      <c r="E1132" s="2402" t="s">
        <v>5325</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6132</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6337</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6338</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6339</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5443</v>
      </c>
      <c r="E1141" s="2188" t="s">
        <v>6340</v>
      </c>
      <c r="F1141" s="2146" t="s">
        <v>2439</v>
      </c>
      <c r="G1141" s="2263">
        <f>+G1133*1</f>
        <v>0</v>
      </c>
      <c r="H1141" s="2353">
        <v>0</v>
      </c>
      <c r="I1141" s="2410"/>
      <c r="J1141" s="2353" t="s">
        <v>6341</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6217</v>
      </c>
      <c r="C1142" s="2252"/>
      <c r="D1142" s="2146" t="s">
        <v>5377</v>
      </c>
      <c r="E1142" s="2188" t="s">
        <v>6342</v>
      </c>
      <c r="F1142" s="2146" t="s">
        <v>2439</v>
      </c>
      <c r="G1142" s="2263">
        <f>+G1133*(IF(G1136&gt;0,2,0)+IF(G1137&gt;0,1,0))</f>
        <v>0</v>
      </c>
      <c r="H1142" s="2353">
        <v>0</v>
      </c>
      <c r="I1142" s="2410"/>
      <c r="J1142" s="2353" t="s">
        <v>6343</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6218</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6132</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5154</v>
      </c>
      <c r="C1145" s="2252"/>
      <c r="D1145" s="2146">
        <v>0</v>
      </c>
      <c r="E1145" s="2188" t="s">
        <v>5155</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5077</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5443</v>
      </c>
      <c r="E1148" s="2188" t="s">
        <v>2440</v>
      </c>
      <c r="F1148" s="2146" t="s">
        <v>2439</v>
      </c>
      <c r="G1148" s="2263">
        <f>+G1143</f>
        <v>0</v>
      </c>
      <c r="H1148" s="2258">
        <v>0</v>
      </c>
      <c r="I1148" s="2353"/>
      <c r="J1148" s="2353" t="s">
        <v>6344</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6219</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6132</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5443</v>
      </c>
      <c r="E1153" s="2188" t="s">
        <v>2440</v>
      </c>
      <c r="F1153" s="2146" t="s">
        <v>2439</v>
      </c>
      <c r="G1153" s="2263">
        <f>+G1149</f>
        <v>0</v>
      </c>
      <c r="H1153" s="2258">
        <v>0</v>
      </c>
      <c r="I1153" s="2353"/>
      <c r="J1153" s="2353" t="s">
        <v>6344</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6220</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6132</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5443</v>
      </c>
      <c r="E1159" s="2188" t="s">
        <v>2440</v>
      </c>
      <c r="F1159" s="2146" t="s">
        <v>2439</v>
      </c>
      <c r="G1159" s="2263">
        <f>G1154/2</f>
        <v>0</v>
      </c>
      <c r="H1159" s="2258">
        <v>0</v>
      </c>
      <c r="I1159" s="2353"/>
      <c r="J1159" s="2353" t="s">
        <v>6344</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6132</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5162</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5251</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5712</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5335</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5324</v>
      </c>
      <c r="E1170" s="2188" t="s">
        <v>5336</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5350</v>
      </c>
      <c r="E1171" s="2188" t="s">
        <v>5351</v>
      </c>
      <c r="F1171" s="2146" t="s">
        <v>2278</v>
      </c>
      <c r="G1171" s="2383">
        <f>G1163</f>
        <v>0</v>
      </c>
      <c r="H1171" s="2258">
        <v>0</v>
      </c>
      <c r="I1171" s="2258"/>
      <c r="J1171" s="2258" t="s">
        <v>6311</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5345</v>
      </c>
      <c r="E1172" s="2188" t="s">
        <v>5346</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6221</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6132</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5288</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5470</v>
      </c>
      <c r="E1178" s="2188" t="s">
        <v>5473</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6208</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6132</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5644</v>
      </c>
      <c r="C1181" s="2262"/>
      <c r="D1181" s="2146" t="s">
        <v>5632</v>
      </c>
      <c r="E1181" s="2188" t="s">
        <v>5645</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5798</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5711</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6132</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5086</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6345</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5698</v>
      </c>
      <c r="C1189" s="2262"/>
      <c r="D1189" s="2146">
        <v>0</v>
      </c>
      <c r="E1189" s="2188" t="s">
        <v>6346</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5704</v>
      </c>
      <c r="C1190" s="2262"/>
      <c r="D1190" s="2146">
        <v>0</v>
      </c>
      <c r="E1190" s="2188" t="s">
        <v>6347</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5706</v>
      </c>
      <c r="C1191" s="2262"/>
      <c r="D1191" s="2146">
        <v>0</v>
      </c>
      <c r="E1191" s="2188" t="s">
        <v>6348</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5559</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5570</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6132</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5796</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6222</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6132</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5728</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5726</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5257</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5805</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5800</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5571</v>
      </c>
      <c r="E1219" s="2188" t="s">
        <v>6349</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6130</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6112</v>
      </c>
      <c r="H1223" s="2106" t="s">
        <v>6113</v>
      </c>
      <c r="I1223" s="2613"/>
      <c r="J1223" s="2613"/>
      <c r="K1223" s="2614"/>
      <c r="L1223" s="2106" t="s">
        <v>6114</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6115</v>
      </c>
      <c r="I1224" s="2106" t="s">
        <v>6116</v>
      </c>
      <c r="J1224" s="2106" t="s">
        <v>6117</v>
      </c>
      <c r="K1224" s="2106" t="s">
        <v>6118</v>
      </c>
      <c r="L1224" s="2106" t="s">
        <v>6115</v>
      </c>
      <c r="M1224" s="2106" t="s">
        <v>6116</v>
      </c>
      <c r="N1224" s="2106" t="s">
        <v>6117</v>
      </c>
      <c r="O1224" s="2106" t="s">
        <v>6118</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5589</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5589</v>
      </c>
      <c r="E1227" s="2188" t="s">
        <v>6223</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5597</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5601</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6224</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5681</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6225</v>
      </c>
      <c r="C1233" s="2262">
        <f t="shared" si="210"/>
        <v>0</v>
      </c>
      <c r="D1233" s="2146" t="s">
        <v>1025</v>
      </c>
      <c r="E1233" s="2188" t="s">
        <v>5624</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6120</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6121</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6216</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5046</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5071</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5323</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5324</v>
      </c>
      <c r="E1250" s="2402" t="s">
        <v>5325</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5046</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5071</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5323</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5324</v>
      </c>
      <c r="E1255" s="2402" t="s">
        <v>5325</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6132</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6337</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6338</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6339</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5424</v>
      </c>
      <c r="C1264" s="2252"/>
      <c r="D1264" s="2146" t="s">
        <v>5425</v>
      </c>
      <c r="E1264" s="2188" t="s">
        <v>5426</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6226</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6132</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6227</v>
      </c>
      <c r="C1267" s="2252"/>
      <c r="D1267" s="2146">
        <v>0</v>
      </c>
      <c r="E1267" s="2188" t="s">
        <v>5242</v>
      </c>
      <c r="F1267" s="2146" t="s">
        <v>5173</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5424</v>
      </c>
      <c r="C1269" s="2252"/>
      <c r="D1269" s="2146" t="s">
        <v>5425</v>
      </c>
      <c r="E1269" s="2188" t="s">
        <v>5426</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6218</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6132</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5154</v>
      </c>
      <c r="C1272" s="2252"/>
      <c r="D1272" s="2146">
        <v>0</v>
      </c>
      <c r="E1272" s="2188" t="s">
        <v>5155</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5077</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5373</v>
      </c>
      <c r="C1275" s="2252"/>
      <c r="D1275" s="2146" t="s">
        <v>5147</v>
      </c>
      <c r="E1275" s="2188" t="s">
        <v>5374</v>
      </c>
      <c r="F1275" s="2146" t="s">
        <v>2439</v>
      </c>
      <c r="G1275" s="2420">
        <f>+G1270</f>
        <v>0</v>
      </c>
      <c r="H1275" s="2258">
        <v>0</v>
      </c>
      <c r="I1275" s="2353"/>
      <c r="J1275" s="2353" t="s">
        <v>6350</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6220</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6132</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5424</v>
      </c>
      <c r="C1281" s="2252"/>
      <c r="D1281" s="2146" t="s">
        <v>5425</v>
      </c>
      <c r="E1281" s="2188" t="s">
        <v>5426</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6132</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5162</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6192</v>
      </c>
      <c r="C1289" s="2413"/>
      <c r="D1289" s="2146" t="s">
        <v>5724</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6193</v>
      </c>
      <c r="C1290" s="2413"/>
      <c r="D1290" s="2146" t="s">
        <v>5725</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5251</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5180</v>
      </c>
      <c r="C1293" s="2252"/>
      <c r="D1293" s="2146">
        <v>0</v>
      </c>
      <c r="E1293" s="2188" t="s">
        <v>5181</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5182</v>
      </c>
      <c r="C1294" s="2252"/>
      <c r="D1294" s="2146">
        <v>0</v>
      </c>
      <c r="E1294" s="2188" t="s">
        <v>5183</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5712</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5335</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5324</v>
      </c>
      <c r="E1297" s="2188" t="s">
        <v>5336</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5350</v>
      </c>
      <c r="E1298" s="2188" t="s">
        <v>5351</v>
      </c>
      <c r="F1298" s="2146" t="s">
        <v>2278</v>
      </c>
      <c r="G1298" s="2420">
        <f>G1285</f>
        <v>0</v>
      </c>
      <c r="H1298" s="2258">
        <v>0</v>
      </c>
      <c r="I1298" s="2258"/>
      <c r="J1298" s="2258" t="s">
        <v>6311</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5345</v>
      </c>
      <c r="E1299" s="2188" t="s">
        <v>5346</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6221</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6132</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5288</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5470</v>
      </c>
      <c r="E1305" s="2188" t="s">
        <v>5473</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6208</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6132</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5658</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5642</v>
      </c>
      <c r="C1309" s="2252"/>
      <c r="D1309" s="2146" t="s">
        <v>5632</v>
      </c>
      <c r="E1309" s="2188" t="s">
        <v>5643</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5711</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6132</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5086</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5698</v>
      </c>
      <c r="C1314" s="2262"/>
      <c r="D1314" s="2146">
        <v>0</v>
      </c>
      <c r="E1314" s="2188" t="s">
        <v>5699</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5704</v>
      </c>
      <c r="C1315" s="2262"/>
      <c r="D1315" s="2146">
        <v>0</v>
      </c>
      <c r="E1315" s="2188" t="s">
        <v>5705</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5706</v>
      </c>
      <c r="C1316" s="2262"/>
      <c r="D1316" s="2146">
        <v>0</v>
      </c>
      <c r="E1316" s="2188" t="s">
        <v>5707</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5703</v>
      </c>
      <c r="C1317" s="2262"/>
      <c r="D1317" s="2146">
        <v>0</v>
      </c>
      <c r="E1317" s="2188" t="s">
        <v>4537</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6345</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5559</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5570</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6132</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5796</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6222</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6132</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6182</v>
      </c>
      <c r="C1335" s="2262"/>
      <c r="D1335" s="2146" t="s">
        <v>5727</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6177</v>
      </c>
      <c r="C1336" s="2262"/>
      <c r="D1336" s="2146" t="s">
        <v>5725</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5257</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5794</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5786</v>
      </c>
      <c r="C1344" s="2262"/>
      <c r="D1344" s="2146"/>
      <c r="E1344" s="2188" t="s">
        <v>5787</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5790</v>
      </c>
      <c r="C1345" s="2262"/>
      <c r="D1345" s="2146">
        <v>0</v>
      </c>
      <c r="E1345" s="2188" t="s">
        <v>5791</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5252</v>
      </c>
      <c r="C1346" s="2262"/>
      <c r="D1346" s="2146">
        <v>0</v>
      </c>
      <c r="E1346" s="2188" t="s">
        <v>5253</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6228</v>
      </c>
      <c r="C1347" s="2262"/>
      <c r="D1347" s="2146">
        <v>0</v>
      </c>
      <c r="E1347" s="2188" t="s">
        <v>5807</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6229</v>
      </c>
      <c r="C1348" s="2262"/>
      <c r="D1348" s="2146"/>
      <c r="E1348" s="2188" t="s">
        <v>5811</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5805</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5800</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5570</v>
      </c>
      <c r="E1351" s="2188" t="s">
        <v>6351</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5571</v>
      </c>
      <c r="E1352" s="2188" t="s">
        <v>6349</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6130</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6111</v>
      </c>
      <c r="C1356" s="2642" t="s">
        <v>1708</v>
      </c>
      <c r="D1356" s="2643" t="s">
        <v>2597</v>
      </c>
      <c r="E1356" s="2645" t="s">
        <v>2598</v>
      </c>
      <c r="F1356" s="2642" t="s">
        <v>2593</v>
      </c>
      <c r="G1356" s="2103" t="s">
        <v>6112</v>
      </c>
      <c r="H1356" s="2106" t="s">
        <v>6113</v>
      </c>
      <c r="I1356" s="2613"/>
      <c r="J1356" s="2613"/>
      <c r="K1356" s="2614"/>
      <c r="L1356" s="2106" t="s">
        <v>6114</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6115</v>
      </c>
      <c r="I1357" s="2106" t="s">
        <v>6116</v>
      </c>
      <c r="J1357" s="2106" t="s">
        <v>6117</v>
      </c>
      <c r="K1357" s="2106" t="s">
        <v>6118</v>
      </c>
      <c r="L1357" s="2106" t="s">
        <v>6115</v>
      </c>
      <c r="M1357" s="2106" t="s">
        <v>6116</v>
      </c>
      <c r="N1357" s="2106" t="s">
        <v>6117</v>
      </c>
      <c r="O1357" s="2106" t="s">
        <v>6118</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5590</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5597</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5601</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5684</v>
      </c>
      <c r="E1363" s="2188" t="s">
        <v>5685</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5684</v>
      </c>
      <c r="E1364" s="2188" t="s">
        <v>5685</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6230</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6120</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6231</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6216</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5046</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5071</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5323</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5324</v>
      </c>
      <c r="E1383" s="2402" t="s">
        <v>5325</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5046</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5071</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5323</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5324</v>
      </c>
      <c r="E1388" s="2402" t="s">
        <v>5325</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6132</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6352</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6338</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6339</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5443</v>
      </c>
      <c r="E1397" s="2188" t="s">
        <v>2440</v>
      </c>
      <c r="F1397" s="2146" t="s">
        <v>2439</v>
      </c>
      <c r="G1397" s="2264">
        <f>+G1389*1*0</f>
        <v>0</v>
      </c>
      <c r="H1397" s="2353">
        <v>0</v>
      </c>
      <c r="I1397" s="2410"/>
      <c r="J1397" s="2353" t="s">
        <v>6341</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5424</v>
      </c>
      <c r="C1398" s="2252"/>
      <c r="D1398" s="2146" t="s">
        <v>5425</v>
      </c>
      <c r="E1398" s="2188" t="s">
        <v>5426</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6218</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6132</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5154</v>
      </c>
      <c r="C1401" s="2252"/>
      <c r="D1401" s="2146">
        <v>0</v>
      </c>
      <c r="E1401" s="2188" t="s">
        <v>5155</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5077</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5375</v>
      </c>
      <c r="C1404" s="2252"/>
      <c r="D1404" s="2146" t="s">
        <v>5147</v>
      </c>
      <c r="E1404" s="2188" t="s">
        <v>5376</v>
      </c>
      <c r="F1404" s="2146" t="s">
        <v>2439</v>
      </c>
      <c r="G1404" s="2444">
        <f>+G1399</f>
        <v>0</v>
      </c>
      <c r="H1404" s="2258">
        <v>0</v>
      </c>
      <c r="I1404" s="2353"/>
      <c r="J1404" s="2353" t="s">
        <v>6353</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6232</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6132</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5424</v>
      </c>
      <c r="C1409" s="2252"/>
      <c r="D1409" s="2146" t="s">
        <v>5425</v>
      </c>
      <c r="E1409" s="2188" t="s">
        <v>5426</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6220</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6132</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5424</v>
      </c>
      <c r="C1415" s="2252"/>
      <c r="D1415" s="2146" t="s">
        <v>5425</v>
      </c>
      <c r="E1415" s="2188" t="s">
        <v>5426</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6132</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5162</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5724</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5298</v>
      </c>
      <c r="C1424" s="2252"/>
      <c r="D1424" s="2146" t="s">
        <v>5299</v>
      </c>
      <c r="E1424" s="2188" t="s">
        <v>5300</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5251</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5180</v>
      </c>
      <c r="C1426" s="2252"/>
      <c r="D1426" s="2146">
        <v>0</v>
      </c>
      <c r="E1426" s="2188" t="s">
        <v>5181</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5182</v>
      </c>
      <c r="C1427" s="2252"/>
      <c r="D1427" s="2146">
        <v>0</v>
      </c>
      <c r="E1427" s="2188" t="s">
        <v>5183</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5712</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5335</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5324</v>
      </c>
      <c r="E1430" s="2188" t="s">
        <v>5336</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5350</v>
      </c>
      <c r="E1431" s="2188" t="s">
        <v>5351</v>
      </c>
      <c r="F1431" s="2146" t="s">
        <v>2278</v>
      </c>
      <c r="G1431" s="2420">
        <f>G1419</f>
        <v>0</v>
      </c>
      <c r="H1431" s="2258">
        <v>0</v>
      </c>
      <c r="I1431" s="2258"/>
      <c r="J1431" s="2258" t="s">
        <v>6311</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5345</v>
      </c>
      <c r="E1432" s="2188" t="s">
        <v>5346</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5174</v>
      </c>
      <c r="C1433" s="2252"/>
      <c r="D1433" s="2146">
        <v>0</v>
      </c>
      <c r="E1433" s="2188" t="s">
        <v>5175</v>
      </c>
      <c r="F1433" s="2146" t="s">
        <v>5173</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5176</v>
      </c>
      <c r="C1434" s="2252"/>
      <c r="D1434" s="2146">
        <v>0</v>
      </c>
      <c r="E1434" s="2188" t="s">
        <v>5177</v>
      </c>
      <c r="F1434" s="2146" t="s">
        <v>5173</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5178</v>
      </c>
      <c r="C1435" s="2252"/>
      <c r="D1435" s="2146">
        <v>0</v>
      </c>
      <c r="E1435" s="2188" t="s">
        <v>5179</v>
      </c>
      <c r="F1435" s="2146" t="s">
        <v>5173</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6233</v>
      </c>
      <c r="C1436" s="2252"/>
      <c r="D1436" s="2146">
        <v>0</v>
      </c>
      <c r="E1436" s="2188" t="s">
        <v>5050</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5180</v>
      </c>
      <c r="C1437" s="2252"/>
      <c r="D1437" s="2146">
        <v>0</v>
      </c>
      <c r="E1437" s="2188" t="s">
        <v>5181</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5182</v>
      </c>
      <c r="C1438" s="2252"/>
      <c r="D1438" s="2146">
        <v>0</v>
      </c>
      <c r="E1438" s="2188" t="s">
        <v>5183</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5335</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5324</v>
      </c>
      <c r="E1440" s="2188" t="s">
        <v>5336</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5350</v>
      </c>
      <c r="E1441" s="2188" t="s">
        <v>5351</v>
      </c>
      <c r="F1441" s="2146" t="s">
        <v>2278</v>
      </c>
      <c r="G1441" s="2448">
        <f>G1419*0</f>
        <v>0</v>
      </c>
      <c r="H1441" s="2258">
        <v>0</v>
      </c>
      <c r="I1441" s="2258"/>
      <c r="J1441" s="2258" t="s">
        <v>6311</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5345</v>
      </c>
      <c r="E1442" s="2188" t="s">
        <v>5346</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6221</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6132</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5288</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5470</v>
      </c>
      <c r="E1448" s="2188" t="s">
        <v>5473</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6208</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6132</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5644</v>
      </c>
      <c r="C1451" s="2262"/>
      <c r="D1451" s="2146" t="s">
        <v>5632</v>
      </c>
      <c r="E1451" s="2188" t="s">
        <v>5645</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5798</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5711</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6209</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6132</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5654</v>
      </c>
      <c r="E1457" s="2188" t="s">
        <v>5658</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5798</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5711</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6132</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5086</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4334</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5698</v>
      </c>
      <c r="C1466" s="2262"/>
      <c r="D1466" s="2146">
        <v>0</v>
      </c>
      <c r="E1466" s="2188" t="s">
        <v>5699</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5704</v>
      </c>
      <c r="C1467" s="2262"/>
      <c r="D1467" s="2146">
        <v>0</v>
      </c>
      <c r="E1467" s="2188" t="s">
        <v>5705</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5706</v>
      </c>
      <c r="C1468" s="2262"/>
      <c r="D1468" s="2146">
        <v>0</v>
      </c>
      <c r="E1468" s="2188" t="s">
        <v>5707</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5703</v>
      </c>
      <c r="C1469" s="2262"/>
      <c r="D1469" s="2146">
        <v>0</v>
      </c>
      <c r="E1469" s="2188" t="s">
        <v>4537</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5559</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5570</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6132</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5796</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6354</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5796</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6132</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5730</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5727</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4598</v>
      </c>
      <c r="C1495" s="2262"/>
      <c r="D1495" s="2146">
        <v>0</v>
      </c>
      <c r="E1495" s="2188" t="s">
        <v>5797</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5257</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5794</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5805</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5800</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5572</v>
      </c>
      <c r="E1504" s="2188" t="s">
        <v>5573</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6130</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6111</v>
      </c>
      <c r="C1508" s="2642" t="s">
        <v>1708</v>
      </c>
      <c r="D1508" s="2643" t="s">
        <v>2597</v>
      </c>
      <c r="E1508" s="2645" t="s">
        <v>2598</v>
      </c>
      <c r="F1508" s="2642" t="s">
        <v>2593</v>
      </c>
      <c r="G1508" s="2103" t="s">
        <v>6112</v>
      </c>
      <c r="H1508" s="2106" t="s">
        <v>6113</v>
      </c>
      <c r="I1508" s="2613"/>
      <c r="J1508" s="2613"/>
      <c r="K1508" s="2614"/>
      <c r="L1508" s="2106" t="s">
        <v>6114</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6115</v>
      </c>
      <c r="I1509" s="2106" t="s">
        <v>6116</v>
      </c>
      <c r="J1509" s="2106" t="s">
        <v>6117</v>
      </c>
      <c r="K1509" s="2106" t="s">
        <v>6118</v>
      </c>
      <c r="L1509" s="2106" t="s">
        <v>6115</v>
      </c>
      <c r="M1509" s="2106" t="s">
        <v>6116</v>
      </c>
      <c r="N1509" s="2106" t="s">
        <v>6117</v>
      </c>
      <c r="O1509" s="2106" t="s">
        <v>6118</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5590</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5597</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5601</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5686</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6120</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6121</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6216</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5046</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5071</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5323</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5324</v>
      </c>
      <c r="E1533" s="2402" t="s">
        <v>5325</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5046</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5071</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5323</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5324</v>
      </c>
      <c r="E1538" s="2402" t="s">
        <v>5325</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6132</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6337</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6338</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6339</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5443</v>
      </c>
      <c r="E1547" s="2188" t="s">
        <v>6340</v>
      </c>
      <c r="F1547" s="2146" t="s">
        <v>2439</v>
      </c>
      <c r="G1547" s="2263">
        <f>+G1539*1</f>
        <v>0</v>
      </c>
      <c r="H1547" s="2353">
        <v>0</v>
      </c>
      <c r="I1547" s="2410"/>
      <c r="J1547" s="2353" t="s">
        <v>6341</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6217</v>
      </c>
      <c r="C1548" s="2252"/>
      <c r="D1548" s="2146" t="s">
        <v>5377</v>
      </c>
      <c r="E1548" s="2188" t="s">
        <v>6342</v>
      </c>
      <c r="F1548" s="2146" t="s">
        <v>2439</v>
      </c>
      <c r="G1548" s="2263">
        <f>+G1539*(IF(G1542&gt;0,2,0)+IF(G1543&gt;0,1,0))</f>
        <v>0</v>
      </c>
      <c r="H1548" s="2353">
        <v>0</v>
      </c>
      <c r="I1548" s="2410"/>
      <c r="J1548" s="2353" t="s">
        <v>6343</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6218</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6132</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5154</v>
      </c>
      <c r="C1551" s="2252"/>
      <c r="D1551" s="2146">
        <v>0</v>
      </c>
      <c r="E1551" s="2188" t="s">
        <v>5155</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5077</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5443</v>
      </c>
      <c r="E1554" s="2188" t="s">
        <v>2440</v>
      </c>
      <c r="F1554" s="2146" t="s">
        <v>2439</v>
      </c>
      <c r="G1554" s="2263">
        <f>+G1549</f>
        <v>0</v>
      </c>
      <c r="H1554" s="2258">
        <v>0</v>
      </c>
      <c r="I1554" s="2353"/>
      <c r="J1554" s="2353" t="s">
        <v>6344</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6219</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6132</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5443</v>
      </c>
      <c r="E1559" s="2188" t="s">
        <v>2440</v>
      </c>
      <c r="F1559" s="2146" t="s">
        <v>2439</v>
      </c>
      <c r="G1559" s="2263">
        <f>G1511</f>
        <v>0</v>
      </c>
      <c r="H1559" s="2258">
        <v>0</v>
      </c>
      <c r="I1559" s="2353"/>
      <c r="J1559" s="2353" t="s">
        <v>6344</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6220</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6132</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5443</v>
      </c>
      <c r="E1565" s="2188" t="s">
        <v>2440</v>
      </c>
      <c r="F1565" s="2146" t="s">
        <v>2439</v>
      </c>
      <c r="G1565" s="2263">
        <f>G1560/2</f>
        <v>0</v>
      </c>
      <c r="H1565" s="2258">
        <v>0</v>
      </c>
      <c r="I1565" s="2353"/>
      <c r="J1565" s="2353" t="s">
        <v>6344</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6132</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5162</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5251</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5712</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5335</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5324</v>
      </c>
      <c r="E1576" s="2188" t="s">
        <v>5336</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5350</v>
      </c>
      <c r="E1577" s="2188" t="s">
        <v>5351</v>
      </c>
      <c r="F1577" s="2146" t="s">
        <v>2278</v>
      </c>
      <c r="G1577" s="2383">
        <f>G1569</f>
        <v>0</v>
      </c>
      <c r="H1577" s="2258">
        <v>0</v>
      </c>
      <c r="I1577" s="2258"/>
      <c r="J1577" s="2258" t="s">
        <v>6311</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5345</v>
      </c>
      <c r="E1578" s="2188" t="s">
        <v>5346</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6221</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6132</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5288</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5470</v>
      </c>
      <c r="E1584" s="2188" t="s">
        <v>5473</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6208</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6132</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5644</v>
      </c>
      <c r="C1587" s="2262"/>
      <c r="D1587" s="2146" t="s">
        <v>5632</v>
      </c>
      <c r="E1587" s="2188" t="s">
        <v>6355</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5798</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5711</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6162</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6132</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5086</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4334</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5698</v>
      </c>
      <c r="C1595" s="2262"/>
      <c r="D1595" s="2146">
        <v>0</v>
      </c>
      <c r="E1595" s="2188" t="s">
        <v>5699</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5704</v>
      </c>
      <c r="C1596" s="2262"/>
      <c r="D1596" s="2146">
        <v>0</v>
      </c>
      <c r="E1596" s="2188" t="s">
        <v>5705</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5706</v>
      </c>
      <c r="C1597" s="2262"/>
      <c r="D1597" s="2146">
        <v>0</v>
      </c>
      <c r="E1597" s="2188" t="s">
        <v>5707</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5559</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5570</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6132</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5796</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6132</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5731</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5728</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5257</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5805</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6356</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5572</v>
      </c>
      <c r="E1625" s="2188" t="s">
        <v>5573</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6130</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6111</v>
      </c>
      <c r="C1629" s="2642" t="s">
        <v>1708</v>
      </c>
      <c r="D1629" s="2643" t="s">
        <v>2597</v>
      </c>
      <c r="E1629" s="2645" t="s">
        <v>2598</v>
      </c>
      <c r="F1629" s="2642" t="s">
        <v>2593</v>
      </c>
      <c r="G1629" s="2103" t="s">
        <v>6112</v>
      </c>
      <c r="H1629" s="2106" t="s">
        <v>6113</v>
      </c>
      <c r="I1629" s="2613"/>
      <c r="J1629" s="2613"/>
      <c r="K1629" s="2614"/>
      <c r="L1629" s="2106" t="s">
        <v>6114</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6115</v>
      </c>
      <c r="I1630" s="2106" t="s">
        <v>6116</v>
      </c>
      <c r="J1630" s="2106" t="s">
        <v>6117</v>
      </c>
      <c r="K1630" s="2106" t="s">
        <v>6118</v>
      </c>
      <c r="L1630" s="2106" t="s">
        <v>6115</v>
      </c>
      <c r="M1630" s="2106" t="s">
        <v>6116</v>
      </c>
      <c r="N1630" s="2106" t="s">
        <v>6117</v>
      </c>
      <c r="O1630" s="2106" t="s">
        <v>6118</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5593</v>
      </c>
      <c r="E1632" s="2449" t="s">
        <v>6357</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5630</v>
      </c>
      <c r="C1633" s="2262">
        <f t="shared" ref="C1633:C1643" si="311">IF(G1633&gt;0,C1632+1,C1632)</f>
        <v>0</v>
      </c>
      <c r="D1633" s="2146" t="s">
        <v>5628</v>
      </c>
      <c r="E1633" s="2449" t="s">
        <v>5631</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5597</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6234</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5601</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5601</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6234</v>
      </c>
      <c r="Q1637" s="2260"/>
      <c r="R1637" s="2260"/>
      <c r="S1637" s="2260"/>
    </row>
    <row r="1638" spans="1:19" s="2099" customFormat="1" outlineLevel="1">
      <c r="A1638" s="2176" t="str">
        <f t="shared" si="306"/>
        <v/>
      </c>
      <c r="B1638" s="2351" t="s">
        <v>5690</v>
      </c>
      <c r="C1638" s="2262">
        <f t="shared" si="311"/>
        <v>0</v>
      </c>
      <c r="D1638" s="2146" t="s">
        <v>5687</v>
      </c>
      <c r="E1638" s="2188" t="s">
        <v>5691</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5684</v>
      </c>
      <c r="E1639" s="2188" t="s">
        <v>5685</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6235</v>
      </c>
      <c r="C1640" s="2262">
        <f t="shared" si="311"/>
        <v>0</v>
      </c>
      <c r="D1640" s="2146" t="s">
        <v>5612</v>
      </c>
      <c r="E1640" s="2188" t="s">
        <v>5613</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5610</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6120</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6121</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6216</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5046</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5071</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5323</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5324</v>
      </c>
      <c r="E1658" s="2402" t="s">
        <v>5325</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5046</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5071</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5323</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5324</v>
      </c>
      <c r="E1663" s="2402" t="s">
        <v>5325</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6132</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6352</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6338</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6339</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5424</v>
      </c>
      <c r="C1672" s="2252"/>
      <c r="D1672" s="2146" t="s">
        <v>5425</v>
      </c>
      <c r="E1672" s="2188" t="s">
        <v>5426</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6236</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6132</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5154</v>
      </c>
      <c r="C1675" s="2252"/>
      <c r="D1675" s="2146">
        <v>0</v>
      </c>
      <c r="E1675" s="2188" t="s">
        <v>5155</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5157</v>
      </c>
      <c r="C1676" s="2252"/>
      <c r="D1676" s="2146">
        <v>0</v>
      </c>
      <c r="E1676" s="2188" t="s">
        <v>5158</v>
      </c>
      <c r="F1676" s="2146" t="s">
        <v>5159</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5077</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5371</v>
      </c>
      <c r="C1679" s="2252"/>
      <c r="D1679" s="2146" t="s">
        <v>5147</v>
      </c>
      <c r="E1679" s="2188" t="s">
        <v>5372</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6132</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6237</v>
      </c>
      <c r="C1682" s="2252"/>
      <c r="D1682" s="2146">
        <v>0</v>
      </c>
      <c r="E1682" s="2188" t="s">
        <v>5238</v>
      </c>
      <c r="F1682" s="2146" t="s">
        <v>5173</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5227</v>
      </c>
      <c r="C1683" s="2252"/>
      <c r="D1683" s="2146">
        <v>0</v>
      </c>
      <c r="E1683" s="2188" t="s">
        <v>6358</v>
      </c>
      <c r="F1683" s="2146" t="s">
        <v>5173</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5420</v>
      </c>
      <c r="E1687" s="2188" t="s">
        <v>5421</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6238</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6132</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6237</v>
      </c>
      <c r="C1690" s="2252"/>
      <c r="D1690" s="2146">
        <v>0</v>
      </c>
      <c r="E1690" s="2188" t="s">
        <v>5238</v>
      </c>
      <c r="F1690" s="2146" t="s">
        <v>5173</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5227</v>
      </c>
      <c r="C1691" s="2252"/>
      <c r="D1691" s="2146">
        <v>0</v>
      </c>
      <c r="E1691" s="2188" t="s">
        <v>6358</v>
      </c>
      <c r="F1691" s="2146" t="s">
        <v>5173</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5269</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5420</v>
      </c>
      <c r="E1696" s="2188" t="s">
        <v>5421</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6239</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6132</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5235</v>
      </c>
      <c r="C1699" s="2252"/>
      <c r="D1699" s="2146">
        <v>0</v>
      </c>
      <c r="E1699" s="2188" t="s">
        <v>5236</v>
      </c>
      <c r="F1699" s="2146" t="s">
        <v>5173</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5227</v>
      </c>
      <c r="C1700" s="2252"/>
      <c r="D1700" s="2146">
        <v>0</v>
      </c>
      <c r="E1700" s="2188" t="s">
        <v>5228</v>
      </c>
      <c r="F1700" s="2146" t="s">
        <v>5173</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5406</v>
      </c>
      <c r="C1704" s="2252"/>
      <c r="D1704" s="2146" t="s">
        <v>5398</v>
      </c>
      <c r="E1704" s="2188" t="s">
        <v>5407</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6218</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6132</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5154</v>
      </c>
      <c r="C1707" s="2252"/>
      <c r="D1707" s="2146">
        <v>0</v>
      </c>
      <c r="E1707" s="2188" t="s">
        <v>5155</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5077</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6240</v>
      </c>
      <c r="C1710" s="2252"/>
      <c r="D1710" s="2146" t="s">
        <v>5147</v>
      </c>
      <c r="E1710" s="2188" t="s">
        <v>5376</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4451</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6132</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5424</v>
      </c>
      <c r="C1715" s="2252"/>
      <c r="D1715" s="2146" t="s">
        <v>5425</v>
      </c>
      <c r="E1715" s="2188" t="s">
        <v>5426</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6220</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6132</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5424</v>
      </c>
      <c r="C1721" s="2252"/>
      <c r="D1721" s="2146" t="s">
        <v>5425</v>
      </c>
      <c r="E1721" s="2188" t="s">
        <v>5426</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6132</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5162</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6207</v>
      </c>
      <c r="C1728" s="2252"/>
      <c r="D1728" s="2146" t="s">
        <v>5724</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5251</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5712</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5163</v>
      </c>
      <c r="C1732" s="2413"/>
      <c r="D1732" s="2146">
        <v>0</v>
      </c>
      <c r="E1732" s="2188" t="s">
        <v>5164</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5167</v>
      </c>
      <c r="C1733" s="2413"/>
      <c r="D1733" s="2146" t="s">
        <v>5168</v>
      </c>
      <c r="E1733" s="2188" t="s">
        <v>5169</v>
      </c>
      <c r="F1733" s="2146" t="s">
        <v>5170</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5174</v>
      </c>
      <c r="C1734" s="2413"/>
      <c r="D1734" s="2146">
        <v>0</v>
      </c>
      <c r="E1734" s="2188" t="s">
        <v>5175</v>
      </c>
      <c r="F1734" s="2146" t="s">
        <v>5173</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5178</v>
      </c>
      <c r="C1735" s="2413"/>
      <c r="D1735" s="2146">
        <v>0</v>
      </c>
      <c r="E1735" s="2188" t="s">
        <v>5179</v>
      </c>
      <c r="F1735" s="2146" t="s">
        <v>5173</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6233</v>
      </c>
      <c r="C1736" s="2413"/>
      <c r="D1736" s="2146">
        <v>0</v>
      </c>
      <c r="E1736" s="2188" t="s">
        <v>5050</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5180</v>
      </c>
      <c r="C1737" s="2413"/>
      <c r="D1737" s="2146">
        <v>0</v>
      </c>
      <c r="E1737" s="2188" t="s">
        <v>5181</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5182</v>
      </c>
      <c r="C1738" s="2413"/>
      <c r="D1738" s="2146">
        <v>0</v>
      </c>
      <c r="E1738" s="2188" t="s">
        <v>5183</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5335</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5324</v>
      </c>
      <c r="E1740" s="2188" t="s">
        <v>5336</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5350</v>
      </c>
      <c r="E1741" s="2188" t="s">
        <v>5351</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5345</v>
      </c>
      <c r="E1742" s="2188" t="s">
        <v>5346</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6221</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6132</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5288</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5470</v>
      </c>
      <c r="E1748" s="2188" t="s">
        <v>5473</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6241</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6132</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5245</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5246</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6242</v>
      </c>
      <c r="C1753" s="2262"/>
      <c r="D1753" s="2146">
        <v>0</v>
      </c>
      <c r="E1753" s="2188" t="s">
        <v>5483</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5484</v>
      </c>
      <c r="C1754" s="2252"/>
      <c r="D1754" s="2146">
        <v>0</v>
      </c>
      <c r="E1754" s="2188" t="s">
        <v>5485</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5477</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5478</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5470</v>
      </c>
      <c r="E1757" s="2188" t="s">
        <v>5473</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5470</v>
      </c>
      <c r="E1758" s="2188" t="s">
        <v>5471</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6243</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6132</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5301</v>
      </c>
      <c r="C1761" s="2262"/>
      <c r="D1761" s="2146" t="s">
        <v>5302</v>
      </c>
      <c r="E1761" s="2188" t="s">
        <v>5303</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5363</v>
      </c>
      <c r="C1762" s="2262"/>
      <c r="D1762" s="2146" t="s">
        <v>5364</v>
      </c>
      <c r="E1762" s="2188" t="s">
        <v>5365</v>
      </c>
      <c r="F1762" s="2146" t="s">
        <v>5366</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5163</v>
      </c>
      <c r="C1763" s="2252"/>
      <c r="D1763" s="2146">
        <v>0</v>
      </c>
      <c r="E1763" s="2188" t="s">
        <v>5164</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5165</v>
      </c>
      <c r="C1764" s="2252"/>
      <c r="D1764" s="2146">
        <v>0</v>
      </c>
      <c r="E1764" s="2188" t="s">
        <v>5166</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6359</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6244</v>
      </c>
      <c r="C1766" s="2252"/>
      <c r="D1766" s="2146">
        <v>0</v>
      </c>
      <c r="E1766" s="2188" t="s">
        <v>6360</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6361</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5057</v>
      </c>
      <c r="C1768" s="2252"/>
      <c r="D1768" s="2146">
        <v>0</v>
      </c>
      <c r="E1768" s="2272" t="s">
        <v>6362</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6242</v>
      </c>
      <c r="C1769" s="2252"/>
      <c r="D1769" s="2146">
        <v>0</v>
      </c>
      <c r="E1769" s="2188" t="s">
        <v>6363</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5486</v>
      </c>
      <c r="C1771" s="2252"/>
      <c r="D1771" s="2146" t="s">
        <v>5487</v>
      </c>
      <c r="E1771" s="2188" t="s">
        <v>5488</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5477</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5470</v>
      </c>
      <c r="E1773" s="2188" t="s">
        <v>5473</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5470</v>
      </c>
      <c r="E1774" s="2188" t="s">
        <v>5471</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5479</v>
      </c>
      <c r="C1775" s="2262"/>
      <c r="D1775" s="2146" t="s">
        <v>5480</v>
      </c>
      <c r="E1775" s="2188" t="s">
        <v>5481</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6208</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6132</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5640</v>
      </c>
      <c r="C1778" s="2262"/>
      <c r="D1778" s="2146" t="s">
        <v>5632</v>
      </c>
      <c r="E1778" s="2188" t="s">
        <v>5641</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5798</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5711</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5733</v>
      </c>
      <c r="C1783" s="2262"/>
      <c r="D1783" s="2146" t="s">
        <v>5723</v>
      </c>
      <c r="E1783" s="2188" t="s">
        <v>5734</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6245</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6132</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6246</v>
      </c>
      <c r="C1786" s="2262"/>
      <c r="D1786" s="2146" t="s">
        <v>5654</v>
      </c>
      <c r="E1786" s="2188" t="s">
        <v>5658</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5798</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5711</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6247</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6248</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6249</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5805</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5800</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5570</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6250</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6132</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5080</v>
      </c>
      <c r="C1804" s="2262"/>
      <c r="D1804" s="2146">
        <v>0</v>
      </c>
      <c r="E1804" s="2188" t="s">
        <v>5081</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4559</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4560</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5698</v>
      </c>
      <c r="C1808" s="2262"/>
      <c r="D1808" s="2146">
        <v>0</v>
      </c>
      <c r="E1808" s="2188" t="s">
        <v>5699</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5704</v>
      </c>
      <c r="C1809" s="2262"/>
      <c r="D1809" s="2146">
        <v>0</v>
      </c>
      <c r="E1809" s="2188" t="s">
        <v>5705</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5706</v>
      </c>
      <c r="C1810" s="2262"/>
      <c r="D1810" s="2146">
        <v>0</v>
      </c>
      <c r="E1810" s="2188" t="s">
        <v>5707</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5706</v>
      </c>
      <c r="C1811" s="2262"/>
      <c r="D1811" s="2146">
        <v>0</v>
      </c>
      <c r="E1811" s="2188" t="s">
        <v>5707</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5570</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5559</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6251</v>
      </c>
      <c r="C1815" s="2262"/>
      <c r="D1815" s="2146">
        <v>0</v>
      </c>
      <c r="E1815" s="2188" t="s">
        <v>5455</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5456</v>
      </c>
      <c r="C1816" s="2262"/>
      <c r="D1816" s="2146">
        <v>0</v>
      </c>
      <c r="E1816" s="2188" t="s">
        <v>6364</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5551</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5458</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6252</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6132</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6253</v>
      </c>
      <c r="C1822" s="2262"/>
      <c r="D1822" s="2146">
        <v>0</v>
      </c>
      <c r="E1822" s="2353" t="s">
        <v>5052</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6254</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5868</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5733</v>
      </c>
      <c r="C1825" s="2262"/>
      <c r="D1825" s="2146" t="s">
        <v>5723</v>
      </c>
      <c r="E1825" s="2353" t="s">
        <v>5734</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5545</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5800</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5268</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5654</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5805</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6254</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6255</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4994</v>
      </c>
      <c r="C1845" s="100"/>
      <c r="D1845" s="765"/>
      <c r="E1845" s="2510" t="s">
        <v>6365</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6366</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6367</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6242</v>
      </c>
      <c r="C1848" s="100"/>
      <c r="D1848" s="765"/>
      <c r="E1848" s="2510" t="s">
        <v>6368</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6256</v>
      </c>
      <c r="C1852" s="100"/>
      <c r="D1852" s="765" t="s">
        <v>5342</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5332</v>
      </c>
      <c r="E1853" s="2510" t="s">
        <v>5333</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5326</v>
      </c>
      <c r="E1854" s="2510" t="s">
        <v>5327</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5470</v>
      </c>
      <c r="E1855" s="2510" t="s">
        <v>6369</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6257</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5286</v>
      </c>
      <c r="C1858" s="100"/>
      <c r="D1858" s="765"/>
      <c r="E1858" s="2510" t="s">
        <v>5287</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6256</v>
      </c>
      <c r="C1865" s="100"/>
      <c r="D1865" s="765" t="s">
        <v>5342</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6258</v>
      </c>
      <c r="C1866" s="100"/>
      <c r="D1866" s="765" t="s">
        <v>5579</v>
      </c>
      <c r="E1866" s="2510" t="s">
        <v>5580</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5332</v>
      </c>
      <c r="E1867" s="2510" t="s">
        <v>6370</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5326</v>
      </c>
      <c r="E1868" s="2510" t="s">
        <v>5327</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6132</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5796</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6132</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6371</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5755</v>
      </c>
      <c r="C1880" s="2262"/>
      <c r="D1880" s="2146" t="s">
        <v>5731</v>
      </c>
      <c r="E1880" s="2188" t="s">
        <v>5750</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5730</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5796</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5796</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5256</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5792</v>
      </c>
      <c r="C1889" s="2262"/>
      <c r="D1889" s="2146">
        <v>0</v>
      </c>
      <c r="E1889" s="2188" t="s">
        <v>5793</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5805</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5340</v>
      </c>
      <c r="E1892" s="2188" t="s">
        <v>5341</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5571</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5574</v>
      </c>
      <c r="C1894" s="2262"/>
      <c r="D1894" s="2146" t="s">
        <v>5575</v>
      </c>
      <c r="E1894" s="2188" t="s">
        <v>5576</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6130</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6304</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6111</v>
      </c>
      <c r="C1898" s="2642" t="s">
        <v>1708</v>
      </c>
      <c r="D1898" s="2643" t="s">
        <v>2597</v>
      </c>
      <c r="E1898" s="2645" t="s">
        <v>2598</v>
      </c>
      <c r="F1898" s="2642" t="s">
        <v>2593</v>
      </c>
      <c r="G1898" s="2103" t="s">
        <v>6112</v>
      </c>
      <c r="H1898" s="2106" t="s">
        <v>6113</v>
      </c>
      <c r="I1898" s="2613"/>
      <c r="J1898" s="2613"/>
      <c r="K1898" s="2614"/>
      <c r="L1898" s="2106" t="s">
        <v>6114</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6115</v>
      </c>
      <c r="I1899" s="2106" t="s">
        <v>6116</v>
      </c>
      <c r="J1899" s="2106" t="s">
        <v>6117</v>
      </c>
      <c r="K1899" s="2106" t="s">
        <v>6118</v>
      </c>
      <c r="L1899" s="2106" t="s">
        <v>6115</v>
      </c>
      <c r="M1899" s="2106" t="s">
        <v>6116</v>
      </c>
      <c r="N1899" s="2106" t="s">
        <v>6117</v>
      </c>
      <c r="O1899" s="2106" t="s">
        <v>6118</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5591</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5597</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5601</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5687</v>
      </c>
      <c r="E1905" s="2188" t="s">
        <v>5688</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5684</v>
      </c>
      <c r="E1906" s="2188" t="s">
        <v>5685</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5620</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6120</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6121</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6216</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5046</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5071</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5323</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5324</v>
      </c>
      <c r="E1925" s="2402" t="s">
        <v>5325</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5046</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5071</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5323</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5324</v>
      </c>
      <c r="E1930" s="2402" t="s">
        <v>5325</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6132</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5840</v>
      </c>
      <c r="C1933" s="2252"/>
      <c r="D1933" s="2146">
        <v>0</v>
      </c>
      <c r="E1933" s="2188" t="s">
        <v>5841</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5842</v>
      </c>
      <c r="C1934" s="2252"/>
      <c r="D1934" s="2146">
        <v>0</v>
      </c>
      <c r="E1934" s="2188" t="s">
        <v>5843</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5846</v>
      </c>
      <c r="C1935" s="2252"/>
      <c r="D1935" s="2146">
        <v>0</v>
      </c>
      <c r="E1935" s="2188" t="s">
        <v>5847</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5848</v>
      </c>
      <c r="C1936" s="2252"/>
      <c r="D1936" s="2146">
        <v>0</v>
      </c>
      <c r="E1936" s="2188" t="s">
        <v>5849</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5850</v>
      </c>
      <c r="C1937" s="2252"/>
      <c r="D1937" s="2146">
        <v>0</v>
      </c>
      <c r="E1937" s="2188" t="s">
        <v>5851</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5854</v>
      </c>
      <c r="C1938" s="2252"/>
      <c r="D1938" s="2146">
        <v>0</v>
      </c>
      <c r="E1938" s="2188" t="s">
        <v>5855</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5856</v>
      </c>
      <c r="C1939" s="2252"/>
      <c r="D1939" s="2146">
        <v>0</v>
      </c>
      <c r="E1939" s="2188" t="s">
        <v>5857</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5860</v>
      </c>
      <c r="C1940" s="2252"/>
      <c r="D1940" s="2146">
        <v>0</v>
      </c>
      <c r="E1940" s="2188" t="s">
        <v>5861</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5862</v>
      </c>
      <c r="C1941" s="2252"/>
      <c r="D1941" s="2146">
        <v>0</v>
      </c>
      <c r="E1941" s="2188" t="s">
        <v>5863</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5866</v>
      </c>
      <c r="C1942" s="2252"/>
      <c r="D1942" s="2146">
        <v>0</v>
      </c>
      <c r="E1942" s="2188" t="s">
        <v>5867</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4837</v>
      </c>
      <c r="C1943" s="2252"/>
      <c r="D1943" s="2146">
        <v>0</v>
      </c>
      <c r="E1943" s="2188" t="s">
        <v>5064</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5059</v>
      </c>
      <c r="C1944" s="2252"/>
      <c r="D1944" s="2146">
        <v>0</v>
      </c>
      <c r="E1944" s="2188" t="s">
        <v>5060</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5424</v>
      </c>
      <c r="C1950" s="2252"/>
      <c r="D1950" s="2146" t="s">
        <v>5425</v>
      </c>
      <c r="E1950" s="2188" t="s">
        <v>5426</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6236</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6132</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5150</v>
      </c>
      <c r="C1953" s="2252"/>
      <c r="D1953" s="2146">
        <v>0</v>
      </c>
      <c r="E1953" s="2188" t="s">
        <v>5151</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5157</v>
      </c>
      <c r="C1954" s="2252"/>
      <c r="D1954" s="2146">
        <v>0</v>
      </c>
      <c r="E1954" s="2188" t="s">
        <v>5158</v>
      </c>
      <c r="F1954" s="2146" t="s">
        <v>5159</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5077</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6259</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6260</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6240</v>
      </c>
      <c r="C1958" s="2252"/>
      <c r="D1958" s="2146" t="s">
        <v>5147</v>
      </c>
      <c r="E1958" s="2188" t="s">
        <v>5376</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6261</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6132</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5424</v>
      </c>
      <c r="C1965" s="2252"/>
      <c r="D1965" s="2146" t="s">
        <v>5425</v>
      </c>
      <c r="E1965" s="2188" t="s">
        <v>5426</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6132</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5162</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6207</v>
      </c>
      <c r="C1972" s="2252"/>
      <c r="D1972" s="2146" t="s">
        <v>5724</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5251</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5712</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5163</v>
      </c>
      <c r="C1976" s="2413"/>
      <c r="D1976" s="2146">
        <v>0</v>
      </c>
      <c r="E1976" s="2188" t="s">
        <v>5164</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5167</v>
      </c>
      <c r="C1977" s="2413"/>
      <c r="D1977" s="2146" t="s">
        <v>5168</v>
      </c>
      <c r="E1977" s="2188" t="s">
        <v>5169</v>
      </c>
      <c r="F1977" s="2146" t="s">
        <v>5170</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5174</v>
      </c>
      <c r="C1979" s="2413"/>
      <c r="D1979" s="2146">
        <v>0</v>
      </c>
      <c r="E1979" s="2188" t="s">
        <v>5175</v>
      </c>
      <c r="F1979" s="2146" t="s">
        <v>5173</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5178</v>
      </c>
      <c r="C1981" s="2413"/>
      <c r="D1981" s="2146">
        <v>0</v>
      </c>
      <c r="E1981" s="2188" t="s">
        <v>5179</v>
      </c>
      <c r="F1981" s="2146" t="s">
        <v>5173</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6233</v>
      </c>
      <c r="C1982" s="2413"/>
      <c r="D1982" s="2146">
        <v>0</v>
      </c>
      <c r="E1982" s="2188" t="s">
        <v>5050</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5180</v>
      </c>
      <c r="C1983" s="2413"/>
      <c r="D1983" s="2146">
        <v>0</v>
      </c>
      <c r="E1983" s="2188" t="s">
        <v>5181</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5182</v>
      </c>
      <c r="C1984" s="2413"/>
      <c r="D1984" s="2146">
        <v>0</v>
      </c>
      <c r="E1984" s="2188" t="s">
        <v>5183</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5335</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5324</v>
      </c>
      <c r="E1986" s="2188" t="s">
        <v>5336</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5350</v>
      </c>
      <c r="E1987" s="2188" t="s">
        <v>5351</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5345</v>
      </c>
      <c r="E1988" s="2188" t="s">
        <v>5346</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6208</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6132</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5642</v>
      </c>
      <c r="C1991" s="2262"/>
      <c r="D1991" s="2146" t="s">
        <v>5632</v>
      </c>
      <c r="E1991" s="2188" t="s">
        <v>5643</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5798</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5711</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6245</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6132</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6246</v>
      </c>
      <c r="C1997" s="2262"/>
      <c r="D1997" s="2146" t="s">
        <v>5654</v>
      </c>
      <c r="E1997" s="2188" t="s">
        <v>5658</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5798</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5711</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6247</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6248</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6249</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5805</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5800</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5570</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6262</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6132</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5086</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6345</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5698</v>
      </c>
      <c r="C2018" s="2262"/>
      <c r="D2018" s="2146">
        <v>0</v>
      </c>
      <c r="E2018" s="2188" t="s">
        <v>5699</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5704</v>
      </c>
      <c r="C2019" s="2262"/>
      <c r="D2019" s="2146">
        <v>0</v>
      </c>
      <c r="E2019" s="2188" t="s">
        <v>5705</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5706</v>
      </c>
      <c r="C2020" s="2262"/>
      <c r="D2020" s="2146">
        <v>0</v>
      </c>
      <c r="E2020" s="2188" t="s">
        <v>5707</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6263</v>
      </c>
      <c r="C2021" s="2262"/>
      <c r="D2021" s="2146"/>
      <c r="E2021" s="2188" t="s">
        <v>5697</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5559</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5570</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6132</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5796</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6264</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6132</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5727</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5730</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5796</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5256</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5792</v>
      </c>
      <c r="C2045" s="2262"/>
      <c r="D2045" s="2146">
        <v>0</v>
      </c>
      <c r="E2045" s="2188" t="s">
        <v>5793</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5805</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5800</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5571</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5572</v>
      </c>
      <c r="E2050" s="2188" t="s">
        <v>5573</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6130</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6111</v>
      </c>
      <c r="C2054" s="2642" t="s">
        <v>1708</v>
      </c>
      <c r="D2054" s="2643" t="s">
        <v>2597</v>
      </c>
      <c r="E2054" s="2645" t="s">
        <v>2598</v>
      </c>
      <c r="F2054" s="2642" t="s">
        <v>2593</v>
      </c>
      <c r="G2054" s="2103" t="s">
        <v>6112</v>
      </c>
      <c r="H2054" s="2106" t="s">
        <v>6113</v>
      </c>
      <c r="I2054" s="2613"/>
      <c r="J2054" s="2613"/>
      <c r="K2054" s="2614"/>
      <c r="L2054" s="2106" t="s">
        <v>6114</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6115</v>
      </c>
      <c r="I2055" s="2106" t="s">
        <v>6116</v>
      </c>
      <c r="J2055" s="2106" t="s">
        <v>6117</v>
      </c>
      <c r="K2055" s="2106" t="s">
        <v>6118</v>
      </c>
      <c r="L2055" s="2106" t="s">
        <v>6115</v>
      </c>
      <c r="M2055" s="2106" t="s">
        <v>6116</v>
      </c>
      <c r="N2055" s="2106" t="s">
        <v>6117</v>
      </c>
      <c r="O2055" s="2106" t="s">
        <v>6118</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5591</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5597</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5597</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6234</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5601</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5601</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6234</v>
      </c>
      <c r="Q2062" s="2432"/>
      <c r="R2062" s="2432"/>
      <c r="S2062" s="2432"/>
    </row>
    <row r="2063" spans="1:19" s="2099" customFormat="1" outlineLevel="1">
      <c r="A2063" s="2176" t="str">
        <f t="shared" si="400"/>
        <v/>
      </c>
      <c r="B2063" s="2351" t="s">
        <v>1462</v>
      </c>
      <c r="C2063" s="2262">
        <f>IF(G2063&gt;0,C2061+1,C2061)</f>
        <v>0</v>
      </c>
      <c r="D2063" s="2146" t="s">
        <v>5687</v>
      </c>
      <c r="E2063" s="2188" t="s">
        <v>5688</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5684</v>
      </c>
      <c r="E2064" s="2188" t="s">
        <v>5685</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5620</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6120</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6121</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6216</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5046</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5071</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5323</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5324</v>
      </c>
      <c r="E2083" s="2402" t="s">
        <v>5325</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5046</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5071</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5323</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5324</v>
      </c>
      <c r="E2088" s="2402" t="s">
        <v>5325</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6132</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5840</v>
      </c>
      <c r="C2091" s="2252"/>
      <c r="D2091" s="2146">
        <v>0</v>
      </c>
      <c r="E2091" s="2188" t="s">
        <v>5841</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5842</v>
      </c>
      <c r="C2092" s="2252"/>
      <c r="D2092" s="2146">
        <v>0</v>
      </c>
      <c r="E2092" s="2188" t="s">
        <v>5843</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5846</v>
      </c>
      <c r="C2093" s="2252"/>
      <c r="D2093" s="2146">
        <v>0</v>
      </c>
      <c r="E2093" s="2188" t="s">
        <v>5847</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5848</v>
      </c>
      <c r="C2094" s="2252"/>
      <c r="D2094" s="2146">
        <v>0</v>
      </c>
      <c r="E2094" s="2188" t="s">
        <v>5849</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5850</v>
      </c>
      <c r="C2095" s="2252"/>
      <c r="D2095" s="2146">
        <v>0</v>
      </c>
      <c r="E2095" s="2188" t="s">
        <v>5851</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5854</v>
      </c>
      <c r="C2096" s="2252"/>
      <c r="D2096" s="2146">
        <v>0</v>
      </c>
      <c r="E2096" s="2188" t="s">
        <v>5855</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5856</v>
      </c>
      <c r="C2097" s="2252"/>
      <c r="D2097" s="2146">
        <v>0</v>
      </c>
      <c r="E2097" s="2188" t="s">
        <v>5857</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5860</v>
      </c>
      <c r="C2098" s="2252"/>
      <c r="D2098" s="2146">
        <v>0</v>
      </c>
      <c r="E2098" s="2188" t="s">
        <v>5861</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5862</v>
      </c>
      <c r="C2099" s="2252"/>
      <c r="D2099" s="2146">
        <v>0</v>
      </c>
      <c r="E2099" s="2188" t="s">
        <v>5863</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5866</v>
      </c>
      <c r="C2100" s="2252"/>
      <c r="D2100" s="2146">
        <v>0</v>
      </c>
      <c r="E2100" s="2188" t="s">
        <v>5867</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4837</v>
      </c>
      <c r="C2101" s="2252"/>
      <c r="D2101" s="2146">
        <v>0</v>
      </c>
      <c r="E2101" s="2188" t="s">
        <v>5064</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5059</v>
      </c>
      <c r="C2102" s="2252"/>
      <c r="D2102" s="2146">
        <v>0</v>
      </c>
      <c r="E2102" s="2188" t="s">
        <v>5060</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5424</v>
      </c>
      <c r="C2108" s="2252"/>
      <c r="D2108" s="2146" t="s">
        <v>5425</v>
      </c>
      <c r="E2108" s="2188" t="s">
        <v>5426</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6236</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6132</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5150</v>
      </c>
      <c r="C2111" s="2252"/>
      <c r="D2111" s="2146">
        <v>0</v>
      </c>
      <c r="E2111" s="2188" t="s">
        <v>5151</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5157</v>
      </c>
      <c r="C2112" s="2252"/>
      <c r="D2112" s="2146">
        <v>0</v>
      </c>
      <c r="E2112" s="2188" t="s">
        <v>5158</v>
      </c>
      <c r="F2112" s="2146" t="s">
        <v>5159</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5077</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6259</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6260</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6240</v>
      </c>
      <c r="C2116" s="2252"/>
      <c r="D2116" s="2146" t="s">
        <v>5147</v>
      </c>
      <c r="E2116" s="2188" t="s">
        <v>5376</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6261</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6132</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5424</v>
      </c>
      <c r="C2123" s="2252"/>
      <c r="D2123" s="2146" t="s">
        <v>5425</v>
      </c>
      <c r="E2123" s="2188" t="s">
        <v>5426</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6132</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5162</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6207</v>
      </c>
      <c r="C2130" s="2252"/>
      <c r="D2130" s="2146" t="s">
        <v>5724</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5251</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5712</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5163</v>
      </c>
      <c r="C2134" s="2413"/>
      <c r="D2134" s="2146">
        <v>0</v>
      </c>
      <c r="E2134" s="2188" t="s">
        <v>5164</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5167</v>
      </c>
      <c r="C2135" s="2413"/>
      <c r="D2135" s="2146" t="s">
        <v>5168</v>
      </c>
      <c r="E2135" s="2188" t="s">
        <v>5169</v>
      </c>
      <c r="F2135" s="2146" t="s">
        <v>5170</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5174</v>
      </c>
      <c r="C2137" s="2413"/>
      <c r="D2137" s="2146">
        <v>0</v>
      </c>
      <c r="E2137" s="2188" t="s">
        <v>5175</v>
      </c>
      <c r="F2137" s="2146" t="s">
        <v>5173</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5178</v>
      </c>
      <c r="C2139" s="2413"/>
      <c r="D2139" s="2146">
        <v>0</v>
      </c>
      <c r="E2139" s="2188" t="s">
        <v>5179</v>
      </c>
      <c r="F2139" s="2146" t="s">
        <v>5173</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6233</v>
      </c>
      <c r="C2140" s="2413"/>
      <c r="D2140" s="2146">
        <v>0</v>
      </c>
      <c r="E2140" s="2188" t="s">
        <v>5050</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5180</v>
      </c>
      <c r="C2141" s="2413"/>
      <c r="D2141" s="2146">
        <v>0</v>
      </c>
      <c r="E2141" s="2188" t="s">
        <v>5181</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5182</v>
      </c>
      <c r="C2142" s="2413"/>
      <c r="D2142" s="2146">
        <v>0</v>
      </c>
      <c r="E2142" s="2188" t="s">
        <v>5183</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5335</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5324</v>
      </c>
      <c r="E2144" s="2188" t="s">
        <v>5336</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5350</v>
      </c>
      <c r="E2145" s="2188" t="s">
        <v>5351</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5345</v>
      </c>
      <c r="E2146" s="2188" t="s">
        <v>5346</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6208</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6132</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5642</v>
      </c>
      <c r="C2149" s="2262"/>
      <c r="D2149" s="2146" t="s">
        <v>5632</v>
      </c>
      <c r="E2149" s="2188" t="s">
        <v>5643</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5798</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5711</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6245</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6132</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6246</v>
      </c>
      <c r="C2155" s="2262"/>
      <c r="D2155" s="2146" t="s">
        <v>5654</v>
      </c>
      <c r="E2155" s="2188" t="s">
        <v>5658</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5798</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5711</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6247</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6248</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6249</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5805</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5800</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5570</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6262</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6132</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5086</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6345</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5698</v>
      </c>
      <c r="C2176" s="2262"/>
      <c r="D2176" s="2146">
        <v>0</v>
      </c>
      <c r="E2176" s="2188" t="s">
        <v>5699</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5704</v>
      </c>
      <c r="C2177" s="2262"/>
      <c r="D2177" s="2146">
        <v>0</v>
      </c>
      <c r="E2177" s="2188" t="s">
        <v>5705</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5706</v>
      </c>
      <c r="C2178" s="2262"/>
      <c r="D2178" s="2146">
        <v>0</v>
      </c>
      <c r="E2178" s="2188" t="s">
        <v>5707</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6263</v>
      </c>
      <c r="C2179" s="2262"/>
      <c r="D2179" s="2146"/>
      <c r="E2179" s="2188" t="s">
        <v>5697</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5559</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5570</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6132</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5796</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6264</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6132</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5727</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5730</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5796</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5256</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5792</v>
      </c>
      <c r="C2203" s="2262"/>
      <c r="D2203" s="2146">
        <v>0</v>
      </c>
      <c r="E2203" s="2188" t="s">
        <v>5793</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5805</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5800</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5571</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5572</v>
      </c>
      <c r="E2208" s="2188" t="s">
        <v>5573</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6130</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6111</v>
      </c>
      <c r="C2240" s="2642" t="s">
        <v>1708</v>
      </c>
      <c r="D2240" s="2643" t="s">
        <v>2597</v>
      </c>
      <c r="E2240" s="2645" t="s">
        <v>2598</v>
      </c>
      <c r="F2240" s="2642" t="s">
        <v>2593</v>
      </c>
      <c r="G2240" s="2103" t="s">
        <v>6112</v>
      </c>
      <c r="H2240" s="2106" t="s">
        <v>6113</v>
      </c>
      <c r="I2240" s="2613"/>
      <c r="J2240" s="2613"/>
      <c r="K2240" s="2614"/>
      <c r="L2240" s="2106" t="s">
        <v>6114</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6115</v>
      </c>
      <c r="I2241" s="2106" t="s">
        <v>6116</v>
      </c>
      <c r="J2241" s="2106" t="s">
        <v>6117</v>
      </c>
      <c r="K2241" s="2106" t="s">
        <v>6118</v>
      </c>
      <c r="L2241" s="2106" t="s">
        <v>6115</v>
      </c>
      <c r="M2241" s="2106" t="s">
        <v>6116</v>
      </c>
      <c r="N2241" s="2106" t="s">
        <v>6117</v>
      </c>
      <c r="O2241" s="2106" t="s">
        <v>6118</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5591</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5597</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5601</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5687</v>
      </c>
      <c r="E2248" s="2188" t="s">
        <v>5688</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5678</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5675</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6120</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6121</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6216</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5046</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5071</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5323</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5324</v>
      </c>
      <c r="E2271" s="2402" t="s">
        <v>5325</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5046</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5071</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5323</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5324</v>
      </c>
      <c r="E2276" s="2402" t="s">
        <v>5325</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6132</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6352</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6338</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6339</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5424</v>
      </c>
      <c r="C2285" s="2252"/>
      <c r="D2285" s="2146" t="s">
        <v>5425</v>
      </c>
      <c r="E2285" s="2188" t="s">
        <v>5426</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6217</v>
      </c>
      <c r="C2286" s="2252"/>
      <c r="D2286" s="2146" t="s">
        <v>5377</v>
      </c>
      <c r="E2286" s="2188" t="s">
        <v>5378</v>
      </c>
      <c r="F2286" s="2146" t="s">
        <v>2439</v>
      </c>
      <c r="G2286" s="2263"/>
      <c r="H2286" s="2353">
        <v>0</v>
      </c>
      <c r="I2286" s="2410"/>
      <c r="J2286" s="2353" t="s">
        <v>6343</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6218</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6132</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5154</v>
      </c>
      <c r="C2289" s="2252"/>
      <c r="D2289" s="2146">
        <v>0</v>
      </c>
      <c r="E2289" s="2188" t="s">
        <v>5155</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5077</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6265</v>
      </c>
      <c r="C2292" s="2252"/>
      <c r="D2292" s="2146" t="s">
        <v>5147</v>
      </c>
      <c r="E2292" s="2188" t="s">
        <v>5376</v>
      </c>
      <c r="F2292" s="2146" t="s">
        <v>2439</v>
      </c>
      <c r="G2292" s="2352">
        <f>+G2287</f>
        <v>0</v>
      </c>
      <c r="H2292" s="2258">
        <v>0</v>
      </c>
      <c r="I2292" s="2353"/>
      <c r="J2292" s="2353" t="s">
        <v>6353</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4451</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6132</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5424</v>
      </c>
      <c r="C2297" s="2252"/>
      <c r="D2297" s="2146" t="s">
        <v>5425</v>
      </c>
      <c r="E2297" s="2188" t="s">
        <v>5426</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6220</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6132</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5424</v>
      </c>
      <c r="C2303" s="2252"/>
      <c r="D2303" s="2146" t="s">
        <v>5425</v>
      </c>
      <c r="E2303" s="2188" t="s">
        <v>5426</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6132</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5162</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6207</v>
      </c>
      <c r="C2310" s="2252"/>
      <c r="D2310" s="2146" t="s">
        <v>5724</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5251</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5712</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5163</v>
      </c>
      <c r="C2314" s="2252"/>
      <c r="D2314" s="2146">
        <v>0</v>
      </c>
      <c r="E2314" s="2188" t="s">
        <v>5164</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5167</v>
      </c>
      <c r="C2315" s="2252"/>
      <c r="D2315" s="2146" t="s">
        <v>5168</v>
      </c>
      <c r="E2315" s="2188" t="s">
        <v>5169</v>
      </c>
      <c r="F2315" s="2146" t="s">
        <v>5170</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5174</v>
      </c>
      <c r="C2317" s="2252"/>
      <c r="D2317" s="2146">
        <v>0</v>
      </c>
      <c r="E2317" s="2188" t="s">
        <v>5175</v>
      </c>
      <c r="F2317" s="2146" t="s">
        <v>5173</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5178</v>
      </c>
      <c r="C2319" s="2413"/>
      <c r="D2319" s="2146">
        <v>0</v>
      </c>
      <c r="E2319" s="2188" t="s">
        <v>5179</v>
      </c>
      <c r="F2319" s="2146" t="s">
        <v>5173</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6233</v>
      </c>
      <c r="C2320" s="2413"/>
      <c r="D2320" s="2146">
        <v>0</v>
      </c>
      <c r="E2320" s="2188" t="s">
        <v>5050</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5180</v>
      </c>
      <c r="C2321" s="2252"/>
      <c r="D2321" s="2146">
        <v>0</v>
      </c>
      <c r="E2321" s="2188" t="s">
        <v>5181</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5182</v>
      </c>
      <c r="C2322" s="2252"/>
      <c r="D2322" s="2146">
        <v>0</v>
      </c>
      <c r="E2322" s="2188" t="s">
        <v>5183</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5335</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5324</v>
      </c>
      <c r="E2324" s="2188" t="s">
        <v>5336</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5350</v>
      </c>
      <c r="E2325" s="2188" t="s">
        <v>5351</v>
      </c>
      <c r="F2325" s="2146" t="s">
        <v>2385</v>
      </c>
      <c r="G2325" s="2542">
        <f>G2307</f>
        <v>0</v>
      </c>
      <c r="H2325" s="2258">
        <v>0</v>
      </c>
      <c r="I2325" s="2258"/>
      <c r="J2325" s="2258" t="s">
        <v>6311</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5345</v>
      </c>
      <c r="E2326" s="2188" t="s">
        <v>5346</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6266</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6132</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5288</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5470</v>
      </c>
      <c r="E2332" s="2188" t="s">
        <v>5473</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6208</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6132</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5642</v>
      </c>
      <c r="C2335" s="2262"/>
      <c r="D2335" s="2146" t="s">
        <v>5632</v>
      </c>
      <c r="E2335" s="2188" t="s">
        <v>5643</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5798</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5711</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6209</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6132</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6246</v>
      </c>
      <c r="C2341" s="2262"/>
      <c r="D2341" s="2146" t="s">
        <v>5654</v>
      </c>
      <c r="E2341" s="2188" t="s">
        <v>5658</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5798</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5711</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6262</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6132</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5086</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5698</v>
      </c>
      <c r="C2348" s="2262"/>
      <c r="D2348" s="2146">
        <v>0</v>
      </c>
      <c r="E2348" s="2188" t="s">
        <v>5699</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5704</v>
      </c>
      <c r="C2349" s="2262"/>
      <c r="D2349" s="2146">
        <v>0</v>
      </c>
      <c r="E2349" s="2188" t="s">
        <v>5705</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5706</v>
      </c>
      <c r="C2350" s="2262"/>
      <c r="D2350" s="2146">
        <v>0</v>
      </c>
      <c r="E2350" s="2188" t="s">
        <v>5707</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6263</v>
      </c>
      <c r="C2351" s="2262"/>
      <c r="D2351" s="2146"/>
      <c r="E2351" s="2188" t="s">
        <v>5697</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6345</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5559</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5570</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6132</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5796</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6264</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6132</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6157</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5728</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6267</v>
      </c>
      <c r="C2369" s="2262"/>
      <c r="D2369" s="2146" t="s">
        <v>5731</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6268</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4598</v>
      </c>
      <c r="C2375" s="2262"/>
      <c r="D2375" s="2146">
        <v>0</v>
      </c>
      <c r="E2375" s="2188" t="s">
        <v>5797</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6269</v>
      </c>
      <c r="C2377" s="2262"/>
      <c r="D2377" s="2146">
        <v>0</v>
      </c>
      <c r="E2377" s="2188" t="s">
        <v>5257</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5794</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5805</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5800</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5572</v>
      </c>
      <c r="E2384" s="2188" t="s">
        <v>5573</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6130</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6111</v>
      </c>
      <c r="C2388" s="2642" t="s">
        <v>1708</v>
      </c>
      <c r="D2388" s="2643" t="s">
        <v>2597</v>
      </c>
      <c r="E2388" s="2645" t="s">
        <v>2598</v>
      </c>
      <c r="F2388" s="2642" t="s">
        <v>2593</v>
      </c>
      <c r="G2388" s="2103" t="s">
        <v>6112</v>
      </c>
      <c r="H2388" s="2106" t="s">
        <v>6113</v>
      </c>
      <c r="I2388" s="2613"/>
      <c r="J2388" s="2613"/>
      <c r="K2388" s="2614"/>
      <c r="L2388" s="2106" t="s">
        <v>6114</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6115</v>
      </c>
      <c r="I2389" s="2106" t="s">
        <v>6116</v>
      </c>
      <c r="J2389" s="2106" t="s">
        <v>6117</v>
      </c>
      <c r="K2389" s="2106" t="s">
        <v>6118</v>
      </c>
      <c r="L2389" s="2106" t="s">
        <v>6115</v>
      </c>
      <c r="M2389" s="2106" t="s">
        <v>6116</v>
      </c>
      <c r="N2389" s="2106" t="s">
        <v>6117</v>
      </c>
      <c r="O2389" s="2106" t="s">
        <v>6118</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5592</v>
      </c>
      <c r="E2391" s="2188" t="s">
        <v>6372</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5597</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4502</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5601</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6215</v>
      </c>
      <c r="C2396" s="2262">
        <f t="shared" si="478"/>
        <v>0</v>
      </c>
      <c r="D2396" s="2146">
        <v>0</v>
      </c>
      <c r="E2396" s="2188" t="s">
        <v>5683</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5681</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5619</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5610</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6120</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6121</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6216</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5046</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5071</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5323</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5324</v>
      </c>
      <c r="E2417" s="2402" t="s">
        <v>5325</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5046</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5071</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5323</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5324</v>
      </c>
      <c r="E2422" s="2402" t="s">
        <v>5325</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6132</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6352</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6338</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6339</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5443</v>
      </c>
      <c r="E2431" s="2188" t="s">
        <v>6340</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6217</v>
      </c>
      <c r="C2432" s="2252"/>
      <c r="D2432" s="2146" t="s">
        <v>5377</v>
      </c>
      <c r="E2432" s="2188" t="s">
        <v>6342</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6270</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6132</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5443</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6218</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6132</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5154</v>
      </c>
      <c r="C2442" s="2252"/>
      <c r="D2442" s="2146">
        <v>0</v>
      </c>
      <c r="E2442" s="2188" t="s">
        <v>5155</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5077</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5443</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6219</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6132</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5443</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6220</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6132</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5443</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5343</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6132</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6373</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5429</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6238</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6132</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6373</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5269</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5420</v>
      </c>
      <c r="E2473" s="2188" t="s">
        <v>5421</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6132</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5162</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5251</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5712</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5335</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5324</v>
      </c>
      <c r="E2484" s="2188" t="s">
        <v>5336</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5350</v>
      </c>
      <c r="E2485" s="2188" t="s">
        <v>5351</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5345</v>
      </c>
      <c r="E2486" s="2188" t="s">
        <v>5346</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6221</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6132</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5288</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5470</v>
      </c>
      <c r="E2492" s="2188" t="s">
        <v>5473</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6208</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6132</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5642</v>
      </c>
      <c r="C2495" s="2262"/>
      <c r="D2495" s="2146" t="s">
        <v>5632</v>
      </c>
      <c r="E2495" s="2188" t="s">
        <v>5643</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5798</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5711</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6132</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6374</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6375</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6376</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5289</v>
      </c>
      <c r="E2503" s="2353" t="s">
        <v>6377</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5332</v>
      </c>
      <c r="E2505" s="2353" t="s">
        <v>6378</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5326</v>
      </c>
      <c r="E2506" s="2353" t="s">
        <v>6379</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5331</v>
      </c>
      <c r="E2507" s="2353" t="s">
        <v>6380</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6132</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5304</v>
      </c>
      <c r="E2510" s="2188" t="s">
        <v>5305</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5340</v>
      </c>
      <c r="E2515" s="2188" t="s">
        <v>5341</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5711</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6132</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6381</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6382</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6383</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6384</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6385</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5458</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5570</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6262</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6132</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6271</v>
      </c>
      <c r="C2533" s="2262"/>
      <c r="D2533" s="2146">
        <v>0</v>
      </c>
      <c r="E2533" s="2188" t="s">
        <v>5081</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5698</v>
      </c>
      <c r="C2534" s="2262"/>
      <c r="D2534" s="2146">
        <v>0</v>
      </c>
      <c r="E2534" s="2188" t="s">
        <v>5699</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5704</v>
      </c>
      <c r="C2535" s="2262"/>
      <c r="D2535" s="2146">
        <v>0</v>
      </c>
      <c r="E2535" s="2188" t="s">
        <v>5705</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5706</v>
      </c>
      <c r="C2536" s="2262"/>
      <c r="D2536" s="2146">
        <v>0</v>
      </c>
      <c r="E2536" s="2188" t="s">
        <v>5707</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6345</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5559</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5570</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6132</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5796</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6132</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4756</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5730</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5257</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5805</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5800</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5572</v>
      </c>
      <c r="E2563" s="2188" t="s">
        <v>5573</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6252</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6132</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6253</v>
      </c>
      <c r="C2567" s="2262"/>
      <c r="D2567" s="2146">
        <v>0</v>
      </c>
      <c r="E2567" s="2353" t="s">
        <v>5052</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6254</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5868</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5733</v>
      </c>
      <c r="C2570" s="2262"/>
      <c r="D2570" s="2146" t="s">
        <v>5723</v>
      </c>
      <c r="E2570" s="2353" t="s">
        <v>5734</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5800</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5268</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5654</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5805</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6254</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6130</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6111</v>
      </c>
      <c r="C2591" s="2642" t="s">
        <v>1708</v>
      </c>
      <c r="D2591" s="2643" t="s">
        <v>2597</v>
      </c>
      <c r="E2591" s="2645" t="s">
        <v>2598</v>
      </c>
      <c r="F2591" s="2642" t="s">
        <v>2593</v>
      </c>
      <c r="G2591" s="2103" t="s">
        <v>6112</v>
      </c>
      <c r="H2591" s="2106" t="s">
        <v>6113</v>
      </c>
      <c r="I2591" s="2613"/>
      <c r="J2591" s="2613"/>
      <c r="K2591" s="2614"/>
      <c r="L2591" s="2106" t="s">
        <v>6114</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6115</v>
      </c>
      <c r="I2592" s="2106" t="s">
        <v>6116</v>
      </c>
      <c r="J2592" s="2106" t="s">
        <v>6117</v>
      </c>
      <c r="K2592" s="2106" t="s">
        <v>6118</v>
      </c>
      <c r="L2592" s="2106" t="s">
        <v>6115</v>
      </c>
      <c r="M2592" s="2106" t="s">
        <v>6116</v>
      </c>
      <c r="N2592" s="2106" t="s">
        <v>6117</v>
      </c>
      <c r="O2592" s="2106" t="s">
        <v>6118</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5593</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5597</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6272</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5601</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6273</v>
      </c>
      <c r="C2598" s="2262">
        <f>IF(G2598&gt;0,C2597+1,C2597)</f>
        <v>5</v>
      </c>
      <c r="D2598" s="2146">
        <v>0</v>
      </c>
      <c r="E2598" s="2188" t="s">
        <v>5689</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5681</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5681</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5678</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6274</v>
      </c>
      <c r="C2603" s="2262">
        <f t="shared" si="521"/>
        <v>5</v>
      </c>
      <c r="D2603" s="2146" t="s">
        <v>1025</v>
      </c>
      <c r="E2603" s="2188" t="s">
        <v>5617</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5610</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5708</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6120</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6121</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5274</v>
      </c>
      <c r="C2610" s="2401"/>
      <c r="D2610" s="2146"/>
      <c r="E2610" s="2402" t="s">
        <v>5275</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6216</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5288</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6101</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4835</v>
      </c>
      <c r="C2622" s="2401"/>
      <c r="D2622" s="2146"/>
      <c r="E2622" s="2402" t="s">
        <v>4640</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5320</v>
      </c>
      <c r="C2623" s="2401"/>
      <c r="D2623" s="2146"/>
      <c r="E2623" s="2402" t="s">
        <v>5322</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5472</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5046</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5071</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5323</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5324</v>
      </c>
      <c r="E2629" s="2402" t="s">
        <v>5325</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6236</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6132</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5150</v>
      </c>
      <c r="C2632" s="2252"/>
      <c r="D2632" s="2146">
        <v>0</v>
      </c>
      <c r="E2632" s="2188" t="s">
        <v>5151</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5157</v>
      </c>
      <c r="C2633" s="2252"/>
      <c r="D2633" s="2146">
        <v>0</v>
      </c>
      <c r="E2633" s="2188" t="s">
        <v>5158</v>
      </c>
      <c r="F2633" s="2146" t="s">
        <v>5159</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5077</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5443</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6275</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6132</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6386</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5429</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6276</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6132</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6386</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5269</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5420</v>
      </c>
      <c r="E2654" s="2188" t="s">
        <v>5421</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6132</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5162</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5251</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5712</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5335</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5324</v>
      </c>
      <c r="E2665" s="2188" t="s">
        <v>5336</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5350</v>
      </c>
      <c r="E2666" s="2188" t="s">
        <v>5351</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6277</v>
      </c>
      <c r="C2667" s="2252"/>
      <c r="D2667" s="2146" t="s">
        <v>5344</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6208</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6132</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6278</v>
      </c>
      <c r="C2670" s="2262"/>
      <c r="D2670" s="2146" t="s">
        <v>5632</v>
      </c>
      <c r="E2670" s="2188" t="s">
        <v>5636</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5798</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5711</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6132</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6374</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6375</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6376</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5289</v>
      </c>
      <c r="E2678" s="2353" t="s">
        <v>6377</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5332</v>
      </c>
      <c r="E2680" s="2353" t="s">
        <v>6378</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5326</v>
      </c>
      <c r="E2681" s="2353" t="s">
        <v>6379</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5331</v>
      </c>
      <c r="E2682" s="2353" t="s">
        <v>6380</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6132</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5304</v>
      </c>
      <c r="E2685" s="2188" t="s">
        <v>5305</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5340</v>
      </c>
      <c r="E2690" s="2188" t="s">
        <v>5341</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5711</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6132</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6381</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6382</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6383</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6384</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6385</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5458</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5570</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6262</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6132</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6271</v>
      </c>
      <c r="C2708" s="2262"/>
      <c r="D2708" s="2146">
        <v>0</v>
      </c>
      <c r="E2708" s="2188" t="s">
        <v>5081</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5698</v>
      </c>
      <c r="C2709" s="2262"/>
      <c r="D2709" s="2146">
        <v>0</v>
      </c>
      <c r="E2709" s="2188" t="s">
        <v>5699</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5704</v>
      </c>
      <c r="C2710" s="2262"/>
      <c r="D2710" s="2146">
        <v>0</v>
      </c>
      <c r="E2710" s="2188" t="s">
        <v>5705</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5706</v>
      </c>
      <c r="C2711" s="2262"/>
      <c r="D2711" s="2146">
        <v>0</v>
      </c>
      <c r="E2711" s="2188" t="s">
        <v>5707</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5696</v>
      </c>
      <c r="C2712" s="2262"/>
      <c r="D2712" s="2146"/>
      <c r="E2712" s="2188" t="s">
        <v>5697</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6345</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6279</v>
      </c>
      <c r="C2717" s="2262"/>
      <c r="D2717" s="2146">
        <v>0</v>
      </c>
      <c r="E2717" s="2188" t="s">
        <v>5145</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5559</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5570</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6132</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4756</v>
      </c>
      <c r="C2722" s="2262"/>
      <c r="D2722" s="2146">
        <v>0</v>
      </c>
      <c r="E2722" s="2188" t="s">
        <v>6387</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5730</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5805</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5800</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5572</v>
      </c>
      <c r="E2730" s="2188" t="s">
        <v>5573</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6221</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6132</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5288</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5470</v>
      </c>
      <c r="E2736" s="2188" t="s">
        <v>5473</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6280</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6132</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6132</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5246</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6242</v>
      </c>
      <c r="C2741" s="2262"/>
      <c r="D2741" s="2146">
        <v>0</v>
      </c>
      <c r="E2741" s="2188" t="s">
        <v>5483</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5484</v>
      </c>
      <c r="C2742" s="2262"/>
      <c r="D2742" s="2146">
        <v>0</v>
      </c>
      <c r="E2742" s="2188" t="s">
        <v>5485</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5478</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5470</v>
      </c>
      <c r="E2744" s="2188" t="s">
        <v>5473</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5470</v>
      </c>
      <c r="E2745" s="2188" t="s">
        <v>5471</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6243</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6132</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6132</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5301</v>
      </c>
      <c r="C2749" s="2262"/>
      <c r="D2749" s="2146" t="s">
        <v>5302</v>
      </c>
      <c r="E2749" s="2188" t="s">
        <v>5303</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5363</v>
      </c>
      <c r="C2750" s="2262"/>
      <c r="D2750" s="2146" t="s">
        <v>5364</v>
      </c>
      <c r="E2750" s="2188" t="s">
        <v>5365</v>
      </c>
      <c r="F2750" s="2146" t="s">
        <v>5366</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5163</v>
      </c>
      <c r="C2751" s="2262"/>
      <c r="D2751" s="2146">
        <v>0</v>
      </c>
      <c r="E2751" s="2188" t="s">
        <v>5164</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5165</v>
      </c>
      <c r="C2752" s="2262"/>
      <c r="D2752" s="2146">
        <v>0</v>
      </c>
      <c r="E2752" s="2188" t="s">
        <v>5166</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6244</v>
      </c>
      <c r="C2754" s="2262"/>
      <c r="D2754" s="2146">
        <v>0</v>
      </c>
      <c r="E2754" s="2188" t="s">
        <v>5309</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5245</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5057</v>
      </c>
      <c r="C2756" s="2262"/>
      <c r="D2756" s="2146">
        <v>0</v>
      </c>
      <c r="E2756" s="2188" t="s">
        <v>5058</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6242</v>
      </c>
      <c r="C2757" s="2262"/>
      <c r="D2757" s="2146">
        <v>0</v>
      </c>
      <c r="E2757" s="2188" t="s">
        <v>5483</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5486</v>
      </c>
      <c r="C2759" s="2262"/>
      <c r="D2759" s="2146" t="s">
        <v>5487</v>
      </c>
      <c r="E2759" s="2188" t="s">
        <v>5488</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5477</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5470</v>
      </c>
      <c r="E2761" s="2188" t="s">
        <v>5473</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5479</v>
      </c>
      <c r="C2762" s="2262"/>
      <c r="D2762" s="2146" t="s">
        <v>5480</v>
      </c>
      <c r="E2762" s="2188" t="s">
        <v>5481</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6252</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6132</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6253</v>
      </c>
      <c r="C2766" s="2262"/>
      <c r="D2766" s="2146">
        <v>0</v>
      </c>
      <c r="E2766" s="2353" t="s">
        <v>5052</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6254</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5868</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5733</v>
      </c>
      <c r="C2769" s="2262"/>
      <c r="D2769" s="2146" t="s">
        <v>5723</v>
      </c>
      <c r="E2769" s="2353" t="s">
        <v>5734</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5800</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5268</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5654</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5805</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6388</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6254</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6130</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6111</v>
      </c>
      <c r="C2790" s="2642" t="s">
        <v>1708</v>
      </c>
      <c r="D2790" s="2643" t="s">
        <v>2597</v>
      </c>
      <c r="E2790" s="2645" t="s">
        <v>2598</v>
      </c>
      <c r="F2790" s="2642" t="s">
        <v>2593</v>
      </c>
      <c r="G2790" s="2103" t="s">
        <v>6112</v>
      </c>
      <c r="H2790" s="2106" t="s">
        <v>6113</v>
      </c>
      <c r="I2790" s="2613"/>
      <c r="J2790" s="2613"/>
      <c r="K2790" s="2614"/>
      <c r="L2790" s="2106" t="s">
        <v>6114</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6115</v>
      </c>
      <c r="I2791" s="2106" t="s">
        <v>6116</v>
      </c>
      <c r="J2791" s="2106" t="s">
        <v>6117</v>
      </c>
      <c r="K2791" s="2106" t="s">
        <v>6118</v>
      </c>
      <c r="L2791" s="2106" t="s">
        <v>6115</v>
      </c>
      <c r="M2791" s="2106" t="s">
        <v>6116</v>
      </c>
      <c r="N2791" s="2106" t="s">
        <v>6117</v>
      </c>
      <c r="O2791" s="2106" t="s">
        <v>6118</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5593</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5597</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5601</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6281</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5608</v>
      </c>
      <c r="C2799" s="2262">
        <f t="shared" si="570"/>
        <v>0</v>
      </c>
      <c r="D2799" s="2146">
        <v>0</v>
      </c>
      <c r="E2799" s="2188" t="s">
        <v>5609</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6120</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6121</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6216</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5046</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5071</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5323</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5324</v>
      </c>
      <c r="E2815" s="2402" t="s">
        <v>5325</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5046</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5071</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5323</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5324</v>
      </c>
      <c r="E2820" s="2402" t="s">
        <v>5325</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6270</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6132</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5443</v>
      </c>
      <c r="E2827" s="2188" t="s">
        <v>2440</v>
      </c>
      <c r="F2827" s="2146" t="s">
        <v>2439</v>
      </c>
      <c r="G2827" s="2263">
        <f>G2821</f>
        <v>0</v>
      </c>
      <c r="H2827" s="2353">
        <v>0</v>
      </c>
      <c r="I2827" s="2353"/>
      <c r="J2827" s="2353" t="s">
        <v>6344</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6282</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6132</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6283</v>
      </c>
      <c r="C2834" s="2252"/>
      <c r="D2834" s="2146" t="s">
        <v>5377</v>
      </c>
      <c r="E2834" s="2188" t="s">
        <v>5378</v>
      </c>
      <c r="F2834" s="2146" t="s">
        <v>2439</v>
      </c>
      <c r="G2834" s="2263">
        <f>+G2828</f>
        <v>0</v>
      </c>
      <c r="H2834" s="2258">
        <v>0</v>
      </c>
      <c r="I2834" s="2353"/>
      <c r="J2834" s="2353" t="s">
        <v>6389</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6132</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6373</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5429</v>
      </c>
      <c r="E2842" s="2188" t="s">
        <v>3173</v>
      </c>
      <c r="F2842" s="2146" t="s">
        <v>2385</v>
      </c>
      <c r="G2842" s="2263">
        <f>G2835</f>
        <v>0</v>
      </c>
      <c r="H2842" s="2258">
        <v>0</v>
      </c>
      <c r="I2842" s="2258"/>
      <c r="J2842" s="2258" t="s">
        <v>6390</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6238</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6132</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6373</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5269</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5420</v>
      </c>
      <c r="E2851" s="2188" t="s">
        <v>5421</v>
      </c>
      <c r="F2851" s="2146" t="s">
        <v>2385</v>
      </c>
      <c r="G2851" s="2263">
        <f>G2843</f>
        <v>0</v>
      </c>
      <c r="H2851" s="2258">
        <v>0</v>
      </c>
      <c r="I2851" s="2258"/>
      <c r="J2851" s="2258" t="s">
        <v>6390</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6132</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5162</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5251</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5712</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5335</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5324</v>
      </c>
      <c r="E2862" s="2188" t="s">
        <v>5336</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5350</v>
      </c>
      <c r="E2863" s="2188" t="s">
        <v>5351</v>
      </c>
      <c r="F2863" s="2146" t="s">
        <v>2278</v>
      </c>
      <c r="G2863" s="2383">
        <f>G2855</f>
        <v>0</v>
      </c>
      <c r="H2863" s="2258">
        <v>0</v>
      </c>
      <c r="I2863" s="2258"/>
      <c r="J2863" s="2258" t="s">
        <v>6311</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5345</v>
      </c>
      <c r="E2864" s="2188" t="s">
        <v>5346</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6208</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6132</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5650</v>
      </c>
      <c r="C2867" s="2262"/>
      <c r="D2867" s="2146" t="s">
        <v>5632</v>
      </c>
      <c r="E2867" s="2188" t="s">
        <v>5651</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5798</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5711</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6132</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6374</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6375</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6376</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5289</v>
      </c>
      <c r="E2875" s="2353" t="s">
        <v>6377</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5332</v>
      </c>
      <c r="E2877" s="2353" t="s">
        <v>6378</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5326</v>
      </c>
      <c r="E2878" s="2353" t="s">
        <v>6379</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5331</v>
      </c>
      <c r="E2879" s="2353" t="s">
        <v>6380</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6132</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5304</v>
      </c>
      <c r="E2882" s="2188" t="s">
        <v>5305</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5340</v>
      </c>
      <c r="E2887" s="2188" t="s">
        <v>5341</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5711</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6132</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6381</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6382</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6383</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6384</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6385</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5458</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5570</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6262</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6132</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5086</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5077</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6345</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5559</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5570</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6132</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4756</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5730</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5805</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5800</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5572</v>
      </c>
      <c r="E2924" s="2188" t="s">
        <v>5573</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6130</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6111</v>
      </c>
      <c r="C2929" s="2642" t="s">
        <v>1708</v>
      </c>
      <c r="D2929" s="2643" t="s">
        <v>2597</v>
      </c>
      <c r="E2929" s="2645" t="s">
        <v>2598</v>
      </c>
      <c r="F2929" s="2642" t="s">
        <v>2593</v>
      </c>
      <c r="G2929" s="2103" t="s">
        <v>6112</v>
      </c>
      <c r="H2929" s="2106" t="s">
        <v>6113</v>
      </c>
      <c r="I2929" s="2613"/>
      <c r="J2929" s="2613"/>
      <c r="K2929" s="2614"/>
      <c r="L2929" s="2106" t="s">
        <v>6114</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6115</v>
      </c>
      <c r="I2930" s="2106" t="s">
        <v>6116</v>
      </c>
      <c r="J2930" s="2106" t="s">
        <v>6117</v>
      </c>
      <c r="K2930" s="2106" t="s">
        <v>6118</v>
      </c>
      <c r="L2930" s="2106" t="s">
        <v>6115</v>
      </c>
      <c r="M2930" s="2106" t="s">
        <v>6116</v>
      </c>
      <c r="N2930" s="2106" t="s">
        <v>6117</v>
      </c>
      <c r="O2930" s="2106" t="s">
        <v>6118</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5593</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5599</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6284</v>
      </c>
      <c r="Q2934" s="2260"/>
      <c r="R2934" s="2260"/>
      <c r="S2934" s="2260"/>
    </row>
    <row r="2935" spans="1:19" s="2099" customFormat="1" outlineLevel="1">
      <c r="A2935" s="2176" t="str">
        <f t="shared" si="607"/>
        <v/>
      </c>
      <c r="B2935" s="2112" t="str">
        <f>"FCO100-"&amp;$F$8</f>
        <v>FCO100-22</v>
      </c>
      <c r="C2935" s="2262">
        <f t="shared" si="612"/>
        <v>0</v>
      </c>
      <c r="D2935" s="2146" t="s">
        <v>5597</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5601</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5689</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6274</v>
      </c>
      <c r="C2939" s="2262">
        <f t="shared" si="612"/>
        <v>0</v>
      </c>
      <c r="D2939" s="2146" t="s">
        <v>1025</v>
      </c>
      <c r="E2939" s="2188" t="s">
        <v>5617</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5610</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5708</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6120</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6121</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6285</v>
      </c>
      <c r="C2946" s="2401"/>
      <c r="D2946" s="2146"/>
      <c r="E2946" s="2402" t="s">
        <v>5275</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5358</v>
      </c>
      <c r="E2948" s="2402" t="s">
        <v>5359</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5323</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5324</v>
      </c>
      <c r="E2950" s="2402" t="s">
        <v>5325</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6286</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5288</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5246</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5323</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5470</v>
      </c>
      <c r="E2958" s="2402" t="s">
        <v>5472</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6270</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6132</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6344</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6287</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6132</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5421</v>
      </c>
      <c r="F2973" s="2146" t="s">
        <v>2385</v>
      </c>
      <c r="G2973" s="2263">
        <f>G2966</f>
        <v>0</v>
      </c>
      <c r="H2973" s="2258">
        <v>0</v>
      </c>
      <c r="I2973" s="2258"/>
      <c r="J2973" s="2258" t="s">
        <v>6390</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6288</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6132</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5269</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5378</v>
      </c>
      <c r="F2981" s="2146" t="s">
        <v>2385</v>
      </c>
      <c r="G2981" s="2263">
        <f>G2974</f>
        <v>0</v>
      </c>
      <c r="H2981" s="2258">
        <v>0</v>
      </c>
      <c r="I2981" s="2258"/>
      <c r="J2981" s="2258" t="s">
        <v>6343</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4376</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6289</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5162</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5712</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5251</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5335</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5324</v>
      </c>
      <c r="E2992" s="2188" t="s">
        <v>5336</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5350</v>
      </c>
      <c r="E2993" s="2188" t="s">
        <v>5351</v>
      </c>
      <c r="F2993" s="2495" t="s">
        <v>856</v>
      </c>
      <c r="G2993" s="2414">
        <f>G2985</f>
        <v>0</v>
      </c>
      <c r="H2993" s="2258">
        <v>0</v>
      </c>
      <c r="I2993" s="2258"/>
      <c r="J2993" s="2258" t="s">
        <v>6311</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5345</v>
      </c>
      <c r="E2994" s="2188" t="s">
        <v>5346</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6290</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6132</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6291</v>
      </c>
      <c r="C2997" s="2262"/>
      <c r="D2997" s="2146" t="s">
        <v>5632</v>
      </c>
      <c r="E2997" s="2188" t="s">
        <v>5636</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5711</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6132</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6391</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6392</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6376</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5289</v>
      </c>
      <c r="E3004" s="2353" t="s">
        <v>6377</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5332</v>
      </c>
      <c r="E3006" s="2353" t="s">
        <v>6378</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5326</v>
      </c>
      <c r="E3007" s="2353" t="s">
        <v>6379</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5331</v>
      </c>
      <c r="E3008" s="2353" t="s">
        <v>6393</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6132</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5304</v>
      </c>
      <c r="E3011" s="2188" t="s">
        <v>5305</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5340</v>
      </c>
      <c r="E3016" s="2188" t="s">
        <v>5341</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5711</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6132</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6394</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6395</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6384</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6385</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5458</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5551</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5570</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6132</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5086</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6345</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5559</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6292</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6132</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5731</v>
      </c>
      <c r="E3042" s="2188" t="s">
        <v>6396</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6397</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5257</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5797</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6398</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6399</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6400</v>
      </c>
      <c r="F3050" s="2146" t="s">
        <v>5805</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5800</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5572</v>
      </c>
      <c r="E3053" s="2188" t="s">
        <v>6401</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6252</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6132</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6253</v>
      </c>
      <c r="C3057" s="2262"/>
      <c r="D3057" s="2146">
        <v>0</v>
      </c>
      <c r="E3057" s="2353" t="s">
        <v>5052</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6254</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5868</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5800</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5268</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5654</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5805</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6254</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6130</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6111</v>
      </c>
      <c r="C3081" s="2642" t="s">
        <v>1708</v>
      </c>
      <c r="D3081" s="2643" t="s">
        <v>2597</v>
      </c>
      <c r="E3081" s="2645" t="s">
        <v>2598</v>
      </c>
      <c r="F3081" s="2642" t="s">
        <v>2593</v>
      </c>
      <c r="G3081" s="2103" t="s">
        <v>6112</v>
      </c>
      <c r="H3081" s="2106" t="s">
        <v>6113</v>
      </c>
      <c r="I3081" s="2613"/>
      <c r="J3081" s="2613"/>
      <c r="K3081" s="2614"/>
      <c r="L3081" s="2106" t="s">
        <v>6114</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6115</v>
      </c>
      <c r="I3082" s="2106" t="s">
        <v>6116</v>
      </c>
      <c r="J3082" s="2106" t="s">
        <v>6117</v>
      </c>
      <c r="K3082" s="2106" t="s">
        <v>6118</v>
      </c>
      <c r="L3082" s="2106" t="s">
        <v>6115</v>
      </c>
      <c r="M3082" s="2106" t="s">
        <v>6116</v>
      </c>
      <c r="N3082" s="2106" t="s">
        <v>6117</v>
      </c>
      <c r="O3082" s="2106" t="s">
        <v>6118</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5593</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5599</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6284</v>
      </c>
      <c r="Q3086" s="2260"/>
      <c r="R3086" s="2260"/>
      <c r="S3086" s="2260"/>
    </row>
    <row r="3087" spans="1:19" s="2099" customFormat="1" outlineLevel="1">
      <c r="A3087" s="2176" t="str">
        <f t="shared" si="646"/>
        <v/>
      </c>
      <c r="B3087" s="2112" t="str">
        <f>"FCO100-"&amp;$F$8</f>
        <v>FCO100-22</v>
      </c>
      <c r="C3087" s="2262">
        <f t="shared" si="651"/>
        <v>0</v>
      </c>
      <c r="D3087" s="2146" t="s">
        <v>5597</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5601</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6293</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5610</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5708</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6120</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6216</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5356</v>
      </c>
      <c r="E3100" s="2402" t="s">
        <v>5357</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5323</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5324</v>
      </c>
      <c r="E3102" s="2402" t="s">
        <v>5325</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6294</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5288</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5246</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5323</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5470</v>
      </c>
      <c r="E3110" s="2402" t="s">
        <v>5472</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6270</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6132</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6344</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6295</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6132</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5421</v>
      </c>
      <c r="F3125" s="2146" t="s">
        <v>2385</v>
      </c>
      <c r="G3125" s="2263">
        <f>G3118</f>
        <v>0</v>
      </c>
      <c r="H3125" s="2258">
        <v>0</v>
      </c>
      <c r="I3125" s="2258"/>
      <c r="J3125" s="2258" t="s">
        <v>6390</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6288</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6132</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5269</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5378</v>
      </c>
      <c r="F3133" s="2146" t="s">
        <v>2385</v>
      </c>
      <c r="G3133" s="2263">
        <f>G3126</f>
        <v>0</v>
      </c>
      <c r="H3133" s="2258">
        <v>0</v>
      </c>
      <c r="I3133" s="2258"/>
      <c r="J3133" s="2258" t="s">
        <v>6343</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4376</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6289</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5162</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5712</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5251</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5335</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5324</v>
      </c>
      <c r="E3144" s="2188" t="s">
        <v>5336</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5350</v>
      </c>
      <c r="E3145" s="2188" t="s">
        <v>5351</v>
      </c>
      <c r="F3145" s="2495" t="s">
        <v>856</v>
      </c>
      <c r="G3145" s="2414">
        <f>G3137</f>
        <v>0</v>
      </c>
      <c r="H3145" s="2258">
        <v>0</v>
      </c>
      <c r="I3145" s="2258"/>
      <c r="J3145" s="2258" t="s">
        <v>6311</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5345</v>
      </c>
      <c r="E3146" s="2188" t="s">
        <v>5346</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6290</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6132</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6296</v>
      </c>
      <c r="C3149" s="2262"/>
      <c r="D3149" s="2146" t="s">
        <v>5632</v>
      </c>
      <c r="E3149" s="2188" t="s">
        <v>5638</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5711</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6132</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6391</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6392</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6376</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5289</v>
      </c>
      <c r="E3156" s="2353" t="s">
        <v>6377</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5332</v>
      </c>
      <c r="E3158" s="2353" t="s">
        <v>5333</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5326</v>
      </c>
      <c r="E3159" s="2353" t="s">
        <v>6379</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5331</v>
      </c>
      <c r="E3160" s="2353" t="s">
        <v>6393</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6132</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5304</v>
      </c>
      <c r="E3163" s="2188" t="s">
        <v>5305</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5340</v>
      </c>
      <c r="E3168" s="2188" t="s">
        <v>5341</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5711</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6132</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5458</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5551</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5570</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6132</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5086</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6345</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5559</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6292</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6132</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5731</v>
      </c>
      <c r="E3194" s="2188" t="s">
        <v>6396</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6397</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5257</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5797</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6398</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6399</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6400</v>
      </c>
      <c r="F3202" s="2146" t="s">
        <v>5805</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5800</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5572</v>
      </c>
      <c r="E3205" s="2188" t="s">
        <v>6401</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6252</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6132</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6253</v>
      </c>
      <c r="C3209" s="2262"/>
      <c r="D3209" s="2146">
        <v>0</v>
      </c>
      <c r="E3209" s="2353" t="s">
        <v>5052</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6254</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5868</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5800</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5268</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5654</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5805</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6388</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6254</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6130</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6111</v>
      </c>
      <c r="C3233" s="2642" t="s">
        <v>1708</v>
      </c>
      <c r="D3233" s="2643" t="s">
        <v>2597</v>
      </c>
      <c r="E3233" s="2645" t="s">
        <v>2598</v>
      </c>
      <c r="F3233" s="2642" t="s">
        <v>2593</v>
      </c>
      <c r="G3233" s="2103" t="s">
        <v>6112</v>
      </c>
      <c r="H3233" s="2106" t="s">
        <v>6113</v>
      </c>
      <c r="I3233" s="2613"/>
      <c r="J3233" s="2613"/>
      <c r="K3233" s="2614"/>
      <c r="L3233" s="2106" t="s">
        <v>6114</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6115</v>
      </c>
      <c r="I3234" s="2106" t="s">
        <v>6116</v>
      </c>
      <c r="J3234" s="2106" t="s">
        <v>6117</v>
      </c>
      <c r="K3234" s="2106" t="s">
        <v>6118</v>
      </c>
      <c r="L3234" s="2106" t="s">
        <v>6115</v>
      </c>
      <c r="M3234" s="2106" t="s">
        <v>6116</v>
      </c>
      <c r="N3234" s="2106" t="s">
        <v>6117</v>
      </c>
      <c r="O3234" s="2106" t="s">
        <v>6118</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5593</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5599</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6284</v>
      </c>
      <c r="Q3238" s="2260"/>
      <c r="R3238" s="2260"/>
      <c r="S3238" s="2260"/>
    </row>
    <row r="3239" spans="1:19" s="2099" customFormat="1" outlineLevel="1">
      <c r="A3239" s="2176" t="str">
        <f t="shared" si="685"/>
        <v/>
      </c>
      <c r="B3239" s="2112" t="str">
        <f>"FCO200-"&amp;$F$8</f>
        <v>FCO200-22</v>
      </c>
      <c r="C3239" s="2262">
        <f t="shared" si="690"/>
        <v>0</v>
      </c>
      <c r="D3239" s="2146" t="s">
        <v>5597</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5601</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6293</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5610</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5708</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6120</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6216</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5356</v>
      </c>
      <c r="E3252" s="2402" t="s">
        <v>5357</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5323</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5324</v>
      </c>
      <c r="E3254" s="2402" t="s">
        <v>5325</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6294</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5288</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5246</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5323</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5470</v>
      </c>
      <c r="E3262" s="2402" t="s">
        <v>5472</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6270</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6132</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6344</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6297</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6132</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5421</v>
      </c>
      <c r="F3277" s="2146" t="s">
        <v>2385</v>
      </c>
      <c r="G3277" s="2263">
        <f>G3270</f>
        <v>0</v>
      </c>
      <c r="H3277" s="2258"/>
      <c r="I3277" s="2258"/>
      <c r="J3277" s="2258" t="s">
        <v>6390</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6288</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6132</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5269</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5378</v>
      </c>
      <c r="F3285" s="2146" t="s">
        <v>2385</v>
      </c>
      <c r="G3285" s="2263">
        <f>G3278</f>
        <v>0</v>
      </c>
      <c r="H3285" s="2258"/>
      <c r="I3285" s="2258"/>
      <c r="J3285" s="2258" t="s">
        <v>6343</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4376</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6289</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5162</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5712</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5251</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5335</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5324</v>
      </c>
      <c r="E3296" s="2188" t="s">
        <v>5336</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5350</v>
      </c>
      <c r="E3297" s="2188" t="s">
        <v>5351</v>
      </c>
      <c r="F3297" s="2495" t="s">
        <v>856</v>
      </c>
      <c r="G3297" s="2383">
        <f>G3289+G3290</f>
        <v>0</v>
      </c>
      <c r="H3297" s="2258">
        <v>0</v>
      </c>
      <c r="I3297" s="2258"/>
      <c r="J3297" s="2258" t="s">
        <v>6311</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5345</v>
      </c>
      <c r="E3298" s="2188" t="s">
        <v>5346</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6290</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6132</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6296</v>
      </c>
      <c r="C3301" s="2262"/>
      <c r="D3301" s="2146" t="s">
        <v>5632</v>
      </c>
      <c r="E3301" s="2188" t="s">
        <v>5638</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5711</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6132</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6391</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6392</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6376</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5289</v>
      </c>
      <c r="E3308" s="2353" t="s">
        <v>6377</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5332</v>
      </c>
      <c r="E3310" s="2353" t="s">
        <v>6378</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5326</v>
      </c>
      <c r="E3311" s="2353" t="s">
        <v>6379</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5331</v>
      </c>
      <c r="E3312" s="2353" t="s">
        <v>6393</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6132</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5304</v>
      </c>
      <c r="E3315" s="2188" t="s">
        <v>5305</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5340</v>
      </c>
      <c r="E3320" s="2188" t="s">
        <v>5341</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5711</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6132</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6394</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6395</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6384</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6385</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5458</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5551</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5570</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6132</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5086</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6345</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5559</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6292</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6132</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5731</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5257</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5797</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5805</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5800</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5572</v>
      </c>
      <c r="E3358" s="2188" t="s">
        <v>5573</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6252</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6132</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6253</v>
      </c>
      <c r="C3362" s="2262"/>
      <c r="D3362" s="2146">
        <v>0</v>
      </c>
      <c r="E3362" s="2353" t="s">
        <v>5052</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6254</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5868</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5800</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5268</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5654</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5805</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6388</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6254</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6130</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6111</v>
      </c>
      <c r="C3386" s="2642" t="s">
        <v>1708</v>
      </c>
      <c r="D3386" s="2643" t="s">
        <v>2597</v>
      </c>
      <c r="E3386" s="2645" t="s">
        <v>2598</v>
      </c>
      <c r="F3386" s="2642" t="s">
        <v>2593</v>
      </c>
      <c r="G3386" s="2103" t="s">
        <v>6112</v>
      </c>
      <c r="H3386" s="2106" t="s">
        <v>6113</v>
      </c>
      <c r="I3386" s="2613"/>
      <c r="J3386" s="2613"/>
      <c r="K3386" s="2614"/>
      <c r="L3386" s="2106" t="s">
        <v>6114</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6115</v>
      </c>
      <c r="I3387" s="2106" t="s">
        <v>6116</v>
      </c>
      <c r="J3387" s="2106" t="s">
        <v>6117</v>
      </c>
      <c r="K3387" s="2106" t="s">
        <v>6118</v>
      </c>
      <c r="L3387" s="2106" t="s">
        <v>6115</v>
      </c>
      <c r="M3387" s="2106" t="s">
        <v>6116</v>
      </c>
      <c r="N3387" s="2106" t="s">
        <v>6117</v>
      </c>
      <c r="O3387" s="2106" t="s">
        <v>6118</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5593</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5599</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6284</v>
      </c>
      <c r="Q3391" s="2260"/>
      <c r="R3391" s="2260"/>
      <c r="S3391" s="2260"/>
    </row>
    <row r="3392" spans="1:19" s="2099" customFormat="1" outlineLevel="1">
      <c r="A3392" s="2176" t="str">
        <f t="shared" si="724"/>
        <v/>
      </c>
      <c r="B3392" s="2112" t="str">
        <f>"FCO200-"&amp;$F$8</f>
        <v>FCO200-22</v>
      </c>
      <c r="C3392" s="2262">
        <f t="shared" si="729"/>
        <v>0</v>
      </c>
      <c r="D3392" s="2146" t="s">
        <v>5597</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5601</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6298</v>
      </c>
      <c r="C3396" s="2262">
        <f t="shared" si="729"/>
        <v>0</v>
      </c>
      <c r="D3396" s="2146" t="s">
        <v>1025</v>
      </c>
      <c r="E3396" s="2188" t="s">
        <v>5615</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5610</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5708</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6120</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6216</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5356</v>
      </c>
      <c r="E3405" s="2402" t="s">
        <v>5357</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5323</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5324</v>
      </c>
      <c r="E3407" s="2402" t="s">
        <v>5325</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5046</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5071</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5323</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5324</v>
      </c>
      <c r="E3412" s="2402" t="s">
        <v>5325</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6132</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4456</v>
      </c>
      <c r="F3415" s="2146" t="s">
        <v>2248</v>
      </c>
      <c r="G3415" s="2263">
        <f>2*G3413</f>
        <v>0</v>
      </c>
      <c r="H3415" s="2353">
        <v>31625</v>
      </c>
      <c r="I3415" s="2410"/>
      <c r="J3415" s="2353" t="s">
        <v>6402</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5837</v>
      </c>
      <c r="F3416" s="2146" t="s">
        <v>2248</v>
      </c>
      <c r="G3416" s="2263">
        <f>G3413*4</f>
        <v>0</v>
      </c>
      <c r="H3416" s="2353">
        <v>31625</v>
      </c>
      <c r="I3416" s="2410"/>
      <c r="J3416" s="2353" t="s">
        <v>6403</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5836</v>
      </c>
      <c r="F3417" s="2146" t="s">
        <v>2248</v>
      </c>
      <c r="G3417" s="2263">
        <f>G3413*2</f>
        <v>0</v>
      </c>
      <c r="H3417" s="2353">
        <v>31625</v>
      </c>
      <c r="I3417" s="2410"/>
      <c r="J3417" s="2353" t="s">
        <v>6403</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6270</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6132</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6344</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6299</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6132</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5077</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6344</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6220</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6132</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6344</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6297</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6132</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6404</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6390</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6288</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6132</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6404</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5269</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5428</v>
      </c>
      <c r="F3457" s="2146" t="s">
        <v>2385</v>
      </c>
      <c r="G3457" s="2263">
        <f>G3450</f>
        <v>0</v>
      </c>
      <c r="H3457" s="2258"/>
      <c r="I3457" s="2258"/>
      <c r="J3457" s="2258" t="s">
        <v>6328</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4376</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6289</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5162</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5712</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5251</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5335</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5324</v>
      </c>
      <c r="E3468" s="2188" t="s">
        <v>5336</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5350</v>
      </c>
      <c r="E3469" s="2188" t="s">
        <v>5351</v>
      </c>
      <c r="F3469" s="2495" t="s">
        <v>856</v>
      </c>
      <c r="G3469" s="2383">
        <f>G3461+G3462</f>
        <v>0</v>
      </c>
      <c r="H3469" s="2258">
        <v>0</v>
      </c>
      <c r="I3469" s="2258"/>
      <c r="J3469" s="2258" t="s">
        <v>6311</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5345</v>
      </c>
      <c r="E3470" s="2188" t="s">
        <v>5346</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6300</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6132</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6301</v>
      </c>
      <c r="C3473" s="2262"/>
      <c r="D3473" s="2146" t="s">
        <v>5632</v>
      </c>
      <c r="E3473" s="2188" t="s">
        <v>5639</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5711</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6132</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6391</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6392</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6376</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5289</v>
      </c>
      <c r="E3480" s="2353" t="s">
        <v>6377</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5332</v>
      </c>
      <c r="E3482" s="2353" t="s">
        <v>6378</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5326</v>
      </c>
      <c r="E3483" s="2353" t="s">
        <v>6379</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5331</v>
      </c>
      <c r="E3484" s="2353" t="s">
        <v>6393</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6132</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5304</v>
      </c>
      <c r="E3487" s="2188" t="s">
        <v>5305</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5340</v>
      </c>
      <c r="E3492" s="2188" t="s">
        <v>5341</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5711</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6132</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6394</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6395</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6384</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6385</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5458</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5551</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5570</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6132</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5086</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6345</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5559</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6132</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5340</v>
      </c>
      <c r="E3519" s="2188" t="s">
        <v>5341</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6132</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5731</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5257</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5797</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5805</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5800</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5572</v>
      </c>
      <c r="E3534" s="2188" t="s">
        <v>5573</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6252</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6132</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6253</v>
      </c>
      <c r="C3538" s="2262"/>
      <c r="D3538" s="2146">
        <v>0</v>
      </c>
      <c r="E3538" s="2353" t="s">
        <v>5052</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6254</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5868</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5800</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5268</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5654</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5805</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6254</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6130</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3097" zoomScaleNormal="100" workbookViewId="0">
      <selection activeCell="H2421" sqref="H2421"/>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4414</v>
      </c>
      <c r="G2" s="2700" t="s">
        <v>4415</v>
      </c>
      <c r="H2" s="1703"/>
      <c r="I2" s="2701">
        <v>9</v>
      </c>
      <c r="J2" s="2702" t="s">
        <v>4408</v>
      </c>
      <c r="K2" s="2700" t="s">
        <v>4416</v>
      </c>
      <c r="L2" s="2700"/>
      <c r="M2" s="2702">
        <v>1</v>
      </c>
      <c r="N2" s="2702" t="s">
        <v>4417</v>
      </c>
      <c r="O2" s="2702">
        <v>1</v>
      </c>
      <c r="P2" s="2702" t="s">
        <v>4418</v>
      </c>
    </row>
    <row r="3" spans="3:16" hidden="1" outlineLevel="1">
      <c r="C3" s="2830"/>
      <c r="F3" s="2703">
        <v>36</v>
      </c>
      <c r="G3" s="2704" t="s">
        <v>4419</v>
      </c>
      <c r="H3" s="1703"/>
      <c r="I3" s="2705">
        <v>54</v>
      </c>
      <c r="J3" s="2702" t="s">
        <v>1823</v>
      </c>
      <c r="K3" s="2700" t="s">
        <v>4420</v>
      </c>
      <c r="L3" s="2700"/>
      <c r="M3" s="2702">
        <v>0</v>
      </c>
      <c r="N3" s="2702" t="s">
        <v>4421</v>
      </c>
      <c r="O3" s="2706"/>
    </row>
    <row r="4" spans="3:16" hidden="1" outlineLevel="1">
      <c r="C4" s="2830"/>
      <c r="F4" s="2703"/>
      <c r="G4" s="2704" t="s">
        <v>4422</v>
      </c>
      <c r="H4" s="1703"/>
      <c r="I4" s="2701">
        <v>3</v>
      </c>
      <c r="J4" s="2702" t="s">
        <v>856</v>
      </c>
      <c r="K4" s="2707" t="s">
        <v>4423</v>
      </c>
      <c r="L4" s="2700"/>
      <c r="M4" s="2702">
        <v>0</v>
      </c>
      <c r="N4" s="2708"/>
      <c r="O4" s="2706"/>
    </row>
    <row r="5" spans="3:16" hidden="1" outlineLevel="1">
      <c r="C5" s="2830"/>
      <c r="F5" s="2703"/>
      <c r="G5" s="2709" t="s">
        <v>4424</v>
      </c>
      <c r="H5" s="2701" t="s">
        <v>4425</v>
      </c>
      <c r="I5" s="2701" t="s">
        <v>4426</v>
      </c>
      <c r="J5" s="2709" t="s">
        <v>4427</v>
      </c>
      <c r="K5" s="2709" t="s">
        <v>4428</v>
      </c>
      <c r="L5" s="2702" t="s">
        <v>4426</v>
      </c>
      <c r="M5" s="2709" t="s">
        <v>4429</v>
      </c>
      <c r="N5" s="2710" t="s">
        <v>4430</v>
      </c>
      <c r="O5" s="2706"/>
    </row>
    <row r="6" spans="3:16" hidden="1" outlineLevel="1">
      <c r="C6" s="2830"/>
      <c r="F6" s="2711"/>
      <c r="G6" s="1220">
        <v>18</v>
      </c>
      <c r="H6" s="1703" t="s">
        <v>2051</v>
      </c>
      <c r="I6" s="1703">
        <v>0</v>
      </c>
      <c r="J6" s="1220">
        <f>I6*15</f>
        <v>0</v>
      </c>
      <c r="K6" s="2712" t="s">
        <v>4431</v>
      </c>
      <c r="L6" s="1220">
        <v>0</v>
      </c>
      <c r="M6" s="2713">
        <f>L6*3*15</f>
        <v>0</v>
      </c>
      <c r="N6" s="3197">
        <f>I17+L17</f>
        <v>0</v>
      </c>
      <c r="O6" s="2706"/>
    </row>
    <row r="7" spans="3:16" hidden="1" outlineLevel="1">
      <c r="C7" s="2830"/>
      <c r="D7" s="2714"/>
      <c r="F7" s="2715"/>
      <c r="G7" s="1220" t="s">
        <v>4432</v>
      </c>
      <c r="H7" s="2716" t="s">
        <v>2052</v>
      </c>
      <c r="I7" s="1703"/>
      <c r="J7" s="1220">
        <f>I7*25</f>
        <v>0</v>
      </c>
      <c r="K7" s="2712" t="s">
        <v>4433</v>
      </c>
      <c r="L7" s="1220">
        <v>0</v>
      </c>
      <c r="M7" s="2713">
        <f>L7*3*25</f>
        <v>0</v>
      </c>
      <c r="N7" s="3198"/>
      <c r="O7" s="2706"/>
      <c r="P7" s="2717"/>
    </row>
    <row r="8" spans="3:16" hidden="1" outlineLevel="1">
      <c r="C8" s="2830"/>
      <c r="E8" s="2718"/>
      <c r="F8" s="2703"/>
      <c r="G8" s="1220">
        <v>22</v>
      </c>
      <c r="H8" s="2716" t="s">
        <v>4434</v>
      </c>
      <c r="I8" s="1703">
        <v>0</v>
      </c>
      <c r="J8" s="1220">
        <f>I8*37.5</f>
        <v>0</v>
      </c>
      <c r="K8" s="2712" t="s">
        <v>4435</v>
      </c>
      <c r="L8" s="1220">
        <v>0</v>
      </c>
      <c r="M8" s="2713">
        <f>L8*3*37.5</f>
        <v>0</v>
      </c>
      <c r="N8" s="2710" t="s">
        <v>4436</v>
      </c>
      <c r="O8" s="2706"/>
    </row>
    <row r="9" spans="3:16" hidden="1" outlineLevel="1">
      <c r="C9" s="2830"/>
      <c r="E9" s="2714"/>
      <c r="F9" s="2703"/>
      <c r="G9" s="2719"/>
      <c r="H9" s="2716" t="s">
        <v>2053</v>
      </c>
      <c r="I9" s="1703"/>
      <c r="J9" s="1220">
        <f>I9*50</f>
        <v>0</v>
      </c>
      <c r="K9" s="2712" t="s">
        <v>4437</v>
      </c>
      <c r="L9" s="1220"/>
      <c r="M9" s="2713">
        <f>L9*3*50</f>
        <v>0</v>
      </c>
      <c r="N9" s="3197">
        <f>J18+M18</f>
        <v>560</v>
      </c>
      <c r="O9" s="2706"/>
    </row>
    <row r="10" spans="3:16" hidden="1" outlineLevel="1">
      <c r="C10" s="2830"/>
      <c r="E10" s="2714"/>
      <c r="F10" s="2703"/>
      <c r="G10" s="2720"/>
      <c r="H10" s="2721" t="s">
        <v>2054</v>
      </c>
      <c r="I10" s="1703"/>
      <c r="J10" s="1220">
        <f>I10*75</f>
        <v>0</v>
      </c>
      <c r="K10" s="2722" t="s">
        <v>4438</v>
      </c>
      <c r="L10" s="1220"/>
      <c r="M10" s="2713">
        <f>L10*160</f>
        <v>0</v>
      </c>
      <c r="N10" s="3199"/>
      <c r="O10" s="2706"/>
    </row>
    <row r="11" spans="3:16" hidden="1" outlineLevel="1">
      <c r="C11" s="2830"/>
      <c r="E11" s="2714"/>
      <c r="F11" s="2703"/>
      <c r="G11" s="2720"/>
      <c r="H11" s="2721" t="s">
        <v>2055</v>
      </c>
      <c r="I11" s="1703"/>
      <c r="J11" s="1220">
        <f>I11*100</f>
        <v>0</v>
      </c>
      <c r="K11" s="2722" t="s">
        <v>4439</v>
      </c>
      <c r="L11" s="1220"/>
      <c r="M11" s="2713">
        <f>L11*250</f>
        <v>0</v>
      </c>
      <c r="N11" s="3199"/>
      <c r="O11" s="2706"/>
    </row>
    <row r="12" spans="3:16" hidden="1" outlineLevel="1">
      <c r="C12" s="2830"/>
      <c r="E12" s="2714"/>
      <c r="F12" s="2703"/>
      <c r="G12" s="2720"/>
      <c r="H12" s="2723"/>
      <c r="I12" s="1703"/>
      <c r="J12" s="2724"/>
      <c r="K12" s="2722" t="s">
        <v>4440</v>
      </c>
      <c r="L12" s="1220"/>
      <c r="M12" s="2713">
        <f>L12*320</f>
        <v>0</v>
      </c>
      <c r="N12" s="3199"/>
      <c r="O12" s="2706"/>
    </row>
    <row r="13" spans="3:16" hidden="1" outlineLevel="1">
      <c r="C13" s="2830"/>
      <c r="E13" s="2714"/>
      <c r="F13" s="2703"/>
      <c r="G13" s="2720"/>
      <c r="H13" s="2723"/>
      <c r="I13" s="1703"/>
      <c r="J13" s="2724"/>
      <c r="K13" s="2722" t="s">
        <v>4441</v>
      </c>
      <c r="L13" s="1220">
        <v>0</v>
      </c>
      <c r="M13" s="2713">
        <f>L13*400</f>
        <v>0</v>
      </c>
      <c r="N13" s="3199"/>
      <c r="O13" s="2706"/>
    </row>
    <row r="14" spans="3:16" hidden="1" outlineLevel="1">
      <c r="C14" s="2830"/>
      <c r="E14" s="2714"/>
      <c r="F14" s="2703"/>
      <c r="G14" s="2720"/>
      <c r="H14" s="2723"/>
      <c r="I14" s="1703"/>
      <c r="J14" s="2724"/>
      <c r="K14" s="2722" t="s">
        <v>4442</v>
      </c>
      <c r="L14" s="1220">
        <v>1</v>
      </c>
      <c r="M14" s="2713">
        <f>L14*560</f>
        <v>560</v>
      </c>
      <c r="N14" s="3199"/>
      <c r="O14" s="2706"/>
    </row>
    <row r="15" spans="3:16" hidden="1" outlineLevel="1">
      <c r="C15" s="2830"/>
      <c r="E15" s="2714"/>
      <c r="F15" s="2703"/>
      <c r="G15" s="2720"/>
      <c r="H15" s="2723"/>
      <c r="I15" s="1703"/>
      <c r="J15" s="2724"/>
      <c r="K15" s="2722" t="s">
        <v>4443</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4808</v>
      </c>
      <c r="E19" s="940"/>
      <c r="F19" s="940"/>
      <c r="G19" s="933"/>
      <c r="H19" s="1704"/>
      <c r="I19" s="1704"/>
      <c r="J19" s="933"/>
      <c r="K19" s="933"/>
      <c r="L19" s="940"/>
      <c r="M19" s="934"/>
    </row>
    <row r="20" spans="1:23" ht="24" customHeight="1">
      <c r="A20" s="931">
        <v>1</v>
      </c>
      <c r="D20" s="1213" t="str">
        <f>"Công trình: "&amp;WORD!AB2</f>
        <v>Công trình: Xây dựng mới TBA 3P-1000kVA Công ty TNHH Điện Xuân Lộc 1</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4285</v>
      </c>
      <c r="I22" s="2916"/>
      <c r="J22" s="2917"/>
      <c r="K22" s="2917"/>
      <c r="L22" s="3202" t="s">
        <v>2599</v>
      </c>
      <c r="M22" s="934"/>
    </row>
    <row r="23" spans="1:23" s="1016" customFormat="1" ht="27" customHeight="1">
      <c r="A23" s="1086"/>
      <c r="B23" s="1221"/>
      <c r="C23" s="2831"/>
      <c r="D23" s="3201"/>
      <c r="E23" s="3201"/>
      <c r="F23" s="3201"/>
      <c r="G23" s="3201"/>
      <c r="H23" s="2918" t="s">
        <v>4284</v>
      </c>
      <c r="I23" s="2918" t="s">
        <v>4281</v>
      </c>
      <c r="J23" s="2919" t="s">
        <v>4282</v>
      </c>
      <c r="K23" s="2919" t="s">
        <v>4283</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4351</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4444</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4445</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4446</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4447</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4778</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4541</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4728</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4332</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4448</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4536</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4517</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4352</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4352</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4352</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4352</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4352</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4352</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4352</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4352</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4352</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4352</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4352</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4352</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4352</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4352</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4352</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4352</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4352</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4352</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4352</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4352</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4352</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4352</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4352</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4352</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4352</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4352</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4352</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4352</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4352</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4352</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4352</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4352</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4352</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4352</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4352</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4352</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4352</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4352</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4352</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4352</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4352</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4352</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4352</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4352</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4352</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4352</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4352</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4352</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4352</v>
      </c>
    </row>
    <row r="245" spans="1:13" s="1016" customFormat="1" ht="25.2" hidden="1" customHeight="1">
      <c r="A245" s="1086">
        <f t="shared" si="9"/>
        <v>0</v>
      </c>
      <c r="B245" s="1229" t="s">
        <v>4448</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4352</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4352</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4352</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4352</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4352</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4352</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4352</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4352</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4352</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4352</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4352</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4352</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4352</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4352</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4352</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4352</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4352</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4352</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4352</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4352</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4352</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4352</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4352</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4449</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4732</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4541</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4728</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4332</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4807</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4517</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4508</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4509</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4511</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4513</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4460</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4341</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4349</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4515</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4516</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4517</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4728</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4756</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4517</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4757</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4448</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4353</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4343</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4331</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4376</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4345</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4347</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4341</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4349</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4391</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4925</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4763</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4327</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4926</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4767</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4824</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4825</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4828</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4829</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4830</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4831</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4832</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4833</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4834</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4836</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4835</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4837</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4840</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4451</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4458</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4452</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4413</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4413</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4842</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4347</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4341</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4349</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4459</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4598</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4843</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4347</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4341</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4349</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4497</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4498</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4599</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4558</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4327</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4556</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4407</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4407</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4407</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4536</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4347</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4349</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4559</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4560</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4598</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4498</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4533</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4796</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4407</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4407</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4460</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4712</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4765</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4499</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4500</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4501</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4407</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4407</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4407</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6425</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4503</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4501</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6426</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4327</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4451</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6427</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6427</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4413</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4413</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4413</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6428</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4756</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4786</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6269</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4504</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4503</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4501</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4413</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4413</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4413</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4505</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6281</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6462</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4501</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6463</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4327</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6408</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6466</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4376</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6208</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5633</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4413</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4905</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6467</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6506</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6472</v>
      </c>
      <c r="C2550" s="2831"/>
      <c r="D2550" s="2928">
        <f>IF(H2550&gt;0,D2534+1,D2534)</f>
        <v>1</v>
      </c>
      <c r="E2550" s="2929"/>
      <c r="F2550" s="2932" t="s">
        <v>6468</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6242</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5484</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6243</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5301</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5363</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5163</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5165</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6244</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5057</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6242</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5486</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5479</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6253</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6254</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5733</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6469</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5808</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5812</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6254</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5593</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5597</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6272</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5601</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6273</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5681</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5681</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5678</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6274</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6121</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5274</v>
      </c>
      <c r="C2621" s="2835"/>
      <c r="D2621" s="2760"/>
      <c r="E2621" s="2751"/>
      <c r="F2621" s="2761" t="s">
        <v>5275</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6216</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5288</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6101</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4835</v>
      </c>
      <c r="C2633" s="2835"/>
      <c r="D2633" s="2760"/>
      <c r="E2633" s="2751"/>
      <c r="F2633" s="2761" t="s">
        <v>4640</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5320</v>
      </c>
      <c r="C2634" s="2835"/>
      <c r="D2634" s="2760"/>
      <c r="E2634" s="2751"/>
      <c r="F2634" s="2761" t="s">
        <v>5322</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5472</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5046</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5071</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5323</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5324</v>
      </c>
      <c r="F2640" s="2761" t="s">
        <v>5325</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6413</v>
      </c>
      <c r="C2641" s="2835"/>
      <c r="D2641" s="2765">
        <f>IF(H2641&gt;0,D2636+1,D2636)</f>
        <v>1</v>
      </c>
      <c r="E2641" s="2766"/>
      <c r="F2641" s="2767" t="s">
        <v>6236</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6132</v>
      </c>
      <c r="G2642" s="2750"/>
      <c r="H2642" s="2753"/>
      <c r="I2642" s="2664">
        <f t="shared" si="147"/>
        <v>0</v>
      </c>
      <c r="J2642" s="1069"/>
      <c r="K2642" s="1069"/>
      <c r="L2642" s="1069"/>
      <c r="M2642" s="934">
        <v>1250</v>
      </c>
    </row>
    <row r="2643" spans="1:13" s="1016" customFormat="1" ht="25.2" hidden="1" customHeight="1">
      <c r="A2643" s="1086">
        <f t="shared" si="149"/>
        <v>0</v>
      </c>
      <c r="B2643" s="1087" t="s">
        <v>4327</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5443</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6414</v>
      </c>
      <c r="C2649" s="2835"/>
      <c r="D2649" s="2765">
        <f>IF(H2649&gt;0,D2641+1,D2641)</f>
        <v>2</v>
      </c>
      <c r="E2649" s="2766"/>
      <c r="F2649" s="2767" t="s">
        <v>6275</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6132</v>
      </c>
      <c r="G2650" s="2750"/>
      <c r="H2650" s="2753"/>
      <c r="I2650" s="2664">
        <f t="shared" si="147"/>
        <v>0</v>
      </c>
      <c r="J2650" s="1069"/>
      <c r="K2650" s="1069"/>
      <c r="L2650" s="1069"/>
      <c r="M2650" s="934">
        <v>1250</v>
      </c>
    </row>
    <row r="2651" spans="1:13" s="1016" customFormat="1" ht="25.2" hidden="1" customHeight="1">
      <c r="A2651" s="1086">
        <f t="shared" si="149"/>
        <v>0</v>
      </c>
      <c r="B2651" s="1087" t="s">
        <v>6408</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6407</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5429</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6415</v>
      </c>
      <c r="C2657" s="2835"/>
      <c r="D2657" s="2765">
        <f>IF(H2657&gt;0,D2649+1,D2649)</f>
        <v>3</v>
      </c>
      <c r="E2657" s="2766"/>
      <c r="F2657" s="2767" t="s">
        <v>6276</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6132</v>
      </c>
      <c r="G2658" s="2750"/>
      <c r="H2658" s="2753"/>
      <c r="I2658" s="2664">
        <f t="shared" si="147"/>
        <v>0</v>
      </c>
      <c r="J2658" s="1069"/>
      <c r="K2658" s="1069"/>
      <c r="L2658" s="1069"/>
      <c r="M2658" s="934">
        <v>1250</v>
      </c>
    </row>
    <row r="2659" spans="1:13" s="1016" customFormat="1" ht="25.2" hidden="1" customHeight="1">
      <c r="A2659" s="1086">
        <f t="shared" si="149"/>
        <v>0</v>
      </c>
      <c r="B2659" s="1087" t="s">
        <v>6406</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6407</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5269</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5420</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6132</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5162</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5251</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5712</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5335</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5324</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5350</v>
      </c>
      <c r="F2677" s="2752" t="s">
        <v>5351</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6277</v>
      </c>
      <c r="C2678" s="2835"/>
      <c r="D2678" s="2755"/>
      <c r="E2678" s="2751" t="s">
        <v>5344</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6208</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6132</v>
      </c>
      <c r="G2680" s="2750"/>
      <c r="H2680" s="2753"/>
      <c r="I2680" s="2664">
        <f t="shared" si="154"/>
        <v>0</v>
      </c>
      <c r="J2680" s="1069"/>
      <c r="K2680" s="1069"/>
      <c r="L2680" s="1069"/>
      <c r="M2680" s="934">
        <v>1250</v>
      </c>
    </row>
    <row r="2681" spans="1:13" s="1016" customFormat="1" ht="25.2" hidden="1" customHeight="1">
      <c r="A2681" s="1086">
        <f t="shared" si="149"/>
        <v>0</v>
      </c>
      <c r="B2681" s="1087" t="s">
        <v>6278</v>
      </c>
      <c r="C2681" s="2835"/>
      <c r="D2681" s="2750"/>
      <c r="E2681" s="2751" t="s">
        <v>5632</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6132</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6374</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6375</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6376</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5289</v>
      </c>
      <c r="F2689" s="2773" t="s">
        <v>6377</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5332</v>
      </c>
      <c r="F2691" s="2773" t="s">
        <v>6378</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5326</v>
      </c>
      <c r="F2692" s="2773" t="s">
        <v>6379</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5331</v>
      </c>
      <c r="F2693" s="2773" t="s">
        <v>6380</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6132</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5304</v>
      </c>
      <c r="F2696" s="2752" t="s">
        <v>5305</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5340</v>
      </c>
      <c r="F2701" s="2752" t="s">
        <v>5341</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5711</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6132</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6381</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6382</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6383</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6384</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6385</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5458</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5570</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6262</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6132</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5698</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5704</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5706</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5696</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6279</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5559</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5570</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6132</v>
      </c>
      <c r="G2732" s="2755"/>
      <c r="H2732" s="2753"/>
      <c r="I2732" s="2664">
        <f t="shared" si="154"/>
        <v>0</v>
      </c>
      <c r="J2732" s="1069"/>
      <c r="K2732" s="1069"/>
      <c r="L2732" s="1069"/>
      <c r="M2732" s="934">
        <v>1250</v>
      </c>
    </row>
    <row r="2733" spans="1:13" s="1016" customFormat="1" ht="25.2" hidden="1" customHeight="1">
      <c r="A2733" s="1086">
        <f t="shared" si="155"/>
        <v>0</v>
      </c>
      <c r="B2733" s="1087" t="s">
        <v>4756</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5730</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5805</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5572</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6221</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6132</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5288</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5470</v>
      </c>
      <c r="F2747" s="2752" t="s">
        <v>5473</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6280</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6132</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6132</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6242</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5484</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5478</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5470</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5470</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6243</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6132</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6132</v>
      </c>
      <c r="G2759" s="2750"/>
      <c r="H2759" s="2753"/>
      <c r="I2759" s="2664">
        <f t="shared" si="157"/>
        <v>0</v>
      </c>
      <c r="J2759" s="1069"/>
      <c r="K2759" s="1069"/>
      <c r="L2759" s="1069"/>
      <c r="M2759" s="934">
        <v>1250</v>
      </c>
    </row>
    <row r="2760" spans="1:13" s="1016" customFormat="1" ht="25.2" hidden="1" customHeight="1">
      <c r="A2760" s="1086">
        <f t="shared" si="159"/>
        <v>0</v>
      </c>
      <c r="B2760" s="1087" t="s">
        <v>5301</v>
      </c>
      <c r="C2760" s="2835"/>
      <c r="D2760" s="2750"/>
      <c r="E2760" s="2751" t="s">
        <v>5302</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5363</v>
      </c>
      <c r="C2761" s="2835"/>
      <c r="D2761" s="2750"/>
      <c r="E2761" s="2751" t="s">
        <v>5364</v>
      </c>
      <c r="F2761" s="2752" t="str">
        <f t="shared" si="160"/>
        <v>Mặt bích nối cột bêt tông loại 200x200x5, 04 lỗ D16</v>
      </c>
      <c r="G2761" s="2751" t="s">
        <v>5366</v>
      </c>
      <c r="H2761" s="2753">
        <f>H2760/2</f>
        <v>9</v>
      </c>
      <c r="I2761" s="2664">
        <f t="shared" si="157"/>
        <v>9</v>
      </c>
      <c r="J2761" s="1069"/>
      <c r="K2761" s="1069"/>
      <c r="L2761" s="1069"/>
      <c r="M2761" s="934">
        <v>1250</v>
      </c>
    </row>
    <row r="2762" spans="1:13" s="1016" customFormat="1" ht="25.2" hidden="1" customHeight="1">
      <c r="A2762" s="1086">
        <f t="shared" si="159"/>
        <v>0</v>
      </c>
      <c r="B2762" s="1087" t="s">
        <v>5163</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5165</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6244</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5057</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6242</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5486</v>
      </c>
      <c r="C2770" s="2835"/>
      <c r="D2770" s="2750"/>
      <c r="E2770" s="2751" t="s">
        <v>5487</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5477</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5470</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5479</v>
      </c>
      <c r="C2773" s="2835"/>
      <c r="D2773" s="2750"/>
      <c r="E2773" s="2751" t="s">
        <v>5480</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6252</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6132</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6253</v>
      </c>
      <c r="C2777" s="2835"/>
      <c r="D2777" s="2750"/>
      <c r="E2777" s="2751">
        <v>0</v>
      </c>
      <c r="F2777" s="2773" t="s">
        <v>5052</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6254</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5733</v>
      </c>
      <c r="C2780" s="2835"/>
      <c r="D2780" s="2750"/>
      <c r="E2780" s="2751" t="s">
        <v>5723</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5654</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5805</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6388</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6254</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4506</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6435</v>
      </c>
    </row>
    <row r="2986" spans="1:13" s="1016" customFormat="1" ht="25.2" hidden="1" customHeight="1">
      <c r="A2986" s="1086">
        <f t="shared" si="169"/>
        <v>0</v>
      </c>
      <c r="B2986" s="2779" t="s">
        <v>1841</v>
      </c>
      <c r="C2986" s="2835">
        <v>1</v>
      </c>
      <c r="D2986" s="2791"/>
      <c r="E2986" s="2792" t="s">
        <v>5591</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6435</v>
      </c>
    </row>
    <row r="2987" spans="1:13" s="1016" customFormat="1" ht="25.2" hidden="1" customHeight="1">
      <c r="A2987" s="1086">
        <f t="shared" si="169"/>
        <v>0</v>
      </c>
      <c r="B2987" s="2780" t="s">
        <v>1652</v>
      </c>
      <c r="C2987" s="2835">
        <v>3</v>
      </c>
      <c r="D2987" s="2791"/>
      <c r="E2987" s="2792" t="s">
        <v>5597</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6435</v>
      </c>
    </row>
    <row r="2988" spans="1:13" s="1016" customFormat="1" ht="25.2" hidden="1" customHeight="1">
      <c r="A2988" s="1086">
        <f t="shared" si="169"/>
        <v>0</v>
      </c>
      <c r="B2988" s="2779" t="s">
        <v>4498</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6435</v>
      </c>
    </row>
    <row r="2989" spans="1:13" s="1016" customFormat="1" ht="25.2" hidden="1" customHeight="1">
      <c r="A2989" s="1086">
        <f t="shared" si="169"/>
        <v>0</v>
      </c>
      <c r="B2989" s="2781" t="s">
        <v>1373</v>
      </c>
      <c r="C2989" s="2835">
        <v>3</v>
      </c>
      <c r="D2989" s="2791"/>
      <c r="E2989" s="2792" t="s">
        <v>5601</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6435</v>
      </c>
    </row>
    <row r="2990" spans="1:13" s="1016" customFormat="1" ht="25.2" hidden="1" customHeight="1">
      <c r="A2990" s="1086">
        <f t="shared" si="169"/>
        <v>0</v>
      </c>
      <c r="B2990" s="2782" t="s">
        <v>1459</v>
      </c>
      <c r="C2990" s="2835">
        <v>1</v>
      </c>
      <c r="D2990" s="2791"/>
      <c r="E2990" s="2792" t="s">
        <v>5687</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6435</v>
      </c>
    </row>
    <row r="2991" spans="1:13" s="1016" customFormat="1" ht="25.2" hidden="1" customHeight="1">
      <c r="A2991" s="1086">
        <f t="shared" si="169"/>
        <v>0</v>
      </c>
      <c r="B2991" s="2782" t="s">
        <v>953</v>
      </c>
      <c r="C2991" s="2835">
        <v>0</v>
      </c>
      <c r="D2991" s="2791"/>
      <c r="E2991" s="2792" t="s">
        <v>5684</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6435</v>
      </c>
    </row>
    <row r="2992" spans="1:13" s="1016" customFormat="1" ht="25.2" hidden="1" customHeight="1">
      <c r="A2992" s="1086">
        <f t="shared" si="169"/>
        <v>0</v>
      </c>
      <c r="B2992" s="2782" t="s">
        <v>6436</v>
      </c>
      <c r="C2992" s="2835">
        <v>1</v>
      </c>
      <c r="D2992" s="2791"/>
      <c r="E2992" s="2792" t="s">
        <v>5620</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6435</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6435</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6435</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6435</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6435</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6435</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6435</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6435</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6435</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6435</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6435</v>
      </c>
    </row>
    <row r="3003" spans="1:13" s="1016" customFormat="1" ht="25.2" hidden="1" customHeight="1">
      <c r="A3003" s="1086">
        <f t="shared" si="169"/>
        <v>0</v>
      </c>
      <c r="B3003" s="1087" t="s">
        <v>4407</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6435</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6435</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6435</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6435</v>
      </c>
    </row>
    <row r="3007" spans="1:13" s="1067" customFormat="1" ht="25.2" hidden="1" customHeight="1">
      <c r="A3007" s="2694">
        <f t="shared" si="169"/>
        <v>0</v>
      </c>
      <c r="B3007" s="2695" t="s">
        <v>6453</v>
      </c>
      <c r="C3007" s="2870"/>
      <c r="D3007" s="2814"/>
      <c r="E3007" s="2815"/>
      <c r="F3007" s="2805" t="s">
        <v>3714</v>
      </c>
      <c r="G3007" s="2799" t="s">
        <v>2385</v>
      </c>
      <c r="H3007" s="2800">
        <v>1</v>
      </c>
      <c r="I3007" s="2801">
        <f>H3007</f>
        <v>1</v>
      </c>
      <c r="J3007" s="2812"/>
      <c r="K3007" s="2812"/>
      <c r="L3007" s="2810"/>
      <c r="M3007" s="1033" t="s">
        <v>6435</v>
      </c>
    </row>
    <row r="3008" spans="1:13" s="1016" customFormat="1" ht="25.2" hidden="1" customHeight="1">
      <c r="A3008" s="1086">
        <f t="shared" si="169"/>
        <v>0</v>
      </c>
      <c r="B3008" s="1087" t="s">
        <v>4828</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6435</v>
      </c>
    </row>
    <row r="3009" spans="1:13" s="1016" customFormat="1" ht="25.2" hidden="1" customHeight="1">
      <c r="A3009" s="1086">
        <f t="shared" si="169"/>
        <v>0</v>
      </c>
      <c r="B3009" s="1087" t="s">
        <v>4829</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6435</v>
      </c>
    </row>
    <row r="3010" spans="1:13" s="1016" customFormat="1" ht="25.2" hidden="1" customHeight="1">
      <c r="A3010" s="1086">
        <f t="shared" si="169"/>
        <v>0</v>
      </c>
      <c r="B3010" s="1087" t="s">
        <v>4830</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6435</v>
      </c>
    </row>
    <row r="3011" spans="1:13" s="1016" customFormat="1" ht="25.2" hidden="1" customHeight="1">
      <c r="A3011" s="1086">
        <f t="shared" si="169"/>
        <v>0</v>
      </c>
      <c r="B3011" s="1087" t="s">
        <v>4831</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6435</v>
      </c>
    </row>
    <row r="3012" spans="1:13" s="1016" customFormat="1" ht="25.2" hidden="1" customHeight="1">
      <c r="A3012" s="1086">
        <f t="shared" si="169"/>
        <v>0</v>
      </c>
      <c r="B3012" s="1087" t="s">
        <v>4832</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6435</v>
      </c>
    </row>
    <row r="3013" spans="1:13" s="1016" customFormat="1" ht="25.2" hidden="1" customHeight="1">
      <c r="A3013" s="1086">
        <f t="shared" ref="A3013:A3076" si="181">IF(AND(M3013=$M$23,I3013&gt;0),1,0)</f>
        <v>0</v>
      </c>
      <c r="B3013" s="1087" t="s">
        <v>4833</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6435</v>
      </c>
    </row>
    <row r="3014" spans="1:13" s="1016" customFormat="1" ht="25.2" hidden="1" customHeight="1">
      <c r="A3014" s="1086">
        <f t="shared" si="181"/>
        <v>0</v>
      </c>
      <c r="B3014" s="1087" t="s">
        <v>4834</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6435</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6435</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6435</v>
      </c>
    </row>
    <row r="3017" spans="1:13" s="1016" customFormat="1" ht="25.2" hidden="1" customHeight="1">
      <c r="A3017" s="1086">
        <f t="shared" si="181"/>
        <v>0</v>
      </c>
      <c r="B3017" s="1087" t="s">
        <v>4836</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6435</v>
      </c>
    </row>
    <row r="3018" spans="1:13" s="1016" customFormat="1" ht="25.2" hidden="1" customHeight="1">
      <c r="A3018" s="1086">
        <f t="shared" si="181"/>
        <v>0</v>
      </c>
      <c r="B3018" s="1087" t="s">
        <v>4835</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6435</v>
      </c>
    </row>
    <row r="3019" spans="1:13" s="1016" customFormat="1" ht="25.2" hidden="1" customHeight="1">
      <c r="A3019" s="1086">
        <f t="shared" si="181"/>
        <v>0</v>
      </c>
      <c r="B3019" s="1087" t="s">
        <v>4837</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6435</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6435</v>
      </c>
    </row>
    <row r="3021" spans="1:13" s="1016" customFormat="1" ht="25.2" hidden="1" customHeight="1">
      <c r="A3021" s="1086">
        <f t="shared" si="181"/>
        <v>0</v>
      </c>
      <c r="B3021" s="1087" t="s">
        <v>6413</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6435</v>
      </c>
    </row>
    <row r="3022" spans="1:13" s="1016" customFormat="1" ht="25.2" hidden="1" customHeight="1">
      <c r="A3022" s="1086">
        <f t="shared" si="181"/>
        <v>0</v>
      </c>
      <c r="B3022" s="1087" t="s">
        <v>4327</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6435</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6435</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6435</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6435</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6435</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6435</v>
      </c>
    </row>
    <row r="3028" spans="1:13" s="1016" customFormat="1" ht="25.2" hidden="1" customHeight="1">
      <c r="A3028" s="1086">
        <f t="shared" si="181"/>
        <v>0</v>
      </c>
      <c r="B3028" s="1087" t="s">
        <v>6415</v>
      </c>
      <c r="C3028" s="2835"/>
      <c r="D3028" s="2796">
        <f>IF(H3028&gt;0,D3020+1,D3020)</f>
        <v>1</v>
      </c>
      <c r="E3028" s="2797"/>
      <c r="F3028" s="2798" t="s">
        <v>6276</v>
      </c>
      <c r="G3028" s="2799" t="s">
        <v>2385</v>
      </c>
      <c r="H3028" s="2800">
        <v>1</v>
      </c>
      <c r="I3028" s="2801">
        <f t="shared" ref="I3028" si="183">H3028</f>
        <v>1</v>
      </c>
      <c r="J3028" s="2811"/>
      <c r="K3028" s="2811"/>
      <c r="L3028" s="2790"/>
      <c r="M3028" s="934" t="s">
        <v>6435</v>
      </c>
    </row>
    <row r="3029" spans="1:13" s="1016" customFormat="1" ht="25.2" hidden="1" customHeight="1">
      <c r="A3029" s="1086">
        <f t="shared" si="181"/>
        <v>0</v>
      </c>
      <c r="B3029" s="1087" t="s">
        <v>6406</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6435</v>
      </c>
    </row>
    <row r="3030" spans="1:13" s="1016" customFormat="1" ht="25.2" hidden="1" customHeight="1">
      <c r="A3030" s="1086">
        <f t="shared" si="181"/>
        <v>0</v>
      </c>
      <c r="B3030" s="1087" t="s">
        <v>6407</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6435</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6435</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6435</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6435</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6435</v>
      </c>
    </row>
    <row r="3035" spans="1:13" s="1016" customFormat="1" ht="25.2" hidden="1" customHeight="1">
      <c r="A3035" s="1086">
        <f t="shared" si="181"/>
        <v>0</v>
      </c>
      <c r="B3035" s="1087" t="s">
        <v>1440</v>
      </c>
      <c r="C3035" s="2835">
        <v>1</v>
      </c>
      <c r="D3035" s="2806"/>
      <c r="E3035" s="2807" t="s">
        <v>5420</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6435</v>
      </c>
    </row>
    <row r="3036" spans="1:13" s="1016" customFormat="1" ht="25.2" hidden="1" customHeight="1">
      <c r="A3036" s="1086">
        <f t="shared" si="181"/>
        <v>0</v>
      </c>
      <c r="B3036" s="1087" t="s">
        <v>6437</v>
      </c>
      <c r="C3036" s="2835"/>
      <c r="D3036" s="2796"/>
      <c r="E3036" s="2797"/>
      <c r="F3036" s="2798" t="str">
        <f t="shared" si="184"/>
        <v>Tiếp địa trạm biến áp</v>
      </c>
      <c r="G3036" s="2799" t="str">
        <f t="shared" si="185"/>
        <v>Bộ</v>
      </c>
      <c r="H3036" s="2800">
        <v>1</v>
      </c>
      <c r="I3036" s="2801">
        <v>1</v>
      </c>
      <c r="J3036" s="2811"/>
      <c r="K3036" s="2811"/>
      <c r="L3036" s="2790"/>
      <c r="M3036" s="934" t="s">
        <v>6435</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6435</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6435</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6435</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6435</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6435</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6435</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6435</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6435</v>
      </c>
    </row>
    <row r="3045" spans="1:13" s="1016" customFormat="1" ht="25.2" hidden="1" customHeight="1">
      <c r="A3045" s="1086">
        <f t="shared" si="181"/>
        <v>0</v>
      </c>
      <c r="B3045" s="1087" t="s">
        <v>794</v>
      </c>
      <c r="C3045" s="2835"/>
      <c r="D3045" s="2809"/>
      <c r="E3045" s="2807" t="s">
        <v>5335</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6435</v>
      </c>
    </row>
    <row r="3046" spans="1:13" s="1016" customFormat="1" ht="25.2" hidden="1" customHeight="1">
      <c r="A3046" s="1086">
        <f t="shared" si="181"/>
        <v>0</v>
      </c>
      <c r="B3046" s="1087" t="s">
        <v>798</v>
      </c>
      <c r="C3046" s="2835"/>
      <c r="D3046" s="2809"/>
      <c r="E3046" s="2807" t="s">
        <v>5324</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6435</v>
      </c>
    </row>
    <row r="3047" spans="1:13" s="1016" customFormat="1" ht="25.2" hidden="1" customHeight="1">
      <c r="A3047" s="1086">
        <f t="shared" si="181"/>
        <v>0</v>
      </c>
      <c r="B3047" s="1087" t="s">
        <v>902</v>
      </c>
      <c r="C3047" s="2873">
        <f>C3038</f>
        <v>10</v>
      </c>
      <c r="D3047" s="2809"/>
      <c r="E3047" s="2807" t="s">
        <v>5350</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6435</v>
      </c>
    </row>
    <row r="3048" spans="1:13" s="1016" customFormat="1" ht="25.2" hidden="1" customHeight="1">
      <c r="A3048" s="1086">
        <f t="shared" si="181"/>
        <v>0</v>
      </c>
      <c r="B3048" s="1087" t="s">
        <v>6277</v>
      </c>
      <c r="C3048" s="2872">
        <v>54</v>
      </c>
      <c r="D3048" s="2806"/>
      <c r="E3048" s="2807" t="s">
        <v>5344</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6435</v>
      </c>
    </row>
    <row r="3049" spans="1:13" s="1016" customFormat="1" ht="25.2" hidden="1" customHeight="1">
      <c r="A3049" s="1086">
        <f t="shared" si="181"/>
        <v>0</v>
      </c>
      <c r="B3049" s="1087" t="s">
        <v>6439</v>
      </c>
      <c r="C3049" s="2835"/>
      <c r="D3049" s="2796"/>
      <c r="E3049" s="2797"/>
      <c r="F3049" s="2798" t="str">
        <f t="shared" si="184"/>
        <v>Móng bê tông M200 nền tủ bù</v>
      </c>
      <c r="G3049" s="2799" t="str">
        <f t="shared" si="185"/>
        <v>Móng</v>
      </c>
      <c r="H3049" s="2800">
        <v>1</v>
      </c>
      <c r="I3049" s="2801">
        <v>1</v>
      </c>
      <c r="J3049" s="2811"/>
      <c r="K3049" s="2811"/>
      <c r="L3049" s="2790"/>
      <c r="M3049" s="934" t="s">
        <v>6435</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6435</v>
      </c>
    </row>
    <row r="3051" spans="1:13" s="1016" customFormat="1" ht="25.2" hidden="1" customHeight="1">
      <c r="A3051" s="1086">
        <f t="shared" si="181"/>
        <v>0</v>
      </c>
      <c r="B3051" s="1087" t="s">
        <v>4407</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6435</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6435</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6435</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6435</v>
      </c>
    </row>
    <row r="3055" spans="1:13" s="1016" customFormat="1" ht="25.2" hidden="1" customHeight="1">
      <c r="A3055" s="1086">
        <f t="shared" si="181"/>
        <v>0</v>
      </c>
      <c r="B3055" s="1087" t="s">
        <v>6441</v>
      </c>
      <c r="C3055" s="2835"/>
      <c r="D3055" s="2796"/>
      <c r="E3055" s="2797"/>
      <c r="F3055" s="2798" t="str">
        <f t="shared" si="184"/>
        <v>Tủ MCCB trạm 3 pha</v>
      </c>
      <c r="G3055" s="2799" t="str">
        <f t="shared" si="185"/>
        <v>bộ</v>
      </c>
      <c r="H3055" s="2800">
        <v>1</v>
      </c>
      <c r="I3055" s="2801">
        <v>1</v>
      </c>
      <c r="J3055" s="2811"/>
      <c r="K3055" s="2811"/>
      <c r="L3055" s="2790"/>
      <c r="M3055" s="934" t="s">
        <v>6435</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6435</v>
      </c>
    </row>
    <row r="3057" spans="1:13" s="1016" customFormat="1" ht="25.2" hidden="1" customHeight="1">
      <c r="A3057" s="1086">
        <f t="shared" si="181"/>
        <v>0</v>
      </c>
      <c r="B3057" s="2785" t="s">
        <v>4842</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6435</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6435</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6435</v>
      </c>
    </row>
    <row r="3060" spans="1:13" s="1016" customFormat="1" ht="25.2" hidden="1" customHeight="1">
      <c r="A3060" s="1086">
        <f t="shared" si="181"/>
        <v>0</v>
      </c>
      <c r="B3060" s="1087" t="s">
        <v>6443</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6435</v>
      </c>
    </row>
    <row r="3061" spans="1:13" s="1016" customFormat="1" ht="25.2" hidden="1" customHeight="1">
      <c r="A3061" s="1086">
        <f t="shared" si="181"/>
        <v>0</v>
      </c>
      <c r="B3061" s="1087" t="s">
        <v>4448</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6435</v>
      </c>
    </row>
    <row r="3062" spans="1:13" s="1016" customFormat="1" ht="25.2" hidden="1" customHeight="1">
      <c r="A3062" s="1086">
        <f t="shared" si="181"/>
        <v>0</v>
      </c>
      <c r="B3062" s="1087" t="s">
        <v>6444</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6435</v>
      </c>
    </row>
    <row r="3063" spans="1:13" s="1016" customFormat="1" ht="25.2" hidden="1" customHeight="1">
      <c r="A3063" s="1086">
        <f t="shared" si="181"/>
        <v>0</v>
      </c>
      <c r="B3063" s="1087" t="s">
        <v>6445</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6435</v>
      </c>
    </row>
    <row r="3064" spans="1:13" s="1016" customFormat="1" ht="25.2" hidden="1" customHeight="1">
      <c r="A3064" s="1086">
        <f t="shared" si="181"/>
        <v>0</v>
      </c>
      <c r="B3064" s="1087" t="s">
        <v>4559</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6435</v>
      </c>
    </row>
    <row r="3065" spans="1:13" s="1016" customFormat="1" ht="25.2" hidden="1" customHeight="1">
      <c r="A3065" s="1086">
        <f t="shared" si="181"/>
        <v>0</v>
      </c>
      <c r="B3065" s="1087" t="s">
        <v>4560</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6435</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6435</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6435</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6435</v>
      </c>
    </row>
    <row r="3069" spans="1:13" s="1016" customFormat="1" ht="25.2" hidden="1" customHeight="1">
      <c r="A3069" s="1086">
        <f t="shared" si="181"/>
        <v>0</v>
      </c>
      <c r="B3069" s="1087" t="s">
        <v>4461</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6435</v>
      </c>
    </row>
    <row r="3070" spans="1:13" s="1016" customFormat="1" ht="25.2" hidden="1" customHeight="1">
      <c r="A3070" s="1086">
        <f t="shared" si="181"/>
        <v>0</v>
      </c>
      <c r="B3070" s="1087" t="s">
        <v>5143</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6435</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6435</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6435</v>
      </c>
    </row>
    <row r="3073" spans="1:13" s="1016" customFormat="1" ht="25.2" hidden="1" customHeight="1">
      <c r="A3073" s="1086">
        <f t="shared" si="181"/>
        <v>0</v>
      </c>
      <c r="B3073" s="1087" t="s">
        <v>6447</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6435</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6435</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6435</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6435</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6435</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6435</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6435</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6435</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6435</v>
      </c>
    </row>
    <row r="3082" spans="1:13" s="1016" customFormat="1" ht="25.2" hidden="1" customHeight="1">
      <c r="A3082" s="1086">
        <f t="shared" si="198"/>
        <v>0</v>
      </c>
      <c r="B3082" s="1087" t="s">
        <v>6448</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6435</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6435</v>
      </c>
    </row>
    <row r="3084" spans="1:13" s="1016" customFormat="1" ht="25.2" hidden="1" customHeight="1">
      <c r="A3084" s="1086">
        <f t="shared" si="198"/>
        <v>0</v>
      </c>
      <c r="B3084" s="1087" t="s">
        <v>6449</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6435</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6435</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6435</v>
      </c>
    </row>
    <row r="3087" spans="1:13" s="1016" customFormat="1" ht="25.2" hidden="1" customHeight="1">
      <c r="A3087" s="1086">
        <f t="shared" si="198"/>
        <v>0</v>
      </c>
      <c r="B3087" s="1087" t="s">
        <v>6449</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6435</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6435</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6435</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6435</v>
      </c>
    </row>
    <row r="3091" spans="1:13" s="1016" customFormat="1" ht="25.2" hidden="1" customHeight="1">
      <c r="A3091" s="1086">
        <f t="shared" si="198"/>
        <v>0</v>
      </c>
      <c r="B3091" s="1087" t="s">
        <v>4765</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6435</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6435</v>
      </c>
    </row>
    <row r="3093" spans="1:13" s="1016" customFormat="1" ht="25.2" hidden="1" customHeight="1">
      <c r="A3093" s="1086">
        <f t="shared" si="198"/>
        <v>0</v>
      </c>
      <c r="B3093" s="1087" t="s">
        <v>6450</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6435</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6435</v>
      </c>
    </row>
    <row r="3095" spans="1:13" s="1016" customFormat="1" ht="25.2" hidden="1" customHeight="1">
      <c r="A3095" s="1086">
        <f t="shared" si="198"/>
        <v>0</v>
      </c>
      <c r="B3095" s="1087" t="s">
        <v>6451</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6435</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6435</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4809</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TNHH Điện Xuân Lộc 1</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4286</v>
      </c>
      <c r="E9" s="3205" t="s">
        <v>1708</v>
      </c>
      <c r="F9" s="3205" t="s">
        <v>2281</v>
      </c>
      <c r="G9" s="3205" t="s">
        <v>2593</v>
      </c>
      <c r="H9" s="1779" t="s">
        <v>4285</v>
      </c>
      <c r="I9" s="1681"/>
      <c r="J9" s="1681"/>
      <c r="K9" s="1681"/>
      <c r="L9" s="1681"/>
      <c r="M9" s="1681"/>
      <c r="N9" s="1681"/>
      <c r="O9" s="1681"/>
      <c r="P9" s="895"/>
      <c r="Q9" s="2675"/>
      <c r="R9" s="896"/>
      <c r="S9" s="3203" t="s">
        <v>2599</v>
      </c>
    </row>
    <row r="10" spans="1:20" ht="23.25" customHeight="1">
      <c r="B10" s="1450"/>
      <c r="C10" s="973" t="s">
        <v>512</v>
      </c>
      <c r="D10" s="1408" t="s">
        <v>4287</v>
      </c>
      <c r="E10" s="3206"/>
      <c r="F10" s="3206"/>
      <c r="G10" s="3206"/>
      <c r="H10" s="977" t="s">
        <v>4284</v>
      </c>
      <c r="I10" s="1682" t="s">
        <v>2322</v>
      </c>
      <c r="J10" s="1682" t="s">
        <v>2323</v>
      </c>
      <c r="K10" s="1682" t="s">
        <v>2324</v>
      </c>
      <c r="L10" s="1682" t="s">
        <v>190</v>
      </c>
      <c r="M10" s="1682" t="s">
        <v>191</v>
      </c>
      <c r="N10" s="1682" t="s">
        <v>2325</v>
      </c>
      <c r="O10" s="1682" t="s">
        <v>162</v>
      </c>
      <c r="P10" s="977" t="s">
        <v>4281</v>
      </c>
      <c r="Q10" s="977" t="s">
        <v>4465</v>
      </c>
      <c r="R10" s="1002" t="s">
        <v>4466</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4413</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4549</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4413</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4413</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4413</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4407</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6101</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4835</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4413</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4413</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4413</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6527</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4413</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4413</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4413</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4413</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4550</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4815</v>
      </c>
      <c r="C652" s="60" t="str">
        <f t="shared" ref="C652:C662" si="116">IF(OR(P652&lt;&gt;0,H652&lt;&gt;0),"x"," ")</f>
        <v xml:space="preserve"> </v>
      </c>
      <c r="D652" s="1424"/>
      <c r="E652" s="981"/>
      <c r="F652" s="1276" t="s">
        <v>4813</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6571</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6572</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4551</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4326</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4818</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4927</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4818</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4927</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4810</v>
      </c>
      <c r="C887" s="970" t="str">
        <f t="shared" si="170"/>
        <v xml:space="preserve"> </v>
      </c>
      <c r="D887" s="1412"/>
      <c r="E887" s="981"/>
      <c r="F887" s="1276" t="s">
        <v>4812</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4818</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4819</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4811</v>
      </c>
      <c r="C898" s="970" t="str">
        <f t="shared" ref="C898:C908" si="182">IF(OR(P898&lt;&gt;0,H898&lt;&gt;0),"x"," ")</f>
        <v xml:space="preserve"> </v>
      </c>
      <c r="D898" s="1412"/>
      <c r="E898" s="981"/>
      <c r="F898" s="1276" t="s">
        <v>4816</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4818</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4819</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6430</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4819</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4820</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4821</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4820</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4821</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4817</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6102</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4817</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6102</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4708</v>
      </c>
      <c r="C1107" s="1701" t="str">
        <f t="shared" si="212"/>
        <v>x</v>
      </c>
      <c r="D1107" s="1412"/>
      <c r="E1107" s="981"/>
      <c r="F1107" s="1276" t="s">
        <v>4727</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4694</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4728</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4327</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4924</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4924</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4406</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4467</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6566</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6567</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4905</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6525</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4965</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5072</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4715</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5216</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6531</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4715</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5216</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6508</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6494</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6511</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6497</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6521</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4673</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5799</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4461</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6580</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6582</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6583</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6247</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4842</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6584</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6587</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5143</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5144</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4460</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4461</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4822</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6104</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4463</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4341</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6106</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6579</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6429</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4539</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4494</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4538</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4728</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4320</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4322</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4290</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4289</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4596</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4342</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4596</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6588</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6589</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6107</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4501</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6590</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4729</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4413</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6" t="s">
        <v>4209</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4210</v>
      </c>
      <c r="B3" s="3215"/>
      <c r="C3" s="3215"/>
      <c r="D3" s="3215"/>
      <c r="E3" s="3215"/>
      <c r="F3" s="3215"/>
      <c r="G3" s="3215"/>
      <c r="H3" s="3215"/>
      <c r="I3" s="3215"/>
      <c r="J3" s="3215"/>
      <c r="K3" s="3217" t="s">
        <v>4211</v>
      </c>
      <c r="L3" s="3218"/>
      <c r="M3" s="3218"/>
      <c r="N3" s="3218"/>
      <c r="O3" s="3218"/>
      <c r="P3" s="3219"/>
    </row>
    <row r="4" spans="1:24" ht="26.25" customHeight="1" thickTop="1">
      <c r="A4" s="3215" t="s">
        <v>4212</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4213</v>
      </c>
      <c r="B5" s="3210" t="s">
        <v>4214</v>
      </c>
      <c r="C5" s="3210"/>
      <c r="D5" s="3210" t="s">
        <v>4215</v>
      </c>
      <c r="E5" s="859" t="s">
        <v>4216</v>
      </c>
      <c r="F5" s="859"/>
      <c r="G5" s="859"/>
      <c r="H5" s="859"/>
      <c r="I5" s="859"/>
      <c r="J5" s="859"/>
      <c r="K5" s="859"/>
      <c r="L5" s="859"/>
      <c r="M5" s="859"/>
      <c r="N5" s="3211" t="s">
        <v>4217</v>
      </c>
      <c r="O5" s="3210" t="s">
        <v>4218</v>
      </c>
      <c r="P5" s="3210"/>
      <c r="R5" s="904"/>
      <c r="S5" s="736"/>
      <c r="T5" s="737"/>
      <c r="U5" s="917"/>
      <c r="V5" s="902"/>
      <c r="W5" s="901"/>
      <c r="X5" s="902"/>
    </row>
    <row r="6" spans="1:24" ht="28.5" customHeight="1">
      <c r="A6" s="3210"/>
      <c r="B6" s="3210" t="s">
        <v>4219</v>
      </c>
      <c r="C6" s="3210" t="s">
        <v>4220</v>
      </c>
      <c r="D6" s="3210"/>
      <c r="E6" s="3210" t="s">
        <v>4221</v>
      </c>
      <c r="F6" s="3210" t="s">
        <v>4222</v>
      </c>
      <c r="G6" s="3210" t="s">
        <v>4223</v>
      </c>
      <c r="H6" s="3210" t="s">
        <v>4224</v>
      </c>
      <c r="I6" s="3210"/>
      <c r="J6" s="3210" t="s">
        <v>4225</v>
      </c>
      <c r="K6" s="3210"/>
      <c r="L6" s="3210"/>
      <c r="M6" s="3210"/>
      <c r="N6" s="3212"/>
      <c r="O6" s="3210" t="s">
        <v>4226</v>
      </c>
      <c r="P6" s="3210" t="s">
        <v>4227</v>
      </c>
      <c r="R6" s="904"/>
      <c r="S6" s="736"/>
      <c r="T6" s="737"/>
      <c r="U6" s="913"/>
      <c r="V6" s="913"/>
      <c r="W6" s="913"/>
      <c r="X6" s="913"/>
    </row>
    <row r="7" spans="1:24" ht="48" customHeight="1">
      <c r="A7" s="3210"/>
      <c r="B7" s="3210"/>
      <c r="C7" s="3210"/>
      <c r="D7" s="3210"/>
      <c r="E7" s="3210"/>
      <c r="F7" s="3210"/>
      <c r="G7" s="3210"/>
      <c r="H7" s="824" t="s">
        <v>4228</v>
      </c>
      <c r="I7" s="824" t="s">
        <v>4229</v>
      </c>
      <c r="J7" s="824" t="s">
        <v>4230</v>
      </c>
      <c r="K7" s="824" t="s">
        <v>4231</v>
      </c>
      <c r="L7" s="824" t="s">
        <v>4228</v>
      </c>
      <c r="M7" s="824" t="s">
        <v>4232</v>
      </c>
      <c r="N7" s="3213"/>
      <c r="O7" s="3210"/>
      <c r="P7" s="3210"/>
      <c r="Q7" s="814" t="s">
        <v>512</v>
      </c>
      <c r="R7" s="904"/>
      <c r="S7" s="735"/>
      <c r="T7" s="735"/>
      <c r="U7" s="736"/>
      <c r="V7" s="737"/>
      <c r="W7" s="737"/>
      <c r="X7" s="737"/>
    </row>
    <row r="8" spans="1:24" ht="23.25" customHeight="1">
      <c r="A8" s="865"/>
      <c r="B8" s="918" t="s">
        <v>4298</v>
      </c>
      <c r="C8" s="861" t="str">
        <f t="shared" ref="C8:C26" si="0">B8</f>
        <v>01/13</v>
      </c>
      <c r="D8" s="736">
        <v>25</v>
      </c>
      <c r="E8" s="862" t="s">
        <v>4296</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4299</v>
      </c>
      <c r="C9" s="861" t="str">
        <f t="shared" si="0"/>
        <v>01/14</v>
      </c>
      <c r="D9" s="736">
        <v>38</v>
      </c>
      <c r="E9" s="862" t="s">
        <v>4296</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4300</v>
      </c>
      <c r="C10" s="861" t="str">
        <f t="shared" si="0"/>
        <v>01/15</v>
      </c>
      <c r="D10" s="735">
        <v>40</v>
      </c>
      <c r="E10" s="862" t="s">
        <v>4296</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4301</v>
      </c>
      <c r="C11" s="861" t="str">
        <f t="shared" si="0"/>
        <v>01/16</v>
      </c>
      <c r="D11" s="735">
        <v>40</v>
      </c>
      <c r="E11" s="862" t="s">
        <v>4296</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4302</v>
      </c>
      <c r="C12" s="861" t="str">
        <f t="shared" si="0"/>
        <v>01/17</v>
      </c>
      <c r="D12" s="735">
        <v>38</v>
      </c>
      <c r="E12" s="862" t="s">
        <v>4296</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4303</v>
      </c>
      <c r="C13" s="861" t="str">
        <f t="shared" si="0"/>
        <v>01/18</v>
      </c>
      <c r="D13" s="735">
        <v>40</v>
      </c>
      <c r="E13" s="862" t="s">
        <v>4296</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4304</v>
      </c>
      <c r="C14" s="861" t="str">
        <f t="shared" si="0"/>
        <v>01/19</v>
      </c>
      <c r="D14" s="735">
        <v>40</v>
      </c>
      <c r="E14" s="862" t="s">
        <v>4296</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4305</v>
      </c>
      <c r="C15" s="861" t="str">
        <f t="shared" si="0"/>
        <v>01/20</v>
      </c>
      <c r="D15" s="735">
        <v>38</v>
      </c>
      <c r="E15" s="862" t="s">
        <v>4296</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4306</v>
      </c>
      <c r="C16" s="861" t="str">
        <f t="shared" si="0"/>
        <v>01/21</v>
      </c>
      <c r="D16" s="735">
        <v>40</v>
      </c>
      <c r="E16" s="862" t="s">
        <v>4296</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4307</v>
      </c>
      <c r="C17" s="861" t="str">
        <f t="shared" si="0"/>
        <v>01/22</v>
      </c>
      <c r="D17" s="735">
        <v>40</v>
      </c>
      <c r="E17" s="862" t="s">
        <v>4296</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4308</v>
      </c>
      <c r="C18" s="861" t="str">
        <f t="shared" si="0"/>
        <v>01/23</v>
      </c>
      <c r="D18" s="735">
        <v>40</v>
      </c>
      <c r="E18" s="862" t="s">
        <v>4296</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4309</v>
      </c>
      <c r="C19" s="861" t="str">
        <f t="shared" si="0"/>
        <v>01/24</v>
      </c>
      <c r="D19" s="905">
        <v>40</v>
      </c>
      <c r="E19" s="862" t="s">
        <v>4296</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4310</v>
      </c>
      <c r="C20" s="861" t="str">
        <f t="shared" si="0"/>
        <v>01/25</v>
      </c>
      <c r="D20" s="906">
        <v>38</v>
      </c>
      <c r="E20" s="862" t="s">
        <v>4296</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4311</v>
      </c>
      <c r="C21" s="861" t="str">
        <f t="shared" si="0"/>
        <v>01/26</v>
      </c>
      <c r="D21" s="906">
        <v>35</v>
      </c>
      <c r="E21" s="862" t="s">
        <v>4296</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4312</v>
      </c>
      <c r="C22" s="861" t="str">
        <f t="shared" si="0"/>
        <v>01/27</v>
      </c>
      <c r="D22" s="735">
        <v>35</v>
      </c>
      <c r="E22" s="862" t="s">
        <v>4296</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4313</v>
      </c>
      <c r="C23" s="861" t="str">
        <f t="shared" si="0"/>
        <v>01/28</v>
      </c>
      <c r="D23" s="905">
        <v>38</v>
      </c>
      <c r="E23" s="862" t="s">
        <v>4296</v>
      </c>
      <c r="F23" s="863">
        <v>1.2</v>
      </c>
      <c r="G23" s="864" t="s">
        <v>87</v>
      </c>
      <c r="H23" s="862"/>
      <c r="I23" s="862"/>
      <c r="J23" s="862"/>
      <c r="K23" s="862"/>
      <c r="L23" s="862"/>
      <c r="M23" s="862"/>
      <c r="N23" s="862"/>
      <c r="O23" s="862"/>
      <c r="P23" s="862"/>
      <c r="Q23" s="814" t="str">
        <f t="shared" si="1"/>
        <v>x</v>
      </c>
    </row>
    <row r="24" spans="1:20" ht="28.5" customHeight="1">
      <c r="A24" s="865"/>
      <c r="B24" s="918" t="s">
        <v>4314</v>
      </c>
      <c r="C24" s="861" t="str">
        <f t="shared" si="0"/>
        <v>01/29</v>
      </c>
      <c r="D24" s="535">
        <v>40</v>
      </c>
      <c r="E24" s="862" t="s">
        <v>4296</v>
      </c>
      <c r="F24" s="863">
        <v>1.2</v>
      </c>
      <c r="G24" s="864" t="s">
        <v>87</v>
      </c>
      <c r="H24" s="862"/>
      <c r="I24" s="862"/>
      <c r="J24" s="862"/>
      <c r="K24" s="862"/>
      <c r="L24" s="862"/>
      <c r="M24" s="862"/>
      <c r="N24" s="862"/>
      <c r="O24" s="862"/>
      <c r="P24" s="862"/>
      <c r="Q24" s="814" t="str">
        <f t="shared" si="1"/>
        <v>x</v>
      </c>
    </row>
    <row r="25" spans="1:20" ht="28.5" customHeight="1">
      <c r="A25" s="865"/>
      <c r="B25" s="918" t="s">
        <v>4315</v>
      </c>
      <c r="C25" s="861" t="str">
        <f t="shared" si="0"/>
        <v>01/30</v>
      </c>
      <c r="D25" s="535">
        <v>40</v>
      </c>
      <c r="E25" s="862" t="s">
        <v>4296</v>
      </c>
      <c r="F25" s="863">
        <v>1.2</v>
      </c>
      <c r="G25" s="864" t="s">
        <v>87</v>
      </c>
      <c r="H25" s="862"/>
      <c r="I25" s="862"/>
      <c r="J25" s="862"/>
      <c r="K25" s="862"/>
      <c r="L25" s="862"/>
      <c r="M25" s="862"/>
      <c r="N25" s="862"/>
      <c r="O25" s="862"/>
      <c r="P25" s="862"/>
      <c r="Q25" s="814" t="str">
        <f t="shared" si="1"/>
        <v>x</v>
      </c>
    </row>
    <row r="26" spans="1:20" ht="28.5" customHeight="1">
      <c r="A26" s="865"/>
      <c r="B26" s="918" t="s">
        <v>4316</v>
      </c>
      <c r="C26" s="861" t="str">
        <f t="shared" si="0"/>
        <v>01/31</v>
      </c>
      <c r="D26" s="535">
        <v>40</v>
      </c>
      <c r="E26" s="862" t="s">
        <v>4296</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4233</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6" t="s">
        <v>4234</v>
      </c>
      <c r="B1" s="3216"/>
      <c r="C1" s="3216"/>
      <c r="D1" s="3216"/>
      <c r="E1" s="3216"/>
      <c r="F1" s="3216"/>
      <c r="G1" s="3216"/>
      <c r="H1" s="3216"/>
      <c r="I1" s="3216"/>
      <c r="J1" s="3216"/>
      <c r="K1" s="3216"/>
      <c r="L1" s="3216"/>
      <c r="M1" s="3216"/>
      <c r="N1" s="3216"/>
      <c r="O1" s="3216"/>
      <c r="P1" s="3216"/>
      <c r="R1" s="816" t="s">
        <v>4141</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4235</v>
      </c>
      <c r="B3" s="3215"/>
      <c r="C3" s="3215"/>
      <c r="D3" s="3215"/>
      <c r="E3" s="3215"/>
      <c r="F3" s="3215"/>
      <c r="G3" s="3215"/>
      <c r="H3" s="3215"/>
      <c r="I3" s="3215"/>
      <c r="J3" s="3215"/>
      <c r="K3" s="3217" t="s">
        <v>4211</v>
      </c>
      <c r="L3" s="3218"/>
      <c r="M3" s="3218"/>
      <c r="N3" s="3218"/>
      <c r="O3" s="3218"/>
      <c r="P3" s="3219"/>
    </row>
    <row r="4" spans="1:20" ht="25.5" customHeight="1">
      <c r="A4" s="3215" t="s">
        <v>4212</v>
      </c>
      <c r="B4" s="3215"/>
      <c r="C4" s="3215"/>
      <c r="D4" s="3215"/>
      <c r="E4" s="3215"/>
      <c r="F4" s="3215"/>
      <c r="G4" s="3215"/>
      <c r="H4" s="3215"/>
      <c r="I4" s="3215"/>
      <c r="J4" s="3215"/>
      <c r="K4" s="3215"/>
      <c r="L4" s="3215"/>
      <c r="M4" s="3215"/>
      <c r="N4" s="3215"/>
      <c r="O4" s="3215"/>
      <c r="P4" s="3215"/>
    </row>
    <row r="5" spans="1:20">
      <c r="A5" s="3210" t="s">
        <v>4213</v>
      </c>
      <c r="B5" s="3210" t="s">
        <v>4236</v>
      </c>
      <c r="C5" s="3210"/>
      <c r="D5" s="3210" t="s">
        <v>3776</v>
      </c>
      <c r="E5" s="3210" t="s">
        <v>4237</v>
      </c>
      <c r="F5" s="3210" t="s">
        <v>4238</v>
      </c>
      <c r="G5" s="3210"/>
      <c r="H5" s="3210" t="s">
        <v>4239</v>
      </c>
      <c r="I5" s="3210"/>
      <c r="J5" s="3210"/>
      <c r="K5" s="3210"/>
      <c r="L5" s="3210" t="s">
        <v>4240</v>
      </c>
      <c r="M5" s="3210"/>
      <c r="N5" s="3210" t="s">
        <v>4217</v>
      </c>
      <c r="O5" s="3210" t="s">
        <v>4218</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4219</v>
      </c>
      <c r="C8" s="824" t="s">
        <v>4241</v>
      </c>
      <c r="D8" s="3210"/>
      <c r="E8" s="3210"/>
      <c r="F8" s="824" t="s">
        <v>4242</v>
      </c>
      <c r="G8" s="824" t="s">
        <v>4243</v>
      </c>
      <c r="H8" s="824" t="s">
        <v>4244</v>
      </c>
      <c r="I8" s="824" t="s">
        <v>4232</v>
      </c>
      <c r="J8" s="824" t="s">
        <v>4245</v>
      </c>
      <c r="K8" s="868" t="s">
        <v>4232</v>
      </c>
      <c r="L8" s="824" t="s">
        <v>4246</v>
      </c>
      <c r="M8" s="824" t="s">
        <v>4232</v>
      </c>
      <c r="N8" s="3210"/>
      <c r="O8" s="824" t="s">
        <v>4226</v>
      </c>
      <c r="P8" s="824" t="s">
        <v>4227</v>
      </c>
      <c r="Q8" s="869" t="s">
        <v>512</v>
      </c>
      <c r="S8" s="825" t="s">
        <v>663</v>
      </c>
      <c r="T8" s="825" t="s">
        <v>664</v>
      </c>
    </row>
    <row r="9" spans="1:20" ht="33" customHeight="1">
      <c r="A9" s="854"/>
      <c r="B9" s="904" t="s">
        <v>4298</v>
      </c>
      <c r="C9" s="904" t="s">
        <v>4298</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4299</v>
      </c>
      <c r="C10" s="904" t="s">
        <v>4299</v>
      </c>
      <c r="D10" s="736" t="s">
        <v>4317</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4301</v>
      </c>
      <c r="C11" s="904" t="s">
        <v>4301</v>
      </c>
      <c r="D11" s="736" t="s">
        <v>4317</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4302</v>
      </c>
      <c r="C12" s="904" t="s">
        <v>4302</v>
      </c>
      <c r="D12" s="736" t="s">
        <v>4317</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4304</v>
      </c>
      <c r="C13" s="904" t="s">
        <v>4304</v>
      </c>
      <c r="D13" s="736" t="s">
        <v>4317</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4305</v>
      </c>
      <c r="C14" s="904" t="s">
        <v>4305</v>
      </c>
      <c r="D14" s="736" t="s">
        <v>4317</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4310</v>
      </c>
      <c r="C15" s="904" t="s">
        <v>4310</v>
      </c>
      <c r="D15" s="737" t="s">
        <v>4317</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4311</v>
      </c>
      <c r="C16" s="904" t="s">
        <v>4311</v>
      </c>
      <c r="D16" s="737" t="s">
        <v>4317</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4316</v>
      </c>
      <c r="C17" s="904" t="s">
        <v>4316</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4247</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3" t="s">
        <v>4248</v>
      </c>
      <c r="B1" s="3223"/>
      <c r="C1" s="3223"/>
      <c r="D1" s="3223"/>
      <c r="E1" s="3223"/>
      <c r="F1" s="3223"/>
      <c r="G1" s="3223"/>
      <c r="H1" s="3223"/>
      <c r="I1" s="3223"/>
      <c r="J1" s="3223"/>
      <c r="K1" s="3223"/>
      <c r="L1" s="3223"/>
      <c r="M1" s="3223"/>
      <c r="N1" s="3223"/>
      <c r="O1" s="3223"/>
      <c r="P1" s="3223"/>
      <c r="Q1" s="3223"/>
      <c r="R1" s="3223"/>
      <c r="S1" s="3223"/>
      <c r="T1" s="3223"/>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4249</v>
      </c>
      <c r="B3" s="3221"/>
      <c r="C3" s="3221"/>
      <c r="D3" s="3221"/>
      <c r="E3" s="3221"/>
      <c r="F3" s="3221"/>
      <c r="G3" s="3221"/>
      <c r="H3" s="3221"/>
      <c r="I3" s="3221"/>
      <c r="J3" s="3221"/>
      <c r="K3" s="3221"/>
      <c r="L3" s="3221"/>
      <c r="M3" s="3221"/>
      <c r="N3" s="3222"/>
      <c r="O3" s="3210" t="s">
        <v>4250</v>
      </c>
      <c r="P3" s="3210"/>
      <c r="Q3" s="3210"/>
      <c r="R3" s="3210"/>
      <c r="S3" s="3210"/>
      <c r="T3" s="3210"/>
    </row>
    <row r="4" spans="1:30" ht="15.6">
      <c r="A4" s="3215" t="s">
        <v>4212</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4213</v>
      </c>
      <c r="B5" s="3227" t="s">
        <v>4251</v>
      </c>
      <c r="C5" s="3227"/>
      <c r="D5" s="3227" t="s">
        <v>3776</v>
      </c>
      <c r="E5" s="3227" t="s">
        <v>3287</v>
      </c>
      <c r="F5" s="3227"/>
      <c r="G5" s="3227" t="s">
        <v>4252</v>
      </c>
      <c r="H5" s="3227"/>
      <c r="I5" s="3227"/>
      <c r="J5" s="3227"/>
      <c r="K5" s="3227"/>
      <c r="L5" s="3227" t="s">
        <v>4253</v>
      </c>
      <c r="M5" s="3227"/>
      <c r="N5" s="3227"/>
      <c r="O5" s="3227" t="s">
        <v>4254</v>
      </c>
      <c r="P5" s="3227"/>
      <c r="Q5" s="3227"/>
      <c r="R5" s="3227" t="s">
        <v>4255</v>
      </c>
      <c r="S5" s="3227" t="s">
        <v>4218</v>
      </c>
      <c r="T5" s="3227"/>
    </row>
    <row r="6" spans="1:30" ht="35.25" customHeight="1">
      <c r="A6" s="3227"/>
      <c r="B6" s="3227" t="s">
        <v>4256</v>
      </c>
      <c r="C6" s="3227" t="s">
        <v>4241</v>
      </c>
      <c r="D6" s="3227"/>
      <c r="E6" s="3227" t="s">
        <v>4257</v>
      </c>
      <c r="F6" s="3227" t="s">
        <v>4258</v>
      </c>
      <c r="G6" s="3227" t="s">
        <v>4259</v>
      </c>
      <c r="H6" s="3227" t="s">
        <v>4260</v>
      </c>
      <c r="I6" s="3227" t="s">
        <v>4261</v>
      </c>
      <c r="J6" s="3227" t="s">
        <v>4262</v>
      </c>
      <c r="K6" s="3227" t="s">
        <v>4263</v>
      </c>
      <c r="L6" s="3227" t="s">
        <v>4264</v>
      </c>
      <c r="M6" s="3227" t="s">
        <v>4265</v>
      </c>
      <c r="N6" s="3227"/>
      <c r="O6" s="3227" t="s">
        <v>4266</v>
      </c>
      <c r="P6" s="3227" t="s">
        <v>4267</v>
      </c>
      <c r="Q6" s="3227" t="s">
        <v>4268</v>
      </c>
      <c r="R6" s="3227"/>
      <c r="S6" s="3227" t="s">
        <v>4269</v>
      </c>
      <c r="T6" s="3227" t="s">
        <v>4270</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4271</v>
      </c>
      <c r="N7" s="852" t="s">
        <v>4232</v>
      </c>
      <c r="O7" s="3227"/>
      <c r="P7" s="3227"/>
      <c r="Q7" s="3227"/>
      <c r="R7" s="3227"/>
      <c r="S7" s="3227"/>
      <c r="T7" s="3227"/>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8" t="s">
        <v>4272</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4297</v>
      </c>
      <c r="B3" s="3215"/>
      <c r="C3" s="3215"/>
      <c r="D3" s="3215"/>
      <c r="E3" s="3215"/>
      <c r="F3" s="3215"/>
      <c r="G3" s="3229" t="s">
        <v>4211</v>
      </c>
      <c r="H3" s="3229"/>
      <c r="I3" s="3229"/>
    </row>
    <row r="4" spans="1:9" ht="15.6">
      <c r="A4" s="3215" t="s">
        <v>4212</v>
      </c>
      <c r="B4" s="3215"/>
      <c r="C4" s="3215"/>
      <c r="D4" s="3215"/>
      <c r="E4" s="3215"/>
      <c r="F4" s="3215"/>
      <c r="G4" s="3215"/>
      <c r="H4" s="3215"/>
      <c r="I4" s="3215"/>
    </row>
    <row r="5" spans="1:9" s="815" customFormat="1" ht="21" customHeight="1">
      <c r="A5" s="3210" t="s">
        <v>4213</v>
      </c>
      <c r="B5" s="3210" t="s">
        <v>4273</v>
      </c>
      <c r="C5" s="3210"/>
      <c r="D5" s="3210"/>
      <c r="E5" s="3210" t="s">
        <v>4274</v>
      </c>
      <c r="F5" s="3210"/>
      <c r="G5" s="3210" t="s">
        <v>4255</v>
      </c>
      <c r="H5" s="3210" t="s">
        <v>4218</v>
      </c>
      <c r="I5" s="3210"/>
    </row>
    <row r="6" spans="1:9" s="815" customFormat="1" ht="21" customHeight="1">
      <c r="A6" s="3210"/>
      <c r="B6" s="874" t="s">
        <v>4275</v>
      </c>
      <c r="C6" s="3210" t="s">
        <v>4276</v>
      </c>
      <c r="D6" s="3210" t="s">
        <v>4205</v>
      </c>
      <c r="E6" s="3210" t="s">
        <v>4277</v>
      </c>
      <c r="F6" s="3210" t="s">
        <v>4278</v>
      </c>
      <c r="G6" s="3210"/>
      <c r="H6" s="3210" t="s">
        <v>4269</v>
      </c>
      <c r="I6" s="3210" t="s">
        <v>4270</v>
      </c>
    </row>
    <row r="7" spans="1:9" s="815" customFormat="1" ht="21" customHeight="1">
      <c r="A7" s="3210"/>
      <c r="B7" s="874" t="s">
        <v>4279</v>
      </c>
      <c r="C7" s="3210"/>
      <c r="D7" s="3210"/>
      <c r="E7" s="3210"/>
      <c r="F7" s="3210"/>
      <c r="G7" s="3210"/>
      <c r="H7" s="3210"/>
      <c r="I7" s="3210"/>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4280</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4591</v>
      </c>
      <c r="B4" s="3237"/>
      <c r="C4" s="3237"/>
      <c r="D4" s="3237"/>
      <c r="E4" s="3237"/>
      <c r="F4" s="3237"/>
      <c r="G4" s="3237"/>
      <c r="H4" s="3237"/>
      <c r="I4" s="3237"/>
      <c r="J4" s="3237"/>
    </row>
    <row r="5" spans="1:11" ht="31.5" customHeight="1">
      <c r="A5" s="3238" t="s">
        <v>4564</v>
      </c>
      <c r="B5" s="3238"/>
      <c r="C5" s="3238"/>
      <c r="D5" s="3238"/>
      <c r="E5" s="3238"/>
      <c r="F5" s="3238"/>
      <c r="G5" s="3238"/>
      <c r="H5" s="3238"/>
      <c r="I5" s="3238"/>
      <c r="J5" s="3238"/>
    </row>
    <row r="6" spans="1:11" s="1618" customFormat="1" ht="18.75" customHeight="1">
      <c r="A6" s="3238" t="s">
        <v>4565</v>
      </c>
      <c r="B6" s="3238"/>
      <c r="C6" s="3238"/>
      <c r="D6" s="3238"/>
      <c r="E6" s="3238"/>
      <c r="F6" s="3238"/>
      <c r="G6" s="3238"/>
      <c r="H6" s="3238"/>
      <c r="I6" s="3238"/>
      <c r="J6" s="3238"/>
    </row>
    <row r="7" spans="1:11" s="1618" customFormat="1" ht="18.75" customHeight="1">
      <c r="A7" s="3238" t="s">
        <v>4566</v>
      </c>
      <c r="B7" s="3238"/>
      <c r="C7" s="3238"/>
      <c r="D7" s="3238"/>
      <c r="E7" s="3238"/>
      <c r="F7" s="3238"/>
      <c r="G7" s="3238"/>
      <c r="H7" s="3238"/>
      <c r="I7" s="3238"/>
      <c r="J7" s="3238"/>
    </row>
    <row r="8" spans="1:11" ht="41.25" customHeight="1">
      <c r="A8" s="3239" t="s">
        <v>4592</v>
      </c>
      <c r="B8" s="3239"/>
      <c r="C8" s="3239"/>
      <c r="D8" s="3239"/>
      <c r="E8" s="3239"/>
      <c r="F8" s="3239"/>
      <c r="G8" s="3239"/>
      <c r="H8" s="3239"/>
      <c r="I8" s="3239"/>
      <c r="J8" s="3239"/>
    </row>
    <row r="9" spans="1:11" ht="28.5" customHeight="1">
      <c r="A9" s="1619" t="s">
        <v>4567</v>
      </c>
    </row>
    <row r="10" spans="1:11" ht="19.649999999999999" customHeight="1">
      <c r="B10" s="1621" t="s">
        <v>4163</v>
      </c>
    </row>
    <row r="11" spans="1:11" ht="19.649999999999999" customHeight="1">
      <c r="B11" s="1619" t="s">
        <v>4568</v>
      </c>
    </row>
    <row r="12" spans="1:11" ht="19.649999999999999" customHeight="1">
      <c r="B12" s="1619" t="s">
        <v>4164</v>
      </c>
    </row>
    <row r="13" spans="1:11" ht="19.649999999999999" customHeight="1">
      <c r="B13" s="1622" t="s">
        <v>4165</v>
      </c>
    </row>
    <row r="14" spans="1:11" ht="19.649999999999999" customHeight="1">
      <c r="C14" s="1620" t="s">
        <v>4593</v>
      </c>
    </row>
    <row r="15" spans="1:11" ht="19.649999999999999" customHeight="1">
      <c r="B15" s="1622" t="s">
        <v>4166</v>
      </c>
    </row>
    <row r="16" spans="1:11" ht="19.649999999999999" customHeight="1">
      <c r="B16" s="1623" t="s">
        <v>4569</v>
      </c>
      <c r="E16" s="1622" t="s">
        <v>4167</v>
      </c>
    </row>
    <row r="17" spans="1:10" ht="19.649999999999999" customHeight="1">
      <c r="B17" s="1620" t="s">
        <v>4594</v>
      </c>
      <c r="F17" s="1620" t="s">
        <v>4168</v>
      </c>
    </row>
    <row r="18" spans="1:10" ht="19.649999999999999" customHeight="1">
      <c r="B18" s="1620" t="s">
        <v>4570</v>
      </c>
      <c r="E18" s="1622" t="s">
        <v>4496</v>
      </c>
    </row>
    <row r="19" spans="1:10" ht="19.649999999999999" customHeight="1">
      <c r="B19" s="1620" t="s">
        <v>4571</v>
      </c>
      <c r="F19" s="1620" t="s">
        <v>4169</v>
      </c>
    </row>
    <row r="20" spans="1:10" ht="19.649999999999999" customHeight="1">
      <c r="B20" s="1622" t="s">
        <v>4572</v>
      </c>
    </row>
    <row r="21" spans="1:10" ht="19.649999999999999" customHeight="1">
      <c r="B21" s="1624" t="s">
        <v>4573</v>
      </c>
      <c r="C21" s="1625"/>
      <c r="D21" s="1625"/>
      <c r="E21" s="1625"/>
      <c r="F21" s="1625"/>
      <c r="G21" s="1625"/>
      <c r="H21" s="1625"/>
      <c r="I21" s="1625"/>
      <c r="J21" s="1625"/>
    </row>
    <row r="22" spans="1:10" s="1629" customFormat="1" ht="19.649999999999999" customHeight="1">
      <c r="A22" s="1626"/>
      <c r="B22" s="1627" t="s">
        <v>4574</v>
      </c>
      <c r="C22" s="1628"/>
      <c r="D22" s="1628"/>
      <c r="E22" s="1628"/>
      <c r="F22" s="1628"/>
      <c r="G22" s="1628"/>
      <c r="H22" s="1628"/>
      <c r="I22" s="1628"/>
      <c r="J22" s="1628"/>
    </row>
    <row r="23" spans="1:10" s="1629" customFormat="1" ht="19.649999999999999" customHeight="1">
      <c r="A23" s="1626"/>
      <c r="B23" s="1627" t="s">
        <v>4575</v>
      </c>
      <c r="C23" s="1628"/>
      <c r="D23" s="1628"/>
      <c r="E23" s="1628"/>
      <c r="F23" s="1628"/>
      <c r="G23" s="1628"/>
      <c r="H23" s="1628"/>
      <c r="I23" s="1628"/>
      <c r="J23" s="1628"/>
    </row>
    <row r="24" spans="1:10" s="1629" customFormat="1" ht="19.649999999999999" customHeight="1">
      <c r="A24" s="1626"/>
      <c r="B24" s="1627" t="s">
        <v>4576</v>
      </c>
      <c r="C24" s="1628"/>
      <c r="D24" s="1628"/>
      <c r="E24" s="1628"/>
      <c r="F24" s="1628"/>
      <c r="G24" s="1628"/>
      <c r="H24" s="1628"/>
      <c r="I24" s="1628"/>
      <c r="J24" s="1628"/>
    </row>
    <row r="25" spans="1:10" s="1629" customFormat="1" ht="19.649999999999999" customHeight="1">
      <c r="A25" s="1626"/>
      <c r="B25" s="1627" t="s">
        <v>4577</v>
      </c>
      <c r="C25" s="1628"/>
      <c r="D25" s="1628"/>
      <c r="E25" s="1628"/>
      <c r="F25" s="1628"/>
      <c r="G25" s="1628"/>
      <c r="H25" s="1628"/>
      <c r="I25" s="1628"/>
      <c r="J25" s="1628"/>
    </row>
    <row r="26" spans="1:10" s="1629" customFormat="1" ht="19.649999999999999" customHeight="1">
      <c r="A26" s="1626"/>
      <c r="B26" s="1627" t="s">
        <v>4578</v>
      </c>
      <c r="C26" s="1628"/>
      <c r="D26" s="1628"/>
      <c r="E26" s="1628"/>
      <c r="F26" s="1628"/>
      <c r="G26" s="1628"/>
      <c r="H26" s="1628"/>
      <c r="I26" s="1628"/>
      <c r="J26" s="1628"/>
    </row>
    <row r="27" spans="1:10" s="1629" customFormat="1" ht="19.649999999999999" customHeight="1">
      <c r="A27" s="1626"/>
      <c r="B27" s="1627" t="s">
        <v>4579</v>
      </c>
      <c r="C27" s="1628"/>
      <c r="D27" s="1628"/>
      <c r="E27" s="1628"/>
      <c r="F27" s="1628"/>
      <c r="G27" s="1628"/>
      <c r="H27" s="1628"/>
      <c r="I27" s="1628"/>
      <c r="J27" s="1628"/>
    </row>
    <row r="28" spans="1:10" s="1629" customFormat="1" ht="19.649999999999999" customHeight="1">
      <c r="A28" s="1626"/>
      <c r="B28" s="1627" t="s">
        <v>4580</v>
      </c>
      <c r="C28" s="1628"/>
      <c r="D28" s="1628"/>
      <c r="E28" s="1628"/>
      <c r="F28" s="1628"/>
      <c r="G28" s="1628"/>
      <c r="H28" s="1628"/>
      <c r="I28" s="1628"/>
      <c r="J28" s="1628"/>
    </row>
    <row r="29" spans="1:10" s="1629" customFormat="1" ht="19.649999999999999" customHeight="1">
      <c r="A29" s="1626"/>
      <c r="B29" s="1630" t="s">
        <v>4581</v>
      </c>
      <c r="C29" s="1628"/>
      <c r="D29" s="1628"/>
      <c r="E29" s="1628"/>
      <c r="F29" s="1628"/>
      <c r="G29" s="1628"/>
      <c r="H29" s="1628"/>
      <c r="I29" s="1628"/>
      <c r="J29" s="1628"/>
    </row>
    <row r="30" spans="1:10" ht="24" customHeight="1">
      <c r="B30" s="1622" t="s">
        <v>4582</v>
      </c>
    </row>
    <row r="31" spans="1:10" ht="72" customHeight="1">
      <c r="B31" s="3240" t="s">
        <v>4583</v>
      </c>
      <c r="C31" s="3240"/>
      <c r="D31" s="3240"/>
      <c r="E31" s="3240"/>
      <c r="F31" s="3240"/>
      <c r="G31" s="3240"/>
      <c r="H31" s="3240"/>
      <c r="I31" s="3240"/>
      <c r="J31" s="3240"/>
    </row>
    <row r="32" spans="1:10" ht="32.25" customHeight="1">
      <c r="A32" s="3241" t="s">
        <v>4584</v>
      </c>
      <c r="B32" s="3241"/>
      <c r="C32" s="3241"/>
      <c r="D32" s="3241"/>
      <c r="E32" s="3241"/>
      <c r="F32" s="3241"/>
      <c r="G32" s="3241"/>
      <c r="H32" s="3241"/>
      <c r="I32" s="3241"/>
      <c r="J32" s="3241"/>
    </row>
    <row r="33" spans="1:10" ht="42.75" customHeight="1">
      <c r="B33" s="3242" t="s">
        <v>4585</v>
      </c>
      <c r="C33" s="3242"/>
      <c r="D33" s="3242"/>
      <c r="E33" s="3242"/>
      <c r="F33" s="3242"/>
      <c r="G33" s="3242"/>
      <c r="H33" s="3242"/>
      <c r="I33" s="3242"/>
      <c r="J33" s="3242"/>
    </row>
    <row r="34" spans="1:10" ht="24.75" customHeight="1">
      <c r="B34" s="1623" t="s">
        <v>4586</v>
      </c>
    </row>
    <row r="35" spans="1:10" ht="19.649999999999999" customHeight="1">
      <c r="B35" s="1631" t="s">
        <v>4587</v>
      </c>
    </row>
    <row r="36" spans="1:10" ht="46.5" customHeight="1">
      <c r="A36" s="3233" t="s">
        <v>4588</v>
      </c>
      <c r="B36" s="3233"/>
      <c r="C36" s="3233"/>
      <c r="D36" s="3233"/>
      <c r="E36" s="3233"/>
      <c r="F36" s="3233"/>
      <c r="G36" s="3233"/>
      <c r="H36" s="3233"/>
      <c r="I36" s="3233"/>
      <c r="J36" s="3233"/>
    </row>
    <row r="37" spans="1:10" s="1635" customFormat="1">
      <c r="A37" s="1632"/>
      <c r="B37" s="1632"/>
      <c r="C37" s="1633" t="s">
        <v>4589</v>
      </c>
      <c r="D37" s="1632"/>
      <c r="E37" s="1632"/>
      <c r="F37" s="1632"/>
      <c r="G37" s="1632"/>
      <c r="H37" s="1634" t="s">
        <v>4590</v>
      </c>
      <c r="I37" s="1632"/>
      <c r="J37" s="1632"/>
    </row>
    <row r="44" spans="1:10" s="1618" customFormat="1" ht="18">
      <c r="A44" s="1636"/>
      <c r="B44" s="1636"/>
      <c r="C44" s="1637" t="s">
        <v>4595</v>
      </c>
      <c r="D44" s="1637"/>
      <c r="E44" s="1637"/>
      <c r="F44" s="1637"/>
      <c r="G44" s="1637"/>
      <c r="H44" s="1637" t="s">
        <v>4495</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4779</v>
      </c>
      <c r="B1" s="2947" t="s">
        <v>2603</v>
      </c>
      <c r="C1" s="2946"/>
      <c r="D1" s="2946"/>
      <c r="E1" s="2948"/>
      <c r="F1" s="2946" t="s">
        <v>4228</v>
      </c>
      <c r="G1" s="2949" t="s">
        <v>2606</v>
      </c>
      <c r="H1" s="2949" t="s">
        <v>4377</v>
      </c>
      <c r="I1" s="2949" t="s">
        <v>4717</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3" activePane="bottomLeft" state="frozen"/>
      <selection activeCell="F8" sqref="F8"/>
      <selection pane="bottomLeft" activeCell="N7" sqref="N7"/>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4471</v>
      </c>
      <c r="B1" s="2019" t="s">
        <v>4171</v>
      </c>
      <c r="C1" s="2019" t="s">
        <v>4480</v>
      </c>
      <c r="D1" s="2019"/>
      <c r="E1" s="2019" t="s">
        <v>4844</v>
      </c>
      <c r="F1" s="2020"/>
      <c r="G1" s="1973">
        <f>'NT-VT'!A5</f>
        <v>0</v>
      </c>
      <c r="H1" s="1962" t="s">
        <v>4179</v>
      </c>
      <c r="I1" s="1962" t="s">
        <v>4180</v>
      </c>
      <c r="J1" s="1963" t="s">
        <v>4484</v>
      </c>
      <c r="K1" s="1963" t="s">
        <v>4184</v>
      </c>
      <c r="L1" s="1964" t="s">
        <v>4482</v>
      </c>
      <c r="M1" s="1965" t="s">
        <v>4184</v>
      </c>
      <c r="N1" s="1965" t="s">
        <v>4185</v>
      </c>
      <c r="O1" s="1990" t="s">
        <v>4780</v>
      </c>
      <c r="P1" s="2004">
        <v>44067</v>
      </c>
      <c r="Q1" s="1882" t="s">
        <v>2603</v>
      </c>
      <c r="R1" s="1966" t="s">
        <v>4179</v>
      </c>
      <c r="S1" s="1966" t="s">
        <v>4180</v>
      </c>
      <c r="T1" s="1967" t="s">
        <v>4484</v>
      </c>
      <c r="U1" s="1968" t="s">
        <v>4184</v>
      </c>
      <c r="V1" s="1969" t="s">
        <v>4482</v>
      </c>
      <c r="W1" s="1970" t="s">
        <v>4184</v>
      </c>
      <c r="Z1" s="1971" t="s">
        <v>4293</v>
      </c>
    </row>
    <row r="2" spans="1:26" ht="66" customHeight="1">
      <c r="A2" s="2034" t="s">
        <v>4845</v>
      </c>
      <c r="B2" s="2035"/>
      <c r="C2" s="2036"/>
      <c r="D2" s="2035">
        <v>1</v>
      </c>
      <c r="E2" s="2037">
        <v>43936</v>
      </c>
      <c r="F2" s="2038"/>
      <c r="G2" s="1973" t="s">
        <v>4505</v>
      </c>
      <c r="H2" s="1974" t="s">
        <v>4768</v>
      </c>
      <c r="I2" s="1974" t="s">
        <v>4768</v>
      </c>
      <c r="J2" s="1975"/>
      <c r="K2" s="1976">
        <v>43965</v>
      </c>
      <c r="L2" s="1880" t="str">
        <f>IF(N2&gt;0,N2&amp;O2,P2&amp;O2&amp;CHAR(10)&amp;P3&amp;O2&amp;IF(P4&lt;&gt;0,CHAR(10)&amp;P4&amp;O2,""))</f>
        <v xml:space="preserve">            /BB-PXTN</v>
      </c>
      <c r="M2" s="1977"/>
      <c r="N2" s="1883" t="s">
        <v>6598</v>
      </c>
      <c r="O2" s="1790" t="s">
        <v>4482</v>
      </c>
      <c r="P2" s="1883"/>
      <c r="Q2" s="1978" t="s">
        <v>115</v>
      </c>
      <c r="R2" s="1979" t="s">
        <v>4473</v>
      </c>
      <c r="S2" s="1979" t="s">
        <v>4473</v>
      </c>
      <c r="T2" s="1215" t="s">
        <v>4794</v>
      </c>
      <c r="U2" s="1980">
        <v>43864</v>
      </c>
      <c r="V2" s="1215" t="s">
        <v>4720</v>
      </c>
      <c r="W2" s="1368">
        <v>43462</v>
      </c>
      <c r="Z2" s="1328" t="s">
        <v>4473</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6462</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28266/BB-ACB</v>
      </c>
      <c r="M3" s="2003">
        <f t="shared" ref="M3:M11" si="5">IF(N3&gt;0,$P$1,IFERROR(VLOOKUP(G3,Q:U,5,0),""))</f>
        <v>44067</v>
      </c>
      <c r="N3" s="1215">
        <v>28266</v>
      </c>
      <c r="O3" s="1790" t="str">
        <f t="shared" ref="O3:O11" si="6">VLOOKUP(G3,Q:X,8,0)</f>
        <v>/BB-ACB</v>
      </c>
      <c r="P3" s="1883"/>
      <c r="Q3" s="1978" t="s">
        <v>274</v>
      </c>
      <c r="R3" s="1984" t="s">
        <v>4196</v>
      </c>
      <c r="S3" s="1984" t="s">
        <v>4196</v>
      </c>
      <c r="T3" s="1975" t="s">
        <v>1016</v>
      </c>
      <c r="U3" s="1976" t="s">
        <v>1016</v>
      </c>
      <c r="X3" s="1215" t="s">
        <v>4781</v>
      </c>
      <c r="Z3" s="1985" t="s">
        <v>4518</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4935</v>
      </c>
      <c r="K4" s="1983">
        <v>43955</v>
      </c>
      <c r="L4" s="3034" t="str">
        <f t="shared" si="4"/>
        <v>28268/BB-FCO</v>
      </c>
      <c r="M4" s="2003">
        <f t="shared" si="5"/>
        <v>44067</v>
      </c>
      <c r="N4" s="1215">
        <v>28268</v>
      </c>
      <c r="O4" s="1790" t="str">
        <f t="shared" si="6"/>
        <v>/BB-FCO</v>
      </c>
      <c r="P4" s="1883"/>
      <c r="Q4" s="1978" t="s">
        <v>1013</v>
      </c>
      <c r="R4" s="1984" t="s">
        <v>4196</v>
      </c>
      <c r="S4" s="1984" t="s">
        <v>4196</v>
      </c>
      <c r="T4" s="1986" t="s">
        <v>4628</v>
      </c>
      <c r="U4" s="1980">
        <v>43525</v>
      </c>
      <c r="X4" s="1215" t="s">
        <v>4781</v>
      </c>
      <c r="Z4" s="1985" t="s">
        <v>4186</v>
      </c>
    </row>
    <row r="5" spans="1:26" ht="35.1" customHeight="1">
      <c r="A5" s="2023" t="s">
        <v>4472</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28267/BB-LA</v>
      </c>
      <c r="M5" s="2003">
        <f t="shared" si="5"/>
        <v>44067</v>
      </c>
      <c r="N5" s="1215">
        <v>28267</v>
      </c>
      <c r="O5" s="1790" t="str">
        <f t="shared" si="6"/>
        <v>/BB-LA</v>
      </c>
      <c r="Q5" s="1978" t="s">
        <v>697</v>
      </c>
      <c r="R5" s="1984" t="s">
        <v>4196</v>
      </c>
      <c r="S5" s="1984" t="s">
        <v>4196</v>
      </c>
      <c r="T5" s="1986" t="s">
        <v>4626</v>
      </c>
      <c r="U5" s="1980">
        <v>43494</v>
      </c>
      <c r="X5" s="1215" t="s">
        <v>4782</v>
      </c>
      <c r="Z5" s="1985" t="s">
        <v>4189</v>
      </c>
    </row>
    <row r="6" spans="1:26" ht="35.1" customHeight="1">
      <c r="A6" s="2027" t="s">
        <v>4474</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28272/BB-SCĐ</v>
      </c>
      <c r="M6" s="2003">
        <f t="shared" si="5"/>
        <v>44067</v>
      </c>
      <c r="N6" s="3033">
        <v>28272</v>
      </c>
      <c r="O6" s="1790" t="str">
        <f t="shared" si="6"/>
        <v>/BB-SCĐ</v>
      </c>
      <c r="Q6" s="1978" t="s">
        <v>360</v>
      </c>
      <c r="R6" s="1984" t="s">
        <v>4196</v>
      </c>
      <c r="S6" s="1984" t="s">
        <v>4196</v>
      </c>
      <c r="T6" s="1986" t="s">
        <v>4625</v>
      </c>
      <c r="U6" s="1980">
        <v>43665</v>
      </c>
      <c r="X6" s="1215" t="s">
        <v>4782</v>
      </c>
      <c r="Z6" s="1985" t="s">
        <v>4294</v>
      </c>
    </row>
    <row r="7" spans="1:26" ht="35.1" customHeight="1">
      <c r="A7" s="2027" t="s">
        <v>4475</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4936</v>
      </c>
      <c r="K7" s="1983">
        <v>43957</v>
      </c>
      <c r="L7" s="3034" t="str">
        <f t="shared" si="4"/>
        <v>28270/BB-LVC</v>
      </c>
      <c r="M7" s="2003">
        <f t="shared" si="5"/>
        <v>44067</v>
      </c>
      <c r="N7" s="3033">
        <v>28270</v>
      </c>
      <c r="O7" s="1790" t="str">
        <f t="shared" si="6"/>
        <v>/BB-LVC</v>
      </c>
      <c r="Q7" s="1978" t="s">
        <v>103</v>
      </c>
      <c r="R7" s="1984" t="s">
        <v>4196</v>
      </c>
      <c r="S7" s="1984" t="s">
        <v>4196</v>
      </c>
      <c r="T7" s="1986" t="s">
        <v>6411</v>
      </c>
      <c r="U7" s="1980">
        <v>43721</v>
      </c>
      <c r="V7" s="1215" t="s">
        <v>4724</v>
      </c>
      <c r="W7" s="1368">
        <v>43522</v>
      </c>
      <c r="Z7" s="1985" t="s">
        <v>4192</v>
      </c>
    </row>
    <row r="8" spans="1:26" ht="35.1" customHeight="1">
      <c r="A8" s="2023" t="s">
        <v>4852</v>
      </c>
      <c r="B8" s="2024" t="str">
        <f ca="1">IF('7day'!F5,"X","")</f>
        <v/>
      </c>
      <c r="C8" s="2025" t="str">
        <f t="shared" ca="1" si="0"/>
        <v/>
      </c>
      <c r="D8" s="2026">
        <f t="shared" ca="1" si="7"/>
        <v>3</v>
      </c>
      <c r="E8" s="2021">
        <f t="shared" si="1"/>
        <v>43943</v>
      </c>
      <c r="F8" s="2022"/>
      <c r="G8" s="1973" t="s">
        <v>4905</v>
      </c>
      <c r="H8" s="1974" t="str">
        <f t="shared" si="2"/>
        <v>Cty TNHHSX-TM Dây &amp; Cáp Điện Tài Trường Thành</v>
      </c>
      <c r="I8" s="1974" t="str">
        <f t="shared" si="3"/>
        <v>Cty TNHHSX-TM Dây &amp; Cáp Điện Tài Trường Thành</v>
      </c>
      <c r="J8" s="1982"/>
      <c r="K8" s="1983"/>
      <c r="L8" s="3034" t="str">
        <f t="shared" si="4"/>
        <v>28269/BB-MVC</v>
      </c>
      <c r="M8" s="2003">
        <f t="shared" si="5"/>
        <v>44067</v>
      </c>
      <c r="N8" s="1215">
        <v>28269</v>
      </c>
      <c r="O8" s="1790" t="str">
        <f t="shared" si="6"/>
        <v>/BB-MVC</v>
      </c>
      <c r="Q8" s="1981" t="s">
        <v>2276</v>
      </c>
      <c r="R8" s="1984" t="s">
        <v>4196</v>
      </c>
      <c r="S8" s="1984" t="s">
        <v>4196</v>
      </c>
      <c r="T8" s="1986" t="s">
        <v>4627</v>
      </c>
      <c r="U8" s="1980">
        <v>43494</v>
      </c>
      <c r="X8" s="1215" t="s">
        <v>4781</v>
      </c>
      <c r="Z8" s="1985" t="s">
        <v>4198</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4940</v>
      </c>
      <c r="K9" s="1983">
        <v>43959</v>
      </c>
      <c r="L9" s="3034" t="str">
        <f t="shared" si="4"/>
        <v>28271/BB-LVC</v>
      </c>
      <c r="M9" s="2003">
        <f t="shared" si="5"/>
        <v>44067</v>
      </c>
      <c r="N9" s="1215">
        <v>28271</v>
      </c>
      <c r="O9" s="1790" t="str">
        <f t="shared" si="6"/>
        <v>/BB-LVC</v>
      </c>
      <c r="Q9" s="1978" t="s">
        <v>88</v>
      </c>
      <c r="R9" s="1984" t="s">
        <v>4196</v>
      </c>
      <c r="S9" s="1984" t="s">
        <v>4196</v>
      </c>
      <c r="T9" s="1986" t="s">
        <v>4722</v>
      </c>
      <c r="U9" s="1980">
        <v>43665</v>
      </c>
      <c r="V9" s="1215" t="s">
        <v>4721</v>
      </c>
      <c r="W9" s="1368">
        <v>42387</v>
      </c>
      <c r="Z9" s="1985" t="s">
        <v>4468</v>
      </c>
    </row>
    <row r="10" spans="1:26" ht="35.1" customHeight="1">
      <c r="A10" s="2028" t="s">
        <v>4479</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4939</v>
      </c>
      <c r="K10" s="1983">
        <v>43959</v>
      </c>
      <c r="L10" s="3034" t="str">
        <f t="shared" si="4"/>
        <v>TTT - 061KCS0718/112</v>
      </c>
      <c r="M10" s="2003">
        <f t="shared" si="5"/>
        <v>43721</v>
      </c>
      <c r="O10" s="1790">
        <f t="shared" si="6"/>
        <v>0</v>
      </c>
      <c r="Q10" s="1978" t="s">
        <v>1359</v>
      </c>
      <c r="R10" s="1984" t="s">
        <v>4196</v>
      </c>
      <c r="S10" s="1984" t="s">
        <v>4196</v>
      </c>
      <c r="T10" s="1986" t="s">
        <v>4624</v>
      </c>
      <c r="U10" s="1980">
        <v>43665</v>
      </c>
      <c r="V10" s="1215" t="s">
        <v>4723</v>
      </c>
      <c r="W10" s="1368">
        <v>42445</v>
      </c>
      <c r="Z10" s="1985" t="s">
        <v>4196</v>
      </c>
    </row>
    <row r="11" spans="1:26" ht="35.1" customHeight="1" thickBot="1">
      <c r="A11" s="2029" t="s">
        <v>4491</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6254</v>
      </c>
      <c r="R11" s="1984" t="s">
        <v>4189</v>
      </c>
      <c r="S11" s="1984" t="s">
        <v>4189</v>
      </c>
      <c r="T11" s="1975" t="s">
        <v>4621</v>
      </c>
      <c r="U11" s="1976">
        <v>43525</v>
      </c>
      <c r="Z11" s="1985" t="s">
        <v>4195</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4387</v>
      </c>
      <c r="S12" s="1988" t="s">
        <v>4387</v>
      </c>
      <c r="T12" s="1215" t="s">
        <v>1016</v>
      </c>
      <c r="U12" s="1368" t="s">
        <v>1016</v>
      </c>
      <c r="Z12" s="1985" t="s">
        <v>4193</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4937</v>
      </c>
      <c r="K13" s="1983">
        <v>43959</v>
      </c>
      <c r="L13" s="3034" t="str">
        <f t="shared" ref="L13:L19" si="15">IF(N13&gt;0,N13&amp;O13,IFERROR(VLOOKUP(G13,Q:U,4,0),""))</f>
        <v/>
      </c>
      <c r="M13" s="2003" t="str">
        <f t="shared" ref="M13:M44" si="16">IF(N13&gt;0,$P$1,IFERROR(VLOOKUP(G13,Q:U,5,0),""))</f>
        <v/>
      </c>
      <c r="O13" s="1790" t="e">
        <f t="shared" ref="O13:O44" si="17">VLOOKUP(G13,Q:X,8,0)</f>
        <v>#N/A</v>
      </c>
      <c r="Q13" s="1981" t="s">
        <v>4413</v>
      </c>
      <c r="R13" s="1988" t="s">
        <v>4622</v>
      </c>
      <c r="S13" s="1988" t="s">
        <v>4622</v>
      </c>
      <c r="T13" s="1215" t="s">
        <v>1016</v>
      </c>
      <c r="U13" s="1368" t="s">
        <v>1016</v>
      </c>
      <c r="Z13" s="1985" t="s">
        <v>4191</v>
      </c>
    </row>
    <row r="14" spans="1:26" ht="35.1" customHeight="1">
      <c r="A14" s="1987"/>
      <c r="D14" s="1972"/>
      <c r="E14" s="1215"/>
      <c r="G14" s="1973" t="str">
        <f>'NT-VT'!A18</f>
        <v>B16300</v>
      </c>
      <c r="H14" s="1974" t="str">
        <f t="shared" si="13"/>
        <v>nt</v>
      </c>
      <c r="I14" s="1974" t="str">
        <f t="shared" si="14"/>
        <v>nt</v>
      </c>
      <c r="J14" s="1982" t="s">
        <v>4938</v>
      </c>
      <c r="K14" s="1983">
        <v>43959</v>
      </c>
      <c r="L14" s="3034" t="str">
        <f t="shared" si="15"/>
        <v/>
      </c>
      <c r="M14" s="2003" t="str">
        <f t="shared" si="16"/>
        <v/>
      </c>
      <c r="O14" s="1790" t="e">
        <f t="shared" si="17"/>
        <v>#N/A</v>
      </c>
      <c r="Q14" s="1981" t="s">
        <v>867</v>
      </c>
      <c r="R14" s="1988" t="s">
        <v>4622</v>
      </c>
      <c r="S14" s="1988" t="s">
        <v>4622</v>
      </c>
      <c r="T14" s="1215" t="s">
        <v>1016</v>
      </c>
      <c r="U14" s="1368" t="s">
        <v>1016</v>
      </c>
      <c r="Z14" s="1985" t="s">
        <v>4620</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4191</v>
      </c>
      <c r="S15" s="1984" t="s">
        <v>4192</v>
      </c>
      <c r="T15" s="1215" t="s">
        <v>1016</v>
      </c>
      <c r="U15" s="1368">
        <v>43525</v>
      </c>
      <c r="X15" s="1215" t="s">
        <v>4783</v>
      </c>
      <c r="Z15" s="1985" t="s">
        <v>4194</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4194</v>
      </c>
      <c r="S16" s="1984" t="s">
        <v>4194</v>
      </c>
      <c r="T16" s="1215" t="s">
        <v>4719</v>
      </c>
      <c r="U16" s="1368">
        <v>43525</v>
      </c>
      <c r="X16" s="1215" t="s">
        <v>4784</v>
      </c>
      <c r="Z16" s="1985" t="s">
        <v>4190</v>
      </c>
    </row>
    <row r="17" spans="1:26" ht="35.1" customHeight="1">
      <c r="A17" s="1987"/>
      <c r="D17" s="1972"/>
      <c r="E17" s="1989"/>
      <c r="G17" s="1973" t="str">
        <f>'NT-VT'!A21</f>
        <v>B1650</v>
      </c>
      <c r="H17" s="1974" t="str">
        <f t="shared" si="13"/>
        <v>nt</v>
      </c>
      <c r="I17" s="1974" t="str">
        <f t="shared" si="14"/>
        <v>nt</v>
      </c>
      <c r="J17" s="1982" t="s">
        <v>4941</v>
      </c>
      <c r="K17" s="1983">
        <v>43954</v>
      </c>
      <c r="L17" s="3034" t="str">
        <f t="shared" si="15"/>
        <v/>
      </c>
      <c r="M17" s="2003" t="str">
        <f t="shared" si="16"/>
        <v/>
      </c>
      <c r="O17" s="1790" t="e">
        <f t="shared" si="17"/>
        <v>#N/A</v>
      </c>
      <c r="Q17" s="1981" t="s">
        <v>1222</v>
      </c>
      <c r="R17" s="1984" t="s">
        <v>4196</v>
      </c>
      <c r="S17" s="1984" t="s">
        <v>4196</v>
      </c>
      <c r="T17" s="1986" t="s">
        <v>4725</v>
      </c>
      <c r="U17" s="1368">
        <v>43626</v>
      </c>
      <c r="X17" s="1215" t="s">
        <v>4781</v>
      </c>
      <c r="Z17" s="1985" t="s">
        <v>4534</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4191</v>
      </c>
      <c r="S18" s="1210" t="s">
        <v>4192</v>
      </c>
      <c r="T18" s="1215" t="s">
        <v>1016</v>
      </c>
      <c r="X18" s="1215" t="s">
        <v>4783</v>
      </c>
      <c r="Z18" s="1985" t="s">
        <v>4768</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4196</v>
      </c>
      <c r="S19" s="1984" t="s">
        <v>4196</v>
      </c>
      <c r="T19" s="1215" t="s">
        <v>4785</v>
      </c>
      <c r="U19" s="1368">
        <v>43356</v>
      </c>
      <c r="X19" s="1215" t="s">
        <v>4781</v>
      </c>
      <c r="Z19" s="1985" t="s">
        <v>4188</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4195</v>
      </c>
      <c r="S20" s="1984" t="s">
        <v>4189</v>
      </c>
      <c r="T20" s="1215" t="s">
        <v>1016</v>
      </c>
      <c r="U20" s="1368" t="s">
        <v>1016</v>
      </c>
      <c r="X20" s="1215" t="s">
        <v>4784</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4756</v>
      </c>
      <c r="R21" s="1984" t="s">
        <v>4196</v>
      </c>
      <c r="S21" s="1984" t="s">
        <v>4196</v>
      </c>
      <c r="T21" s="1215" t="s">
        <v>1016</v>
      </c>
      <c r="U21" s="1368" t="s">
        <v>1016</v>
      </c>
      <c r="X21" s="1215" t="s">
        <v>4781</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4772</v>
      </c>
      <c r="R22" s="1984" t="s">
        <v>4196</v>
      </c>
      <c r="S22" s="1984" t="s">
        <v>4196</v>
      </c>
      <c r="T22" s="1215" t="s">
        <v>1016</v>
      </c>
      <c r="U22" s="1368" t="s">
        <v>4773</v>
      </c>
      <c r="X22" s="1215" t="s">
        <v>4781</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4786</v>
      </c>
      <c r="R23" s="1984" t="s">
        <v>4196</v>
      </c>
      <c r="S23" s="1984" t="s">
        <v>4196</v>
      </c>
      <c r="T23" s="1215" t="s">
        <v>4787</v>
      </c>
      <c r="U23" s="1368">
        <v>43721</v>
      </c>
      <c r="X23" s="1215" t="s">
        <v>4781</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4516</v>
      </c>
      <c r="R24" s="1984" t="s">
        <v>4196</v>
      </c>
      <c r="S24" s="1984" t="s">
        <v>4196</v>
      </c>
      <c r="T24" s="1215" t="s">
        <v>4788</v>
      </c>
      <c r="U24" s="1368">
        <v>43805</v>
      </c>
      <c r="X24" s="1215" t="s">
        <v>4781</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4789</v>
      </c>
      <c r="R25" s="1984" t="s">
        <v>4196</v>
      </c>
      <c r="S25" s="1984" t="s">
        <v>4196</v>
      </c>
      <c r="T25" s="1215" t="s">
        <v>4790</v>
      </c>
      <c r="U25" s="1368">
        <v>43668</v>
      </c>
      <c r="X25" s="1215" t="s">
        <v>4781</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4196</v>
      </c>
      <c r="S26" s="1984" t="s">
        <v>4196</v>
      </c>
      <c r="T26" s="1215" t="s">
        <v>4791</v>
      </c>
      <c r="U26" s="1368">
        <v>43356</v>
      </c>
      <c r="X26" s="1215" t="s">
        <v>4781</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4473</v>
      </c>
      <c r="S27" s="1210" t="s">
        <v>4473</v>
      </c>
      <c r="T27" s="1215" t="s">
        <v>4794</v>
      </c>
      <c r="U27" s="1980">
        <v>43864</v>
      </c>
      <c r="V27" s="1215" t="s">
        <v>4720</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4188</v>
      </c>
      <c r="S28" s="1984" t="s">
        <v>4189</v>
      </c>
      <c r="T28" s="1215" t="s">
        <v>1016</v>
      </c>
      <c r="U28" s="1368" t="s">
        <v>1016</v>
      </c>
      <c r="X28" s="1215" t="s">
        <v>4792</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4620</v>
      </c>
      <c r="S29" s="1984" t="s">
        <v>4189</v>
      </c>
      <c r="T29" s="1215" t="s">
        <v>1016</v>
      </c>
      <c r="U29" s="1368" t="s">
        <v>1016</v>
      </c>
      <c r="X29" s="1215" t="s">
        <v>4793</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4191</v>
      </c>
      <c r="S30" s="1984" t="s">
        <v>4192</v>
      </c>
      <c r="T30" s="1215" t="s">
        <v>1016</v>
      </c>
      <c r="U30" s="1368">
        <v>43525</v>
      </c>
      <c r="X30" s="1215" t="s">
        <v>4783</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4196</v>
      </c>
      <c r="S31" s="1984" t="s">
        <v>4196</v>
      </c>
      <c r="T31" s="1215" t="s">
        <v>4795</v>
      </c>
      <c r="U31" s="1368">
        <v>43805</v>
      </c>
      <c r="X31" s="1215" t="s">
        <v>4781</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4191</v>
      </c>
      <c r="S32" s="1984" t="s">
        <v>4192</v>
      </c>
      <c r="T32" s="1215" t="s">
        <v>1016</v>
      </c>
      <c r="U32" s="1368">
        <v>43525</v>
      </c>
      <c r="X32" s="1215" t="s">
        <v>4783</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4644</v>
      </c>
      <c r="R33" s="1979" t="s">
        <v>4473</v>
      </c>
      <c r="S33" s="1979" t="s">
        <v>4473</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4473</v>
      </c>
      <c r="S34" s="1979" t="s">
        <v>4473</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4191</v>
      </c>
      <c r="S35" s="1984" t="s">
        <v>4192</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4196</v>
      </c>
      <c r="S36" s="1984" t="s">
        <v>4196</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4661</v>
      </c>
      <c r="R37" s="1984" t="s">
        <v>4196</v>
      </c>
      <c r="S37" s="1984" t="s">
        <v>4196</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5091</v>
      </c>
      <c r="R38" s="1984" t="s">
        <v>4196</v>
      </c>
      <c r="S38" s="1984" t="s">
        <v>4196</v>
      </c>
      <c r="U38" s="1368"/>
      <c r="X38" s="1215" t="s">
        <v>4782</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6273</v>
      </c>
      <c r="R39" s="1210" t="s">
        <v>6409</v>
      </c>
      <c r="S39" s="1210" t="s">
        <v>6409</v>
      </c>
      <c r="U39" s="1368"/>
      <c r="X39" s="1215" t="s">
        <v>6410</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6431</v>
      </c>
      <c r="R40" s="1984" t="s">
        <v>4196</v>
      </c>
      <c r="S40" s="1984" t="s">
        <v>4196</v>
      </c>
      <c r="U40" s="1368"/>
      <c r="X40" s="1215" t="s">
        <v>4782</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4191</v>
      </c>
      <c r="S41" s="1984" t="s">
        <v>4192</v>
      </c>
      <c r="U41" s="1368"/>
      <c r="X41" s="1215" t="s">
        <v>4783</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6567</v>
      </c>
      <c r="R42" s="1984" t="s">
        <v>4196</v>
      </c>
      <c r="S42" s="1984" t="s">
        <v>4196</v>
      </c>
      <c r="U42" s="1368"/>
      <c r="X42" s="1215" t="s">
        <v>4782</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6566</v>
      </c>
      <c r="R43" s="1984" t="s">
        <v>4196</v>
      </c>
      <c r="S43" s="1984" t="s">
        <v>4196</v>
      </c>
      <c r="U43" s="1368"/>
      <c r="X43" s="1215" t="s">
        <v>4782</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4905</v>
      </c>
      <c r="R44" s="1984" t="s">
        <v>4196</v>
      </c>
      <c r="S44" s="1984" t="s">
        <v>4196</v>
      </c>
      <c r="U44" s="1368"/>
      <c r="X44" s="1215" t="s">
        <v>4782</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6525</v>
      </c>
      <c r="R45" s="1984" t="s">
        <v>4196</v>
      </c>
      <c r="S45" s="1984" t="s">
        <v>4196</v>
      </c>
      <c r="U45" s="1368"/>
      <c r="X45" s="1215" t="s">
        <v>4782</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4188</v>
      </c>
      <c r="S46" s="1984" t="s">
        <v>4189</v>
      </c>
      <c r="T46" s="1215" t="s">
        <v>1016</v>
      </c>
      <c r="U46" s="1368" t="s">
        <v>1016</v>
      </c>
      <c r="X46" s="1215" t="s">
        <v>4792</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4196</v>
      </c>
      <c r="S47" s="1210" t="s">
        <v>4196</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6462</v>
      </c>
      <c r="R48" s="1210" t="s">
        <v>6409</v>
      </c>
      <c r="S48" s="1210" t="s">
        <v>6409</v>
      </c>
      <c r="X48" s="1215" t="s">
        <v>6410</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4393</v>
      </c>
      <c r="BL150" s="1331"/>
      <c r="BM150" s="963"/>
      <c r="BN150" s="965"/>
      <c r="BP150" s="1972"/>
    </row>
    <row r="151" spans="5:68" ht="35.1" customHeight="1">
      <c r="BJ151" s="958">
        <v>6</v>
      </c>
      <c r="BK151" s="1330" t="s">
        <v>4207</v>
      </c>
      <c r="BL151" s="1331"/>
      <c r="BM151" s="958"/>
      <c r="BN151" s="943" t="s">
        <v>4187</v>
      </c>
      <c r="BP151" s="1972"/>
    </row>
    <row r="152" spans="5:68" ht="35.1" customHeight="1">
      <c r="BJ152" s="960"/>
      <c r="BK152" s="1330" t="s">
        <v>4394</v>
      </c>
      <c r="BL152" s="1331"/>
      <c r="BM152" s="960"/>
      <c r="BN152" s="962"/>
      <c r="BP152" s="1972"/>
    </row>
    <row r="153" spans="5:68" ht="35.1" customHeight="1">
      <c r="BJ153" s="960"/>
      <c r="BK153" s="1330" t="s">
        <v>4395</v>
      </c>
      <c r="BL153" s="1331"/>
      <c r="BM153" s="960"/>
      <c r="BN153" s="962"/>
      <c r="BP153" s="1972"/>
    </row>
    <row r="154" spans="5:68" ht="35.1" customHeight="1">
      <c r="BJ154" s="960"/>
      <c r="BK154" s="1330" t="s">
        <v>4396</v>
      </c>
      <c r="BL154" s="1331"/>
      <c r="BM154" s="960"/>
      <c r="BN154" s="962"/>
      <c r="BP154" s="1972"/>
    </row>
    <row r="155" spans="5:68" ht="35.1" customHeight="1">
      <c r="BJ155" s="963"/>
      <c r="BK155" s="1330" t="s">
        <v>4397</v>
      </c>
      <c r="BL155" s="1331"/>
      <c r="BM155" s="963"/>
      <c r="BN155" s="965"/>
      <c r="BP155" s="1972"/>
    </row>
    <row r="156" spans="5:68" ht="35.1" customHeight="1">
      <c r="BJ156" s="951" t="s">
        <v>501</v>
      </c>
      <c r="BK156" s="1332" t="s">
        <v>4398</v>
      </c>
      <c r="BL156" s="1333"/>
      <c r="BM156" s="853" t="e">
        <v>#N/A</v>
      </c>
      <c r="BN156" s="858"/>
      <c r="BP156" s="1972"/>
    </row>
    <row r="157" spans="5:68" ht="35.1" customHeight="1">
      <c r="BJ157" s="958">
        <v>1</v>
      </c>
      <c r="BK157" s="1330" t="s">
        <v>4393</v>
      </c>
      <c r="BL157" s="1331"/>
      <c r="BM157" s="959"/>
      <c r="BN157" s="943" t="s">
        <v>4187</v>
      </c>
      <c r="BP157" s="1972"/>
    </row>
    <row r="158" spans="5:68" ht="35.1" customHeight="1">
      <c r="BJ158" s="960"/>
      <c r="BK158" s="1330" t="s">
        <v>4393</v>
      </c>
      <c r="BL158" s="1331"/>
      <c r="BM158" s="961"/>
      <c r="BN158" s="962"/>
      <c r="BP158" s="1972"/>
    </row>
    <row r="159" spans="5:68" ht="35.1" customHeight="1">
      <c r="BJ159" s="960"/>
      <c r="BK159" s="1330" t="s">
        <v>4393</v>
      </c>
      <c r="BL159" s="1331"/>
      <c r="BM159" s="961"/>
      <c r="BN159" s="962"/>
      <c r="BP159" s="1972"/>
    </row>
    <row r="160" spans="5:68" ht="35.1" customHeight="1">
      <c r="BJ160" s="960"/>
      <c r="BK160" s="1330" t="s">
        <v>4393</v>
      </c>
      <c r="BL160" s="1331"/>
      <c r="BM160" s="961"/>
      <c r="BN160" s="962"/>
      <c r="BP160" s="1972"/>
    </row>
    <row r="161" spans="62:68" ht="35.1" customHeight="1">
      <c r="BJ161" s="960"/>
      <c r="BK161" s="1330" t="s">
        <v>4393</v>
      </c>
      <c r="BL161" s="1331"/>
      <c r="BM161" s="961"/>
      <c r="BN161" s="962"/>
      <c r="BP161" s="1972"/>
    </row>
    <row r="162" spans="62:68" ht="35.1" customHeight="1">
      <c r="BJ162" s="960"/>
      <c r="BK162" s="1330" t="s">
        <v>4393</v>
      </c>
      <c r="BL162" s="1331"/>
      <c r="BM162" s="961"/>
      <c r="BN162" s="962"/>
      <c r="BP162" s="1972"/>
    </row>
    <row r="163" spans="62:68" ht="35.1" customHeight="1">
      <c r="BJ163" s="963"/>
      <c r="BK163" s="1330" t="s">
        <v>4393</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abSelected="1" zoomScale="85" zoomScaleNormal="85" workbookViewId="0">
      <selection activeCell="L7" sqref="L7"/>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Điện Xuân Lộc 1</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4483</v>
      </c>
      <c r="I4" s="3243"/>
      <c r="J4" s="3243" t="s">
        <v>4181</v>
      </c>
      <c r="K4" s="3249"/>
      <c r="L4" s="3243" t="s">
        <v>6603</v>
      </c>
      <c r="M4" s="3243"/>
      <c r="N4" s="1349" t="s">
        <v>4182</v>
      </c>
      <c r="O4" s="1355"/>
      <c r="P4" s="1316" t="s">
        <v>4470</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4183</v>
      </c>
      <c r="I5" s="1198" t="s">
        <v>4184</v>
      </c>
      <c r="J5" s="1349" t="s">
        <v>4183</v>
      </c>
      <c r="K5" s="1351" t="s">
        <v>4184</v>
      </c>
      <c r="L5" s="1349" t="s">
        <v>4185</v>
      </c>
      <c r="M5" s="1313" t="s">
        <v>4184</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4187</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3259" t="s">
        <v>6601</v>
      </c>
      <c r="G7" s="3259" t="s">
        <v>6601</v>
      </c>
      <c r="H7" s="1600"/>
      <c r="I7" s="1604"/>
      <c r="J7" s="1605">
        <f>IFERROR(VLOOKUP(A7,Solieu!G:M,4,0),"")</f>
        <v>0</v>
      </c>
      <c r="K7" s="1606">
        <f>IFERROR(VLOOKUP(A7,Solieu!G:M,5,0),"")</f>
        <v>0</v>
      </c>
      <c r="L7" s="3260" t="s">
        <v>6602</v>
      </c>
      <c r="M7" s="3261">
        <v>44064</v>
      </c>
      <c r="N7" s="1198" t="s">
        <v>4187</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28268/BB-FCO</v>
      </c>
      <c r="M8" s="1604">
        <f>IFERROR(VLOOKUP(A8,Solieu!G:M,7,0),"")</f>
        <v>44067</v>
      </c>
      <c r="N8" s="1198" t="s">
        <v>4187</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28267/BB-LA</v>
      </c>
      <c r="M9" s="1604">
        <f>IFERROR(VLOOKUP(A9,Solieu!G:M,7,0),"")</f>
        <v>44067</v>
      </c>
      <c r="N9" s="1198" t="s">
        <v>4187</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28272/BB-SCĐ</v>
      </c>
      <c r="M10" s="1604">
        <f>IFERROR(VLOOKUP(A10,Solieu!G:M,7,0),"")</f>
        <v>44067</v>
      </c>
      <c r="N10" s="1198" t="s">
        <v>4187</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28270/BB-LVC</v>
      </c>
      <c r="M11" s="1604">
        <f>IFERROR(VLOOKUP(A11,Solieu!G:M,7,0),"")</f>
        <v>44067</v>
      </c>
      <c r="N11" s="1198" t="s">
        <v>4187</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28269/BB-MVC</v>
      </c>
      <c r="M12" s="1604">
        <f>IFERROR(VLOOKUP(A12,Solieu!G:M,7,0),"")</f>
        <v>44067</v>
      </c>
      <c r="N12" s="1198" t="s">
        <v>4187</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28271/BB-LVC</v>
      </c>
      <c r="M13" s="1604">
        <f>IFERROR(VLOOKUP(A13,Solieu!G:M,7,0),"")</f>
        <v>44067</v>
      </c>
      <c r="N13" s="1198" t="s">
        <v>4187</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4187</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4187</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4187</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4187</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4187</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4187</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4187</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4187</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4187</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4187</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4187</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4187</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4187</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4187</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4187</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4187</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4187</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4187</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4187</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4187</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4187</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4187</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4187</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4187</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4187</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4187</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4187</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4187</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4187</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4187</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4187</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4187</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4187</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4187</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4187</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4187</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4187</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4187</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4187</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4187</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4187</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4187</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4187</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4187</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4187</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4187</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4187</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4187</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4187</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4187</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4187</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4187</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4187</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4187</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4187</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4187</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4187</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4187</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4187</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4187</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4187</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4187</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4187</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4187</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4187</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4187</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4187</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4187</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4187</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4187</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4187</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4187</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4187</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4187</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4187</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4187</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4187</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4187</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4187</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4187</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4187</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4187</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4187</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4187</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4187</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4187</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4187</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4187</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4187</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4187</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4187</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4187</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4187</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4187</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4187</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4187</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4187</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4187</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4187</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4187</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4187</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4187</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4187</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4187</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4187</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4187</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4187</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4187</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4187</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4187</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4187</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4187</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4187</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4187</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workbookViewId="0">
      <selection activeCell="H6" sqref="H6"/>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4623</v>
      </c>
      <c r="B1" s="3250"/>
      <c r="C1" s="3250"/>
      <c r="D1" s="3250"/>
      <c r="E1" s="3250"/>
      <c r="F1" s="3250"/>
      <c r="G1" s="2683"/>
      <c r="H1" s="1215"/>
    </row>
    <row r="2" spans="1:9" s="815" customFormat="1" ht="31.2">
      <c r="A2" s="1308" t="s">
        <v>4197</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4284</v>
      </c>
      <c r="G1" s="2678" t="s">
        <v>4281</v>
      </c>
      <c r="H1" s="2678" t="s">
        <v>2599</v>
      </c>
    </row>
    <row r="2" spans="3:8" ht="24" customHeight="1">
      <c r="C2" s="1776" t="s">
        <v>501</v>
      </c>
      <c r="D2" s="1773" t="s">
        <v>6592</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6593</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4199</v>
      </c>
      <c r="F3" s="1802" t="s">
        <v>4202</v>
      </c>
      <c r="G3" s="1802" t="s">
        <v>4900</v>
      </c>
      <c r="H3" s="1802" t="s">
        <v>4171</v>
      </c>
      <c r="I3" s="1387" t="s">
        <v>4203</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4996</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4233</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4202</v>
      </c>
      <c r="F3" s="1387" t="s">
        <v>4900</v>
      </c>
      <c r="G3" s="1387" t="s">
        <v>4171</v>
      </c>
      <c r="H3" s="1387" t="s">
        <v>4203</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4961</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4997</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4233</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4474</v>
      </c>
    </row>
    <row r="3" spans="2:10" ht="33.6">
      <c r="C3" s="1802" t="s">
        <v>1708</v>
      </c>
      <c r="D3" s="1802" t="s">
        <v>4392</v>
      </c>
      <c r="E3" s="1802" t="s">
        <v>4206</v>
      </c>
      <c r="F3" s="1802" t="s">
        <v>4171</v>
      </c>
      <c r="G3" s="1802" t="s">
        <v>4200</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4233</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4295</v>
      </c>
      <c r="E3" s="1387" t="s">
        <v>4202</v>
      </c>
      <c r="F3" s="1387" t="s">
        <v>4900</v>
      </c>
      <c r="G3" s="1387" t="s">
        <v>4171</v>
      </c>
      <c r="H3" s="1387" t="s">
        <v>4203</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4472</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4472</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4472</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4472</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4472</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4472</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4472</v>
      </c>
    </row>
    <row r="11" spans="2:11" ht="24" hidden="1" customHeight="1">
      <c r="B11" s="1329" t="s">
        <v>6439</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4472</v>
      </c>
    </row>
    <row r="12" spans="2:11" ht="25.2" customHeight="1">
      <c r="B12" s="1329" t="s">
        <v>6474</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4472</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4472</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4472</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4472</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4472</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4472</v>
      </c>
    </row>
    <row r="18" spans="2:11" ht="24" customHeight="1">
      <c r="B18" s="1329"/>
      <c r="C18" s="1801"/>
      <c r="D18" s="1802" t="s">
        <v>4233</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4475</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4201</v>
      </c>
      <c r="E3" s="1802" t="s">
        <v>4202</v>
      </c>
      <c r="F3" s="1802" t="s">
        <v>4900</v>
      </c>
      <c r="G3" s="1802" t="s">
        <v>4171</v>
      </c>
      <c r="H3" s="1387" t="s">
        <v>4203</v>
      </c>
      <c r="I3" s="1802" t="s">
        <v>4170</v>
      </c>
      <c r="J3" s="2044">
        <v>1</v>
      </c>
      <c r="L3" s="1329">
        <v>1</v>
      </c>
      <c r="M3" s="1329">
        <v>2</v>
      </c>
      <c r="N3" s="1329"/>
      <c r="O3" s="1329"/>
      <c r="P3" s="1329"/>
      <c r="Q3" s="1329"/>
      <c r="R3" s="1329"/>
      <c r="S3" s="1329"/>
      <c r="T3" s="1329"/>
    </row>
    <row r="4" spans="1:20" ht="34.5" customHeight="1">
      <c r="A4" s="2665"/>
      <c r="B4" s="1385" t="s">
        <v>4327</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4810</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4811</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6413</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6414</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6415</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4903</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4494</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4989</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4828</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4829</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4830</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4831</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4832</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4833</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4834</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5633</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5635</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5637</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5640</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5642</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5644</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5646</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5648</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5650</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5652</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5653</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5656</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5659</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6453</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6413</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6415</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4476</v>
      </c>
      <c r="E3" s="3252" t="s">
        <v>4205</v>
      </c>
      <c r="F3" s="3253" t="s">
        <v>4478</v>
      </c>
      <c r="G3" s="3253"/>
      <c r="H3" s="3254" t="s">
        <v>4170</v>
      </c>
      <c r="I3" s="1336" t="s">
        <v>512</v>
      </c>
    </row>
    <row r="4" spans="1:11">
      <c r="C4" s="3251"/>
      <c r="D4" s="1345" t="s">
        <v>4477</v>
      </c>
      <c r="E4" s="3252"/>
      <c r="F4" s="1343" t="s">
        <v>4206</v>
      </c>
      <c r="G4" s="1343" t="s">
        <v>4171</v>
      </c>
      <c r="H4" s="3255"/>
      <c r="I4" s="1215">
        <f>IF(OR(E4&gt;0,F4&gt;0),1,"")</f>
        <v>1</v>
      </c>
      <c r="J4" s="897" t="s">
        <v>4603</v>
      </c>
      <c r="K4" s="1215" t="s">
        <v>4604</v>
      </c>
    </row>
    <row r="5" spans="1:11" ht="52.5" customHeight="1">
      <c r="A5" s="1883" t="s">
        <v>1239</v>
      </c>
      <c r="B5" s="1215" t="s">
        <v>6566</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6595</v>
      </c>
    </row>
    <row r="6" spans="1:11" ht="58.2" customHeight="1">
      <c r="A6" s="1883" t="s">
        <v>88</v>
      </c>
      <c r="B6" s="1215" t="s">
        <v>6567</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6595</v>
      </c>
      <c r="K6" s="1757" t="s">
        <v>6597</v>
      </c>
    </row>
    <row r="7" spans="1:11" ht="50.4">
      <c r="A7" s="1883" t="s">
        <v>88</v>
      </c>
      <c r="B7" s="1215" t="s">
        <v>6431</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4562</v>
      </c>
      <c r="E1" s="1611" t="s">
        <v>4202</v>
      </c>
      <c r="F1" s="1611" t="s">
        <v>4900</v>
      </c>
      <c r="G1" s="1611" t="s">
        <v>4171</v>
      </c>
      <c r="H1" s="1610" t="s">
        <v>4170</v>
      </c>
      <c r="I1" s="1614" t="s">
        <v>4563</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4561</v>
      </c>
    </row>
    <row r="5" spans="2:11">
      <c r="D5" s="3256" t="str">
        <f>"- Tiếp địa lặp lại đường dây trung thế tại vị trí trụ số: "&amp;F5&amp;"."</f>
        <v>- Tiếp địa lặp lại đường dây trung thế tại vị trí trụ số: 015.</v>
      </c>
      <c r="E5" s="3256"/>
      <c r="F5" s="1607" t="s">
        <v>4555</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4201</v>
      </c>
      <c r="E8" s="1802" t="s">
        <v>4203</v>
      </c>
      <c r="F8" s="1802" t="s">
        <v>4204</v>
      </c>
      <c r="G8" s="1336" t="s">
        <v>1956</v>
      </c>
    </row>
    <row r="9" spans="2:11" ht="24.9" customHeight="1">
      <c r="C9" s="1877"/>
      <c r="D9" s="1999" t="str">
        <f>H9&amp;": "&amp;ROUND(K9,1)&amp;" "&amp;I9</f>
        <v>Tiếp địa lặp lại trụ 12m: 3 Bộ</v>
      </c>
      <c r="E9" s="1996" t="str">
        <f>Solieu!B1</f>
        <v>Thi công</v>
      </c>
      <c r="F9" s="2040" t="s">
        <v>4187</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4797</v>
      </c>
      <c r="I17" s="2002" t="s">
        <v>2532</v>
      </c>
      <c r="J17" s="2943">
        <v>0.5</v>
      </c>
      <c r="K17" s="2943"/>
    </row>
    <row r="18" spans="2:11" ht="24.9" customHeight="1">
      <c r="C18" s="1877"/>
      <c r="D18" s="1999" t="str">
        <f>H18&amp;": "&amp;ROUND(J18,1)&amp;" "&amp;I18</f>
        <v>Bộ tiếp địa Trạm 3 pha: 1 Bộ</v>
      </c>
      <c r="E18" s="1996" t="str">
        <f>Solieu!B9</f>
        <v>x</v>
      </c>
      <c r="F18" s="1927" t="s">
        <v>4187</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4798</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4797</v>
      </c>
      <c r="I31" s="2002" t="s">
        <v>2532</v>
      </c>
      <c r="J31" s="2943">
        <v>0.5</v>
      </c>
      <c r="K31" s="2943"/>
    </row>
    <row r="32" spans="2:11" ht="24.9" customHeight="1">
      <c r="C32" s="1877"/>
      <c r="D32" s="2001" t="str">
        <f t="shared" si="3"/>
        <v xml:space="preserve">     - : 0 </v>
      </c>
      <c r="E32" s="1996" t="str">
        <f>E18</f>
        <v>x</v>
      </c>
      <c r="F32" s="1927" t="s">
        <v>4187</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4797</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4798</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4201</v>
      </c>
      <c r="D6" s="3257"/>
      <c r="E6" s="2056"/>
      <c r="F6" s="2056"/>
    </row>
    <row r="7" spans="2:12" ht="24" customHeight="1">
      <c r="C7" s="2059"/>
      <c r="D7" s="2060" t="s">
        <v>4208</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4553</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4184</v>
      </c>
      <c r="C2" s="1389" t="s">
        <v>4487</v>
      </c>
      <c r="D2" s="1390" t="s">
        <v>1411</v>
      </c>
      <c r="E2" s="1391"/>
      <c r="F2" s="1215" t="s">
        <v>4184</v>
      </c>
    </row>
    <row r="3" spans="2:7">
      <c r="B3" s="1392">
        <v>43874</v>
      </c>
      <c r="C3" s="1393" t="s">
        <v>4485</v>
      </c>
      <c r="D3" s="1394" t="s">
        <v>512</v>
      </c>
      <c r="E3" s="1395"/>
      <c r="F3" s="1368"/>
      <c r="G3" s="1383" t="s">
        <v>4142</v>
      </c>
    </row>
    <row r="4" spans="2:7">
      <c r="B4" s="1392"/>
      <c r="C4" s="1393" t="s">
        <v>4486</v>
      </c>
      <c r="D4" s="1394" t="s">
        <v>512</v>
      </c>
      <c r="E4" s="1395"/>
      <c r="F4" s="1368"/>
      <c r="G4" s="1383" t="s">
        <v>4143</v>
      </c>
    </row>
    <row r="5" spans="2:7">
      <c r="B5" s="1392"/>
      <c r="C5" s="1393" t="s">
        <v>4488</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4521</v>
      </c>
      <c r="D72" s="1394" t="s">
        <v>512</v>
      </c>
      <c r="E72" s="1395"/>
    </row>
    <row r="73" spans="2:7" ht="22.5" customHeight="1">
      <c r="B73" s="1392"/>
      <c r="C73" s="1393" t="s">
        <v>4526</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4490</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4489</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4527</v>
      </c>
      <c r="D123" s="1398" t="e">
        <f ca="1">SUM(D74,D85,D93)</f>
        <v>#REF!</v>
      </c>
      <c r="E123" s="1395"/>
      <c r="G123" s="1378"/>
    </row>
    <row r="124" spans="2:7" ht="32.25" hidden="1" customHeight="1">
      <c r="B124" s="1392">
        <f>B3+2</f>
        <v>43876</v>
      </c>
      <c r="C124" s="1393" t="s">
        <v>4522</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4523</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4524</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4528</v>
      </c>
      <c r="D257" s="1394"/>
      <c r="E257" s="1395"/>
      <c r="G257" s="1378"/>
    </row>
    <row r="258" spans="2:7" ht="33.6">
      <c r="B258" s="1392">
        <f>B233</f>
        <v>43876</v>
      </c>
      <c r="C258" s="1393" t="s">
        <v>4525</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4529</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4602</v>
      </c>
      <c r="B1" s="3258"/>
      <c r="C1" s="3258"/>
      <c r="D1" s="3258"/>
      <c r="E1" s="3258"/>
      <c r="F1" s="3258"/>
      <c r="H1" s="1215"/>
    </row>
    <row r="2" spans="1:9" s="815" customFormat="1" ht="33.75" customHeight="1">
      <c r="A2" s="1308" t="s">
        <v>4197</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4492</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2020-09-11T02:53:03Z</dcterms:modified>
</cp:coreProperties>
</file>